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Rendeletek\2018. évi rendeletek\"/>
    </mc:Choice>
  </mc:AlternateContent>
  <xr:revisionPtr revIDLastSave="0" documentId="8_{62EEF084-CF74-429A-8008-0C55E1E84EBF}" xr6:coauthVersionLast="32" xr6:coauthVersionMax="32" xr10:uidLastSave="{00000000-0000-0000-0000-000000000000}"/>
  <workbookProtection workbookAlgorithmName="SHA-512" workbookHashValue="Y5cus6wZ97FlqBG4D5vNcoK5Wp9FqeY1XG3rjskbnCy1owvPX3F4mYQRpieW3qBCwVNEL+NQK9IjKIsu/iUy7w==" workbookSaltValue="1sYmC24LKcLS29tFHL4peA==" workbookSpinCount="100000" lockStructure="1"/>
  <bookViews>
    <workbookView xWindow="360" yWindow="75" windowWidth="11340" windowHeight="6795" tabRatio="848" activeTab="7" xr2:uid="{00000000-000D-0000-FFFF-FFFF00000000}"/>
  </bookViews>
  <sheets>
    <sheet name="2018.I.sz.mód - Bev.Önk." sheetId="31" r:id="rId1"/>
    <sheet name="2018.I.sz.mód - Kiad.Önk." sheetId="30" r:id="rId2"/>
    <sheet name="2018.I.sz.mód-Óvoda" sheetId="32" r:id="rId3"/>
    <sheet name="1.sz.melléklet" sheetId="19" r:id="rId4"/>
    <sheet name="2. sz.melléklet" sheetId="3" r:id="rId5"/>
    <sheet name="3.sz. melléklet" sheetId="20" r:id="rId6"/>
    <sheet name="4. sz. melléklet" sheetId="2" r:id="rId7"/>
    <sheet name="5. sz. melléklet" sheetId="18" r:id="rId8"/>
    <sheet name="6. sz.melléklet" sheetId="5" r:id="rId9"/>
    <sheet name="7.sz. melléklet" sheetId="21" r:id="rId10"/>
    <sheet name="8.sz. melléklet" sheetId="22" r:id="rId11"/>
    <sheet name="9.sz.melléklet" sheetId="23" r:id="rId12"/>
    <sheet name="10.sz.melléklet" sheetId="24" r:id="rId13"/>
    <sheet name="11.sz.melléklet" sheetId="25" r:id="rId14"/>
    <sheet name="12. sz. melléklet" sheetId="26" r:id="rId15"/>
    <sheet name="Munka1" sheetId="27" r:id="rId16"/>
  </sheets>
  <externalReferences>
    <externalReference r:id="rId17"/>
    <externalReference r:id="rId18"/>
  </externalReferences>
  <definedNames>
    <definedName name="_xlnm.Print_Area" localSheetId="3">'1.sz.melléklet'!$A$1:$E$54</definedName>
    <definedName name="_xlnm.Print_Area" localSheetId="13">'11.sz.melléklet'!$A$1:$E$25</definedName>
    <definedName name="_xlnm.Print_Area" localSheetId="14">'12. sz. melléklet'!$A$1:$E$28</definedName>
    <definedName name="_xlnm.Print_Area" localSheetId="4">'2. sz.melléklet'!$A$1:$H$45</definedName>
    <definedName name="_xlnm.Print_Area" localSheetId="6">'4. sz. melléklet'!$A$1:$D$37</definedName>
    <definedName name="_xlnm.Print_Area" localSheetId="7">'5. sz. melléklet'!$A$1:$B$13</definedName>
    <definedName name="_xlnm.Print_Area" localSheetId="8">'6. sz.melléklet'!$A$1:$F$38</definedName>
    <definedName name="_xlnm.Print_Area" localSheetId="9">'7.sz. melléklet'!$A$1:$D$41</definedName>
    <definedName name="_xlnm.Print_Area" localSheetId="10">'8.sz. melléklet'!$A$1:$D$21</definedName>
  </definedNames>
  <calcPr calcId="162913"/>
</workbook>
</file>

<file path=xl/calcChain.xml><?xml version="1.0" encoding="utf-8"?>
<calcChain xmlns="http://schemas.openxmlformats.org/spreadsheetml/2006/main">
  <c r="C48" i="23" l="1"/>
  <c r="C19" i="23"/>
  <c r="B19" i="24" l="1"/>
  <c r="B38" i="24"/>
  <c r="F18" i="3"/>
  <c r="H18" i="3"/>
  <c r="B35" i="24"/>
  <c r="B40" i="24" l="1"/>
  <c r="C23" i="23"/>
  <c r="J12" i="20"/>
  <c r="H12" i="20"/>
  <c r="C49" i="23"/>
  <c r="C10" i="23"/>
  <c r="C20" i="23"/>
  <c r="N40" i="24" l="1"/>
  <c r="C36" i="24"/>
  <c r="B34" i="24" l="1"/>
  <c r="B33" i="24"/>
  <c r="B37" i="24"/>
  <c r="B39" i="24"/>
  <c r="B41" i="24"/>
  <c r="C41" i="24" s="1"/>
  <c r="B36" i="24"/>
  <c r="C18" i="24"/>
  <c r="B21" i="24"/>
  <c r="B18" i="24"/>
  <c r="D18" i="24" s="1"/>
  <c r="E16" i="24"/>
  <c r="B16" i="24"/>
  <c r="B11" i="24"/>
  <c r="C11" i="24" s="1"/>
  <c r="C22" i="23" l="1"/>
  <c r="C21" i="23"/>
  <c r="C25" i="23" l="1"/>
  <c r="E20" i="23"/>
  <c r="D20" i="23"/>
  <c r="C17" i="22"/>
  <c r="C19" i="22" s="1"/>
  <c r="C23" i="21"/>
  <c r="C36" i="21"/>
  <c r="F34" i="5"/>
  <c r="B10" i="18" l="1"/>
  <c r="B13" i="18"/>
  <c r="C29" i="2"/>
  <c r="C30" i="2" s="1"/>
  <c r="C13" i="2"/>
  <c r="C12" i="2"/>
  <c r="C11" i="2"/>
  <c r="C10" i="2"/>
  <c r="C9" i="2"/>
  <c r="C21" i="2"/>
  <c r="C20" i="2"/>
  <c r="C19" i="2"/>
  <c r="C18" i="2"/>
  <c r="C17" i="2"/>
  <c r="C35" i="2"/>
  <c r="C36" i="2" s="1"/>
  <c r="C25" i="2"/>
  <c r="P58" i="20"/>
  <c r="L122" i="20"/>
  <c r="H122" i="20"/>
  <c r="G122" i="20"/>
  <c r="F122" i="20"/>
  <c r="E122" i="20"/>
  <c r="J58" i="20" l="1"/>
  <c r="E58" i="20"/>
  <c r="G58" i="20"/>
  <c r="I58" i="20"/>
  <c r="H58" i="20"/>
  <c r="C58" i="20"/>
  <c r="G21" i="3" l="1"/>
  <c r="F21" i="3"/>
  <c r="H19" i="3"/>
  <c r="G18" i="3"/>
  <c r="H17" i="3"/>
  <c r="H13" i="3"/>
  <c r="H12" i="3"/>
  <c r="G12" i="3"/>
  <c r="G14" i="3"/>
  <c r="G15" i="3"/>
  <c r="F15" i="3"/>
  <c r="F14" i="3"/>
  <c r="F13" i="3"/>
  <c r="F12" i="3"/>
  <c r="C21" i="3"/>
  <c r="B21" i="3"/>
  <c r="B18" i="3"/>
  <c r="B17" i="3"/>
  <c r="D12" i="3"/>
  <c r="B15" i="3"/>
  <c r="C18" i="3"/>
  <c r="C17" i="3"/>
  <c r="C15" i="3"/>
  <c r="F19" i="3"/>
  <c r="F17" i="3"/>
  <c r="C58" i="32"/>
  <c r="F57" i="32"/>
  <c r="D57" i="32" s="1"/>
  <c r="F56" i="32"/>
  <c r="F58" i="32" s="1"/>
  <c r="E52" i="32"/>
  <c r="D52" i="32"/>
  <c r="E51" i="32"/>
  <c r="D51" i="32"/>
  <c r="D49" i="32"/>
  <c r="D48" i="32"/>
  <c r="D47" i="32"/>
  <c r="D46" i="32"/>
  <c r="E46" i="32"/>
  <c r="D45" i="32"/>
  <c r="F50" i="32"/>
  <c r="C50" i="32"/>
  <c r="E42" i="32"/>
  <c r="E41" i="32"/>
  <c r="D41" i="32"/>
  <c r="E39" i="32"/>
  <c r="D39" i="32"/>
  <c r="E38" i="32"/>
  <c r="D38" i="32"/>
  <c r="D37" i="32"/>
  <c r="E35" i="32"/>
  <c r="D35" i="32"/>
  <c r="C34" i="32"/>
  <c r="D33" i="32"/>
  <c r="D32" i="32"/>
  <c r="D31" i="32"/>
  <c r="D30" i="32"/>
  <c r="E29" i="32"/>
  <c r="F34" i="32"/>
  <c r="F26" i="32"/>
  <c r="D25" i="32"/>
  <c r="D24" i="32"/>
  <c r="D23" i="32"/>
  <c r="D22" i="32"/>
  <c r="C26" i="32"/>
  <c r="D19" i="32"/>
  <c r="E19" i="32"/>
  <c r="F20" i="32"/>
  <c r="D18" i="32"/>
  <c r="C20" i="32"/>
  <c r="D16" i="32"/>
  <c r="E16" i="32"/>
  <c r="D15" i="32"/>
  <c r="D14" i="32"/>
  <c r="E13" i="32"/>
  <c r="E12" i="32"/>
  <c r="D11" i="32"/>
  <c r="D10" i="32"/>
  <c r="E10" i="32"/>
  <c r="D9" i="32"/>
  <c r="E9" i="32"/>
  <c r="F17" i="32"/>
  <c r="D8" i="32"/>
  <c r="C17" i="32"/>
  <c r="D56" i="32" l="1"/>
  <c r="D58" i="32" s="1"/>
  <c r="E34" i="32"/>
  <c r="D26" i="32"/>
  <c r="E20" i="32"/>
  <c r="E17" i="32"/>
  <c r="D40" i="32"/>
  <c r="E26" i="32"/>
  <c r="E50" i="32"/>
  <c r="D50" i="32"/>
  <c r="C40" i="32"/>
  <c r="C55" i="32" s="1"/>
  <c r="C59" i="32" s="1"/>
  <c r="E8" i="32"/>
  <c r="D12" i="32"/>
  <c r="D13" i="32"/>
  <c r="E18" i="32"/>
  <c r="E22" i="32"/>
  <c r="D42" i="32"/>
  <c r="D44" i="32"/>
  <c r="D28" i="32"/>
  <c r="D29" i="32"/>
  <c r="E37" i="32"/>
  <c r="E44" i="32"/>
  <c r="F55" i="32"/>
  <c r="E28" i="32"/>
  <c r="D17" i="32" l="1"/>
  <c r="D34" i="32"/>
  <c r="D55" i="32" s="1"/>
  <c r="E55" i="32"/>
  <c r="E40" i="32"/>
  <c r="F59" i="32"/>
  <c r="E59" i="32" s="1"/>
  <c r="E60" i="30" l="1"/>
  <c r="F56" i="30"/>
  <c r="E83" i="30"/>
  <c r="D83" i="30"/>
  <c r="F82" i="30"/>
  <c r="D82" i="30" s="1"/>
  <c r="E81" i="30"/>
  <c r="D81" i="30"/>
  <c r="E80" i="30"/>
  <c r="D80" i="30"/>
  <c r="D79" i="30"/>
  <c r="C78" i="30"/>
  <c r="E77" i="30"/>
  <c r="D77" i="30"/>
  <c r="D76" i="30"/>
  <c r="D75" i="30"/>
  <c r="E75" i="30"/>
  <c r="E74" i="30"/>
  <c r="D74" i="30"/>
  <c r="E73" i="30"/>
  <c r="D73" i="30"/>
  <c r="E72" i="30"/>
  <c r="E71" i="30"/>
  <c r="D71" i="30"/>
  <c r="E70" i="30"/>
  <c r="D70" i="30"/>
  <c r="C69" i="30"/>
  <c r="D68" i="30"/>
  <c r="E68" i="30"/>
  <c r="D67" i="30"/>
  <c r="D66" i="30"/>
  <c r="E66" i="30"/>
  <c r="D65" i="30"/>
  <c r="F69" i="30"/>
  <c r="D64" i="30"/>
  <c r="C63" i="30"/>
  <c r="E62" i="30"/>
  <c r="D62" i="30"/>
  <c r="D61" i="30"/>
  <c r="E61" i="30"/>
  <c r="D60" i="30"/>
  <c r="E59" i="30"/>
  <c r="D59" i="30"/>
  <c r="F63" i="30"/>
  <c r="E57" i="30"/>
  <c r="D57" i="30"/>
  <c r="C56" i="30"/>
  <c r="D55" i="30"/>
  <c r="D54" i="30"/>
  <c r="D53" i="30"/>
  <c r="D52" i="30"/>
  <c r="D50" i="30"/>
  <c r="D49" i="30"/>
  <c r="D48" i="30"/>
  <c r="D47" i="30"/>
  <c r="D46" i="30"/>
  <c r="D45" i="30"/>
  <c r="E44" i="30"/>
  <c r="D43" i="30"/>
  <c r="E42" i="30"/>
  <c r="D41" i="30"/>
  <c r="E41" i="30"/>
  <c r="E40" i="30"/>
  <c r="D40" i="30"/>
  <c r="E39" i="30"/>
  <c r="D39" i="30"/>
  <c r="E38" i="30"/>
  <c r="D37" i="30"/>
  <c r="E37" i="30"/>
  <c r="E36" i="30"/>
  <c r="D36" i="30"/>
  <c r="D35" i="30"/>
  <c r="E34" i="30"/>
  <c r="D34" i="30"/>
  <c r="E33" i="30"/>
  <c r="D33" i="30"/>
  <c r="D32" i="30"/>
  <c r="D31" i="30"/>
  <c r="D30" i="30"/>
  <c r="D29" i="30"/>
  <c r="D28" i="30"/>
  <c r="D27" i="30"/>
  <c r="E26" i="30"/>
  <c r="D26" i="30"/>
  <c r="D25" i="30"/>
  <c r="D24" i="30"/>
  <c r="D23" i="30"/>
  <c r="C21" i="30"/>
  <c r="D20" i="30"/>
  <c r="E20" i="30"/>
  <c r="E19" i="30"/>
  <c r="D19" i="30"/>
  <c r="C18" i="30"/>
  <c r="E17" i="30"/>
  <c r="D17" i="30"/>
  <c r="E16" i="30"/>
  <c r="D15" i="30"/>
  <c r="E15" i="30"/>
  <c r="D14" i="30"/>
  <c r="E13" i="30"/>
  <c r="D12" i="30"/>
  <c r="E12" i="30"/>
  <c r="D11" i="30"/>
  <c r="D10" i="30"/>
  <c r="E9" i="30"/>
  <c r="F18" i="30"/>
  <c r="E8" i="30"/>
  <c r="E44" i="31"/>
  <c r="C28" i="31"/>
  <c r="D42" i="31"/>
  <c r="D41" i="31"/>
  <c r="D40" i="31"/>
  <c r="D39" i="31"/>
  <c r="F43" i="31"/>
  <c r="D38" i="31"/>
  <c r="C43" i="31"/>
  <c r="D36" i="31"/>
  <c r="D35" i="31"/>
  <c r="D34" i="31"/>
  <c r="E33" i="31"/>
  <c r="D33" i="31"/>
  <c r="E32" i="31"/>
  <c r="D32" i="31"/>
  <c r="E31" i="31"/>
  <c r="D31" i="31"/>
  <c r="E30" i="31"/>
  <c r="F37" i="31"/>
  <c r="C37" i="31"/>
  <c r="F28" i="31"/>
  <c r="D27" i="31"/>
  <c r="D26" i="31"/>
  <c r="E26" i="31"/>
  <c r="D25" i="31"/>
  <c r="D24" i="31"/>
  <c r="D23" i="31"/>
  <c r="D22" i="31"/>
  <c r="D21" i="31"/>
  <c r="E21" i="31"/>
  <c r="D20" i="31"/>
  <c r="E20" i="31"/>
  <c r="D19" i="31"/>
  <c r="E19" i="31"/>
  <c r="D18" i="31"/>
  <c r="D17" i="31"/>
  <c r="E17" i="31"/>
  <c r="F16" i="31"/>
  <c r="D15" i="31"/>
  <c r="C16" i="31"/>
  <c r="D14" i="31"/>
  <c r="F13" i="31"/>
  <c r="D12" i="31"/>
  <c r="D11" i="31"/>
  <c r="E11" i="31"/>
  <c r="D10" i="31"/>
  <c r="E10" i="31"/>
  <c r="D9" i="31"/>
  <c r="E9" i="31"/>
  <c r="D8" i="31"/>
  <c r="C13" i="31"/>
  <c r="B14" i="24" l="1"/>
  <c r="B11" i="3"/>
  <c r="C11" i="3"/>
  <c r="D21" i="30"/>
  <c r="E63" i="30"/>
  <c r="B32" i="24"/>
  <c r="G11" i="3"/>
  <c r="F11" i="3"/>
  <c r="C84" i="30"/>
  <c r="E69" i="30"/>
  <c r="D16" i="31"/>
  <c r="B15" i="24"/>
  <c r="C12" i="3"/>
  <c r="B12" i="3"/>
  <c r="E56" i="30"/>
  <c r="B31" i="24"/>
  <c r="C31" i="24" s="1"/>
  <c r="H10" i="3"/>
  <c r="H16" i="3" s="1"/>
  <c r="H20" i="3" s="1"/>
  <c r="F10" i="3"/>
  <c r="D13" i="31"/>
  <c r="B8" i="3"/>
  <c r="B16" i="3" s="1"/>
  <c r="B20" i="3" s="1"/>
  <c r="C8" i="3"/>
  <c r="B12" i="24"/>
  <c r="C9" i="3"/>
  <c r="B9" i="3"/>
  <c r="B13" i="3"/>
  <c r="D13" i="3"/>
  <c r="E18" i="30"/>
  <c r="B29" i="24"/>
  <c r="G8" i="3"/>
  <c r="F8" i="3"/>
  <c r="D51" i="30"/>
  <c r="E51" i="30"/>
  <c r="D69" i="30"/>
  <c r="F21" i="30"/>
  <c r="D16" i="30"/>
  <c r="D22" i="30"/>
  <c r="D38" i="30"/>
  <c r="D42" i="30"/>
  <c r="D44" i="30"/>
  <c r="D58" i="30"/>
  <c r="D63" i="30" s="1"/>
  <c r="D72" i="30"/>
  <c r="D78" i="30" s="1"/>
  <c r="F78" i="30"/>
  <c r="E78" i="30" s="1"/>
  <c r="D9" i="30"/>
  <c r="D13" i="30"/>
  <c r="D8" i="30"/>
  <c r="E22" i="30"/>
  <c r="E58" i="30"/>
  <c r="E28" i="31"/>
  <c r="C45" i="31"/>
  <c r="F45" i="31"/>
  <c r="E13" i="31"/>
  <c r="E37" i="31"/>
  <c r="D37" i="31"/>
  <c r="D43" i="31"/>
  <c r="E8" i="31"/>
  <c r="D28" i="31"/>
  <c r="D29" i="31"/>
  <c r="D30" i="31"/>
  <c r="E15" i="31"/>
  <c r="E16" i="31" s="1"/>
  <c r="E29" i="31"/>
  <c r="D44" i="31"/>
  <c r="E21" i="30" l="1"/>
  <c r="B30" i="24"/>
  <c r="F9" i="3"/>
  <c r="F16" i="3" s="1"/>
  <c r="F20" i="3" s="1"/>
  <c r="G9" i="3"/>
  <c r="D18" i="30"/>
  <c r="D12" i="24"/>
  <c r="D20" i="24" s="1"/>
  <c r="B20" i="24"/>
  <c r="C12" i="24"/>
  <c r="D32" i="24"/>
  <c r="C32" i="24"/>
  <c r="G16" i="3"/>
  <c r="G20" i="3" s="1"/>
  <c r="G22" i="3" s="1"/>
  <c r="C16" i="3"/>
  <c r="C20" i="3" s="1"/>
  <c r="D56" i="30"/>
  <c r="D84" i="30" s="1"/>
  <c r="F84" i="30"/>
  <c r="E84" i="30" s="1"/>
  <c r="D45" i="31"/>
  <c r="E45" i="31"/>
  <c r="H22" i="3"/>
  <c r="C22" i="3"/>
  <c r="C38" i="21"/>
  <c r="C13" i="5"/>
  <c r="C21" i="5" s="1"/>
  <c r="F22" i="3" l="1"/>
  <c r="B22" i="3" l="1"/>
  <c r="D16" i="3"/>
  <c r="D20" i="3" s="1"/>
  <c r="D22" i="3" s="1"/>
  <c r="M40" i="24"/>
  <c r="L40" i="24"/>
  <c r="K40" i="24"/>
  <c r="J40" i="24"/>
  <c r="J42" i="24" s="1"/>
  <c r="I40" i="24"/>
  <c r="I42" i="24" s="1"/>
  <c r="H40" i="24"/>
  <c r="H42" i="24" s="1"/>
  <c r="G40" i="24"/>
  <c r="G42" i="24" s="1"/>
  <c r="F40" i="24"/>
  <c r="F42" i="24" s="1"/>
  <c r="E40" i="24"/>
  <c r="E42" i="24" s="1"/>
  <c r="D40" i="24"/>
  <c r="D42" i="24" s="1"/>
  <c r="C40" i="24"/>
  <c r="C42" i="24" s="1"/>
  <c r="N42" i="24" l="1"/>
  <c r="M42" i="24"/>
  <c r="L42" i="24"/>
  <c r="K42" i="24"/>
  <c r="N20" i="24"/>
  <c r="N22" i="24" s="1"/>
  <c r="M20" i="24"/>
  <c r="L20" i="24"/>
  <c r="L22" i="24" s="1"/>
  <c r="K20" i="24"/>
  <c r="K22" i="24" s="1"/>
  <c r="J20" i="24"/>
  <c r="J22" i="24" s="1"/>
  <c r="I20" i="24"/>
  <c r="I22" i="24" s="1"/>
  <c r="H20" i="24"/>
  <c r="H22" i="24" s="1"/>
  <c r="G20" i="24"/>
  <c r="G22" i="24" s="1"/>
  <c r="F20" i="24"/>
  <c r="F22" i="24" s="1"/>
  <c r="E20" i="24"/>
  <c r="E22" i="24" s="1"/>
  <c r="D22" i="24"/>
  <c r="C20" i="24"/>
  <c r="C22" i="24" s="1"/>
  <c r="B42" i="24"/>
  <c r="B22" i="24"/>
  <c r="E61" i="23"/>
  <c r="D49" i="23"/>
  <c r="D61" i="23"/>
  <c r="E49" i="23"/>
  <c r="E33" i="23"/>
  <c r="D33" i="23"/>
  <c r="D63" i="23" s="1"/>
  <c r="D65" i="23" s="1"/>
  <c r="C33" i="23"/>
  <c r="C61" i="23"/>
  <c r="C63" i="23" l="1"/>
  <c r="C65" i="23" s="1"/>
  <c r="M22" i="24"/>
  <c r="E62" i="23"/>
  <c r="D62" i="23"/>
  <c r="E63" i="23"/>
  <c r="E65" i="23" s="1"/>
  <c r="C26" i="2" l="1"/>
  <c r="C22" i="2"/>
  <c r="C14" i="2"/>
  <c r="J122" i="20" l="1"/>
  <c r="D58" i="20" l="1"/>
  <c r="D122" i="20"/>
  <c r="I122" i="20"/>
  <c r="K122" i="20"/>
  <c r="M122" i="20"/>
  <c r="N122" i="20"/>
  <c r="O122" i="20"/>
  <c r="P122" i="20"/>
  <c r="C122" i="20"/>
  <c r="F58" i="20"/>
  <c r="K58" i="20"/>
  <c r="L58" i="20"/>
  <c r="M58" i="20"/>
  <c r="N58" i="20"/>
  <c r="O58" i="20"/>
  <c r="E18" i="26"/>
  <c r="D18" i="26"/>
  <c r="C18" i="26"/>
  <c r="C62" i="23"/>
  <c r="D59" i="20" l="1"/>
  <c r="D61" i="20" s="1"/>
  <c r="E123" i="20"/>
  <c r="E125" i="20" s="1"/>
  <c r="D59" i="32"/>
  <c r="D20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B3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Szabó Marika: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<sst xmlns="http://schemas.openxmlformats.org/spreadsheetml/2006/main" count="1092" uniqueCount="668">
  <si>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</si>
  <si>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</si>
  <si>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</si>
  <si>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</si>
  <si>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</si>
  <si>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</si>
  <si>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</si>
  <si>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</si>
  <si>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</si>
  <si>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</si>
  <si>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</si>
  <si>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</si>
  <si>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Leányvár Község Önkormányzata</t>
  </si>
  <si>
    <t xml:space="preserve">Leányvár Község Önkormányzata </t>
  </si>
  <si>
    <t>Építményadó</t>
  </si>
  <si>
    <t xml:space="preserve">Címrend </t>
  </si>
  <si>
    <t>Cím</t>
  </si>
  <si>
    <t>Alcím</t>
  </si>
  <si>
    <t>Cím neve</t>
  </si>
  <si>
    <t>1.</t>
  </si>
  <si>
    <t xml:space="preserve"> Szennyvíz gyűjtése, tisztítása, elhelyezése</t>
  </si>
  <si>
    <t>Települési hulladék vegyes(ömlesztett) begyűjtése, szállítása, átrakása</t>
  </si>
  <si>
    <t>Közutak, hidak, alagutak üzemeltetése, fenntartása</t>
  </si>
  <si>
    <t>Óvodai intézményi étkeztetés</t>
  </si>
  <si>
    <t>Iskolai intézményi étkeztetés</t>
  </si>
  <si>
    <t>Önkormányzati jogalkotás</t>
  </si>
  <si>
    <t xml:space="preserve">Közvilágítás </t>
  </si>
  <si>
    <t>Ár- és belvízvédelmmel összefüggő tevékenységek</t>
  </si>
  <si>
    <t>Óvodai nevelés, ellátás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</si>
  <si>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</si>
  <si>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</si>
  <si>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</si>
  <si>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</si>
  <si>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</si>
  <si>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</si>
  <si>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</si>
  <si>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</si>
  <si>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</si>
  <si>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</si>
  <si>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>Adósságkezelési szolgáltatás</t>
  </si>
  <si>
    <t xml:space="preserve"> Közgyógyellátás</t>
  </si>
  <si>
    <t xml:space="preserve"> Köztemetés</t>
  </si>
  <si>
    <t>Szociális étkeztetés</t>
  </si>
  <si>
    <t>Házi segítségnyújtás</t>
  </si>
  <si>
    <t>Családsegítés</t>
  </si>
  <si>
    <t xml:space="preserve">Könyvtári szolgáltatások       </t>
  </si>
  <si>
    <t>Köztemető fenntartás és működtetés</t>
  </si>
  <si>
    <t>Nemzeti ünnepek programjai</t>
  </si>
  <si>
    <t>Lakóingatlan bérbeadása, üzemeltetése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</si>
  <si>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</si>
  <si>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</si>
  <si>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</si>
  <si>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</si>
  <si>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</si>
  <si>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</si>
  <si>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</si>
  <si>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</si>
  <si>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</si>
  <si>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</si>
  <si>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</si>
  <si>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</si>
  <si>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</si>
  <si>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</si>
  <si>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</si>
  <si>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</si>
  <si>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</si>
  <si>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</si>
  <si>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</si>
  <si>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</si>
  <si>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</si>
  <si>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</si>
  <si>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</si>
  <si>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</si>
  <si>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</si>
  <si>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</si>
  <si>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</si>
  <si>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</si>
  <si>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</si>
  <si>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</si>
  <si>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</si>
  <si>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</si>
  <si>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</si>
  <si>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</si>
  <si>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</si>
  <si>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</si>
  <si>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</si>
  <si>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</si>
  <si>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</si>
  <si>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</si>
  <si>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</si>
  <si>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</si>
  <si>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</si>
  <si>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</si>
  <si>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</si>
  <si>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</si>
  <si>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</si>
  <si>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</si>
  <si>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</si>
  <si>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</si>
  <si>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</si>
  <si>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</si>
  <si>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</si>
  <si>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</si>
  <si>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</si>
  <si>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>Működési célú kölcsönök visszatérülése, igénybevétele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</si>
  <si>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</si>
  <si>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</si>
  <si>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</si>
  <si>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</si>
  <si>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</si>
  <si>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</si>
  <si>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</si>
  <si>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</si>
  <si>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</si>
  <si>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</si>
  <si>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</si>
  <si>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</si>
  <si>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</si>
  <si>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</si>
  <si>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</si>
  <si>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</si>
  <si>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</si>
  <si>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</si>
  <si>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</si>
  <si>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</si>
  <si>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</si>
  <si>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</si>
  <si>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</si>
  <si>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</si>
  <si>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</si>
  <si>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</si>
  <si>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</si>
  <si>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</si>
  <si>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</si>
  <si>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</si>
  <si>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</si>
  <si>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</si>
  <si>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</si>
  <si>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</si>
  <si>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</si>
  <si>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</si>
  <si>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</si>
  <si>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</si>
  <si>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</si>
  <si>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</si>
  <si>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</si>
  <si>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</si>
  <si>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</si>
  <si>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</si>
  <si>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</si>
  <si>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</si>
  <si>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</si>
  <si>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</si>
  <si>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</si>
  <si>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</si>
  <si>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</si>
  <si>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</si>
  <si>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</si>
  <si>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</si>
  <si>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</si>
  <si>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</si>
  <si>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</si>
  <si>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</si>
  <si>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</si>
  <si>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</si>
  <si>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</si>
  <si>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</si>
  <si>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</si>
  <si>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</si>
  <si>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</si>
  <si>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</si>
  <si>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</si>
  <si>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Működési bevételek</t>
  </si>
  <si>
    <t>Tám.c.felh. bev.</t>
  </si>
  <si>
    <t>Átv.pe. felhalm-ra</t>
  </si>
  <si>
    <t>Tám.kölcs. visszat.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</si>
  <si>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</si>
  <si>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</si>
  <si>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</si>
  <si>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</si>
  <si>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</si>
  <si>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</si>
  <si>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</si>
  <si>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</si>
  <si>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</si>
  <si>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</si>
  <si>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</si>
  <si>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</si>
  <si>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</si>
  <si>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</si>
  <si>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</si>
  <si>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</si>
  <si>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Leányvári Óvoda</t>
  </si>
  <si>
    <t>Nemzetiségi óvodai nevelés, ellátás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</si>
  <si>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</si>
  <si>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</si>
  <si>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</si>
  <si>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</si>
  <si>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</si>
  <si>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</si>
  <si>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</si>
  <si>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</si>
  <si>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</si>
  <si>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</si>
  <si>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</si>
  <si>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államházt.kívülre (K511)</t>
  </si>
  <si>
    <t>Tartalékok (K512)</t>
  </si>
  <si>
    <t>Beruházások (K6)</t>
  </si>
  <si>
    <t>Felújítások (K7)</t>
  </si>
  <si>
    <t>Egyéb műk. c. tám. bev. államh.-on belülről (B16)</t>
  </si>
  <si>
    <t>Egyéb felhalm. c. támog. bev. államh. bel. (B25)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</si>
  <si>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</si>
  <si>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</si>
  <si>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</si>
  <si>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</si>
  <si>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</si>
  <si>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</si>
  <si>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</si>
  <si>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</si>
  <si>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</si>
  <si>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</si>
  <si>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</si>
  <si>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</si>
  <si>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</si>
  <si>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</si>
  <si>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</si>
  <si>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</si>
  <si>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</si>
  <si>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</si>
  <si>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</si>
  <si>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>Egyéb műk. c. tám. bev. államh.-on belülről össz.</t>
  </si>
  <si>
    <t xml:space="preserve">Ellátottak pénzbeli juttatásai </t>
  </si>
  <si>
    <t>Beruházások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</si>
  <si>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</si>
  <si>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</si>
  <si>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</si>
  <si>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</si>
  <si>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Rövid lejáratú hitel törl.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</si>
  <si>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</si>
  <si>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</si>
  <si>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</si>
  <si>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</si>
  <si>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</si>
  <si>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>Egyéb felhalm. c. támog. bev. államh. bel.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</si>
  <si>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</si>
  <si>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</si>
  <si>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</si>
  <si>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</si>
  <si>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</si>
  <si>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</si>
  <si>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</si>
  <si>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</si>
  <si>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</si>
  <si>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összesen</t>
  </si>
  <si>
    <t>kötelező feladat</t>
  </si>
  <si>
    <t>önként vállalt feladat</t>
  </si>
  <si>
    <t>Önkormányzatok működési támogatása (B11)</t>
  </si>
  <si>
    <t>Kormányzati funkció</t>
  </si>
  <si>
    <t>Működési támogatás</t>
  </si>
  <si>
    <t>Támogatás mindösszesen</t>
  </si>
  <si>
    <t>Beruházási kiadások</t>
  </si>
  <si>
    <t>Felújítási kiadások</t>
  </si>
  <si>
    <t>Felhalmozási kiadások összesen:</t>
  </si>
  <si>
    <t xml:space="preserve">Céltartalék (elkötelezettség pénzmaradvány terhére) </t>
  </si>
  <si>
    <t xml:space="preserve">Közhatalmi bevételek </t>
  </si>
  <si>
    <t xml:space="preserve">Önkormányzatok működési támogatása </t>
  </si>
  <si>
    <t xml:space="preserve">Az adósságot keletkeztető ügyletekből és kezességvállalásból fennálló kötelezettségek és a saját bevételek kimutatása  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</si>
  <si>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</si>
  <si>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</si>
  <si>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</si>
  <si>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</si>
  <si>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</si>
  <si>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</si>
  <si>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</si>
  <si>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</si>
  <si>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</si>
  <si>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</si>
  <si>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</si>
  <si>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</si>
  <si>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</si>
  <si>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</si>
  <si>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</si>
  <si>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</si>
  <si>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</si>
  <si>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</si>
  <si>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</si>
  <si>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</si>
  <si>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</si>
  <si>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</si>
  <si>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</si>
  <si>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</si>
  <si>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</si>
  <si>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</si>
  <si>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</si>
  <si>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</si>
  <si>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</si>
  <si>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Önkormányzatok és önkormányzati hivatalok jogalkotó és általános igazgatási tevékenysége</t>
  </si>
  <si>
    <t>Az önkormányzati vagyonnal valógazdálkodással kapcsolatos feladatok</t>
  </si>
  <si>
    <t>Önkormányzatok elszámolásai a központi költségvetéssel</t>
  </si>
  <si>
    <t>Kiemelt állami és önkormányzati rendezvények</t>
  </si>
  <si>
    <t>Óvodai nevelés, ellátás működtetési feladatai</t>
  </si>
  <si>
    <t>Köznevelési intézmény 5-8. évfolyamán tanulók nevelésével, oktatásával összefüggő működtetési feladatok</t>
  </si>
  <si>
    <t>Támogatási célú finanszírozási műveletek</t>
  </si>
  <si>
    <t>Start-munka program - Téli közfoglalkoztatás</t>
  </si>
  <si>
    <t>Hosszabb időtartamú közfoglalkoztatás</t>
  </si>
  <si>
    <t>Országos közfoglalkoztatási program</t>
  </si>
  <si>
    <t>Város-, községgazdálkodási egyéb szolgáltatások</t>
  </si>
  <si>
    <t>Közművelődés- hagyományos közösségi kulturális értékek gondozása</t>
  </si>
  <si>
    <t>Civil szervezetek működési támogatása</t>
  </si>
  <si>
    <t>Idős, demens betegek nappali ellátása</t>
  </si>
  <si>
    <t>Elhunyt személyek hátramaradottainak pénzbeli ellátásai</t>
  </si>
  <si>
    <t>Gyermekvédelmi pénzbeli és természetbeni ellátások</t>
  </si>
  <si>
    <t>Munkanélküli aktív korúak ellátásai</t>
  </si>
  <si>
    <t>Egyéb szociális pénzbeli és természetbeni ellátások, támogatások</t>
  </si>
  <si>
    <t>Szolgáltatások ellenértéke</t>
  </si>
  <si>
    <t>Tulajdonosi bevételek</t>
  </si>
  <si>
    <t>Kiszámlázott általános forgalmi adó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</si>
  <si>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</si>
  <si>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</si>
  <si>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</si>
  <si>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</si>
  <si>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</si>
  <si>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</si>
  <si>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Egyéb, az Önkormányzat rendeletében megállapított juttatás</t>
  </si>
  <si>
    <t>Ellátottak pénzbeli juttatásai összesen</t>
  </si>
  <si>
    <t xml:space="preserve">Lakásfenntartási támogatás </t>
  </si>
  <si>
    <t xml:space="preserve">Önkormányzati segély </t>
  </si>
  <si>
    <t xml:space="preserve">Temetési segély </t>
  </si>
  <si>
    <t>Egyéb tárgyi eszközök beszerzése, létesítése</t>
  </si>
  <si>
    <t>Beruházási célú előzetesen felszámított általános forgalmi adó</t>
  </si>
  <si>
    <t>Ingatlanok felújítása</t>
  </si>
  <si>
    <t>Önkormányzati vagyonnal való gazdálkodással kapcs.feladatok</t>
  </si>
  <si>
    <t>Általános forgalmi adó visszatérítése</t>
  </si>
  <si>
    <t>Egyéb közhatalmi bevétel</t>
  </si>
  <si>
    <t xml:space="preserve">               ebből: Bursa</t>
  </si>
  <si>
    <t xml:space="preserve">                         Születési támogatás</t>
  </si>
  <si>
    <t xml:space="preserve">                         Beiskolázási támogatás</t>
  </si>
  <si>
    <t xml:space="preserve">                         Bölcsödei hozzájárulás</t>
  </si>
  <si>
    <t>Beruházási kiadások (ÁFÁ-val)</t>
  </si>
  <si>
    <t>2018. évi összevont mérleg</t>
  </si>
  <si>
    <t>2018. évi bevételek</t>
  </si>
  <si>
    <t xml:space="preserve">         ebből:   védőnőhöz bútorok </t>
  </si>
  <si>
    <t>Likvidtartalék</t>
  </si>
  <si>
    <t>2018. évi várható kiadások havi forgalma</t>
  </si>
  <si>
    <t>adatok: ezer forintban</t>
  </si>
  <si>
    <t>....számú melléklet</t>
  </si>
  <si>
    <t>Munkaadót terhelő járulékok</t>
  </si>
  <si>
    <t>Szociális juttatások</t>
  </si>
  <si>
    <t>Átadott pénzeszközök</t>
  </si>
  <si>
    <t>055131</t>
  </si>
  <si>
    <t>059141</t>
  </si>
  <si>
    <t>adatok: Ft-ban</t>
  </si>
  <si>
    <t>Főkönyvi szám</t>
  </si>
  <si>
    <t>Főkönyvi szám neve</t>
  </si>
  <si>
    <t>Eredeti előirányzat</t>
  </si>
  <si>
    <t>Módosítás</t>
  </si>
  <si>
    <t>%</t>
  </si>
  <si>
    <t>I.sz.EI módosítás</t>
  </si>
  <si>
    <t>091111</t>
  </si>
  <si>
    <t>091121</t>
  </si>
  <si>
    <t>091131</t>
  </si>
  <si>
    <t>091141</t>
  </si>
  <si>
    <t>091151</t>
  </si>
  <si>
    <t>Működési célú költségvetési támogatások és kiegészítő támogatások</t>
  </si>
  <si>
    <t>0911   Önkormányzatok működési támogatása</t>
  </si>
  <si>
    <t>0916071</t>
  </si>
  <si>
    <t>Egyéb működési célú támogatások bevételei államháztartáson belülről-helyi önkormányzatok és költségvetési szerveik</t>
  </si>
  <si>
    <t>09161</t>
  </si>
  <si>
    <t>Egyéb működési célú támogatások bevételei államháztartáson belülről</t>
  </si>
  <si>
    <t>0916   Egyéb működési célú támogatások bevételei ÁH-on belülről</t>
  </si>
  <si>
    <t>093411</t>
  </si>
  <si>
    <t>093432</t>
  </si>
  <si>
    <t>Magánszemélyek kommunális adója</t>
  </si>
  <si>
    <t>093441</t>
  </si>
  <si>
    <t>09351071</t>
  </si>
  <si>
    <t>0935411</t>
  </si>
  <si>
    <t>09355022</t>
  </si>
  <si>
    <t>Talajterhelési díj</t>
  </si>
  <si>
    <t>0936112</t>
  </si>
  <si>
    <t>Szabálysértési pénz- és helyszíni bírság és a közlekedési szabályszegések után kiszabott közigazgatási bírság helyi önkormányzatot megillető része</t>
  </si>
  <si>
    <t>0936121</t>
  </si>
  <si>
    <t>Egyéb bírság</t>
  </si>
  <si>
    <t>0936162</t>
  </si>
  <si>
    <t>0936172</t>
  </si>
  <si>
    <t>Késedelmi és önellenőrzési pótlék</t>
  </si>
  <si>
    <t>09362</t>
  </si>
  <si>
    <t>Egyéb közhatalmi bevételek</t>
  </si>
  <si>
    <t>093   Közhatalmi bevételek</t>
  </si>
  <si>
    <t>094022</t>
  </si>
  <si>
    <t>094041</t>
  </si>
  <si>
    <t>094051</t>
  </si>
  <si>
    <t>094061</t>
  </si>
  <si>
    <t>094071</t>
  </si>
  <si>
    <t>094082</t>
  </si>
  <si>
    <t>Kamatbevételek</t>
  </si>
  <si>
    <t>094111</t>
  </si>
  <si>
    <t>Egyéb működési bevételek</t>
  </si>
  <si>
    <t>0941142</t>
  </si>
  <si>
    <t>1 és 2 forintos érmék forgalomból történő kivonása miatti kerekítési különbözet</t>
  </si>
  <si>
    <t>094   Működési bevételek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</si>
  <si>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</si>
  <si>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</si>
  <si>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</si>
  <si>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</si>
  <si>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0965091</t>
  </si>
  <si>
    <t>Egyéb működési célú átvett pénzeszközök-Európai Unió</t>
  </si>
  <si>
    <t>0975041</t>
  </si>
  <si>
    <t>Egyéb felhalmozási célú átvett pénzeszközök-háztartások</t>
  </si>
  <si>
    <t>0925031</t>
  </si>
  <si>
    <t>Egyéb felhalmozási célú támogatások bevételei államháztartáson belülről-fejezeti kezelésű előirányzatok EU-s programok és azok hazai társfinanszírozása</t>
  </si>
  <si>
    <t>0981311</t>
  </si>
  <si>
    <t>Előző év költségvetési maradványának igénybevétele</t>
  </si>
  <si>
    <t>Bevételek összesen</t>
  </si>
  <si>
    <t>2018. évi költségvetés I. számú előirányzat módosítása</t>
  </si>
  <si>
    <t>…..számú melléklet</t>
  </si>
  <si>
    <t>2018. évi költségvetés I. sz. előirányzata módosítása</t>
  </si>
  <si>
    <t>2018. I. sz. EI mód.</t>
  </si>
  <si>
    <t>05110111</t>
  </si>
  <si>
    <t>Köztisztviselők,közalkalmazottak bére</t>
  </si>
  <si>
    <t>05110131</t>
  </si>
  <si>
    <t>MT alapján teljes, részmunkaidős bére</t>
  </si>
  <si>
    <t>05110711</t>
  </si>
  <si>
    <t>Erzsébet utalvány</t>
  </si>
  <si>
    <t>05110721</t>
  </si>
  <si>
    <t>SZÉP kártya - vendéglátás</t>
  </si>
  <si>
    <t>0511091</t>
  </si>
  <si>
    <t>Közlekedési költségtérítés</t>
  </si>
  <si>
    <t>0511101</t>
  </si>
  <si>
    <t>Egyéb költségtérítések</t>
  </si>
  <si>
    <t>0511131</t>
  </si>
  <si>
    <t>Foglalkoztatottak egyéb személyi juttatásai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</si>
  <si>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</si>
  <si>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</si>
  <si>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</si>
  <si>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</si>
  <si>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0512361</t>
  </si>
  <si>
    <t>Reprezentáció, üzleti ajándék</t>
  </si>
  <si>
    <t>05211</t>
  </si>
  <si>
    <t>Szociális hozzájárulási adó</t>
  </si>
  <si>
    <t>05261</t>
  </si>
  <si>
    <t>Más járulék fizetési kötelezettség</t>
  </si>
  <si>
    <t>053111</t>
  </si>
  <si>
    <t>Szakmai anyagok beszerzése</t>
  </si>
  <si>
    <t>0531111</t>
  </si>
  <si>
    <t>Gyógyszer</t>
  </si>
  <si>
    <t>0531121</t>
  </si>
  <si>
    <t>Könyv, folyóirat</t>
  </si>
  <si>
    <t>0531141</t>
  </si>
  <si>
    <t>Informatikai eszközök</t>
  </si>
  <si>
    <t>053121</t>
  </si>
  <si>
    <t>Üzemeltetési anyagok beszerzése</t>
  </si>
  <si>
    <t>0531211</t>
  </si>
  <si>
    <t>Élelmiszer</t>
  </si>
  <si>
    <t>0531221</t>
  </si>
  <si>
    <t>Irodaszer, nyomtatvány</t>
  </si>
  <si>
    <t>0531231</t>
  </si>
  <si>
    <t>Hajtó és kenőanyag</t>
  </si>
  <si>
    <t>0531241</t>
  </si>
  <si>
    <t>Munka és védőruha</t>
  </si>
  <si>
    <t>0531251</t>
  </si>
  <si>
    <t>Nyomtatást segítő anyagok</t>
  </si>
  <si>
    <t>0531261</t>
  </si>
  <si>
    <t>Amelyek nem számolhatóak el szakmai anyagnak</t>
  </si>
  <si>
    <t>0532111</t>
  </si>
  <si>
    <t>Internet díj</t>
  </si>
  <si>
    <t>0532211</t>
  </si>
  <si>
    <t>Telefon, telefax, telex, mobíl díj</t>
  </si>
  <si>
    <t>053311</t>
  </si>
  <si>
    <t>Közüzemidíjak</t>
  </si>
  <si>
    <t>0533111</t>
  </si>
  <si>
    <t>ebből: villamos energia</t>
  </si>
  <si>
    <t>0533121</t>
  </si>
  <si>
    <t>ebből: gázdíj</t>
  </si>
  <si>
    <t>0533131</t>
  </si>
  <si>
    <t>ebből: víz- és csatornadíj</t>
  </si>
  <si>
    <t>053321</t>
  </si>
  <si>
    <t>Vásárolt élelmezés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</si>
  <si>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</si>
  <si>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</si>
  <si>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</si>
  <si>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</si>
  <si>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</si>
  <si>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</si>
  <si>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0533621</t>
  </si>
  <si>
    <t>Más szakmai tevékenység</t>
  </si>
  <si>
    <t>053371</t>
  </si>
  <si>
    <t>Egyéb szolgáltatások</t>
  </si>
  <si>
    <t>0533711</t>
  </si>
  <si>
    <t>Postaköltség</t>
  </si>
  <si>
    <t>0533721</t>
  </si>
  <si>
    <t>Biztosítási díjak</t>
  </si>
  <si>
    <t>0533741</t>
  </si>
  <si>
    <t>Szállítás</t>
  </si>
  <si>
    <t>0533771</t>
  </si>
  <si>
    <t>Rovarirtás</t>
  </si>
  <si>
    <t>0533791</t>
  </si>
  <si>
    <t>Más egyéb szolgáltatások</t>
  </si>
  <si>
    <t>0534111</t>
  </si>
  <si>
    <t>Foglalkoztatottak kiküldetései</t>
  </si>
  <si>
    <t>053511</t>
  </si>
  <si>
    <t>Műk-i célú előzetesen felszámított áfa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</si>
  <si>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</si>
  <si>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</si>
  <si>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</si>
  <si>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</si>
  <si>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</si>
  <si>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</si>
  <si>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</si>
  <si>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</si>
  <si>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05461</t>
  </si>
  <si>
    <t>Lakhatással kapcsolatos ellátások</t>
  </si>
  <si>
    <t>0548</t>
  </si>
  <si>
    <t>Lakásfennt-i támogatás [Szoctv. 45. § ]</t>
  </si>
  <si>
    <t>054831</t>
  </si>
  <si>
    <t>Egyéb, Önkormányzat rendeletében megállapított juttatás</t>
  </si>
  <si>
    <t>054851</t>
  </si>
  <si>
    <t>Önkormányzati segély [Szoctv. 45.§]</t>
  </si>
  <si>
    <t>054861</t>
  </si>
  <si>
    <t>Temetési segély [Szoctv. 46. §]</t>
  </si>
  <si>
    <t>054891</t>
  </si>
  <si>
    <t>Önkorm. által saját hatáskörben (nem szoc. és gyermekvéd-i előírások alapján) adott természetbeni ellát.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</si>
  <si>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</si>
  <si>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</si>
  <si>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</si>
  <si>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</si>
  <si>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055061</t>
  </si>
  <si>
    <t>Egyéb működési célú támogatások ÁH-on belülre</t>
  </si>
  <si>
    <t>055081</t>
  </si>
  <si>
    <t>Működési célú visszatérítendő támogatások, kölcsönök nyújtása államháztartáson kívülre</t>
  </si>
  <si>
    <t>055121</t>
  </si>
  <si>
    <t>Egyéb működési célú támogatások ÁH-on kívülre</t>
  </si>
  <si>
    <t>05612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</si>
  <si>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</si>
  <si>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</si>
  <si>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</si>
  <si>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</si>
  <si>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</si>
  <si>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</si>
  <si>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05671</t>
  </si>
  <si>
    <t>Beruházási célú előzetesen felszámított áfa</t>
  </si>
  <si>
    <t>05711</t>
  </si>
  <si>
    <t>05731</t>
  </si>
  <si>
    <t>Egyéb tárgyi eszközök felújítása</t>
  </si>
  <si>
    <t>05741</t>
  </si>
  <si>
    <t>Felújítási célú előzetesen felszámított áfa</t>
  </si>
  <si>
    <t>Fejlesztések</t>
  </si>
  <si>
    <t>Államháztartáson belüli megelőlegezések visszafizetése</t>
  </si>
  <si>
    <t>059151</t>
  </si>
  <si>
    <t>Központi, irányító szervi támogatás folyósítása</t>
  </si>
  <si>
    <t>Tartalékok (általános)</t>
  </si>
  <si>
    <t>Tartalékok (elköt.pénzm..terh.)</t>
  </si>
  <si>
    <t>095   Felhalmozási célú bevételek</t>
  </si>
  <si>
    <t>Központi irányítószervi kiadások folyósítása (K9)</t>
  </si>
  <si>
    <t>ÁHT-on belüli megelőlegezések visszafiz. (K91)</t>
  </si>
  <si>
    <t>2018. évi költségvetés I.sz. EI módosítása</t>
  </si>
  <si>
    <t>I.sz. EI módosítás</t>
  </si>
  <si>
    <t>0511021</t>
  </si>
  <si>
    <t>Normatív jutalmak</t>
  </si>
  <si>
    <t>0511041</t>
  </si>
  <si>
    <t>Készenléti, ügyeleti, helyettesítési díj, túlóra, túlszolgálat</t>
  </si>
  <si>
    <t>0511061</t>
  </si>
  <si>
    <t>Jubileumi jutalom</t>
  </si>
  <si>
    <t>05111311</t>
  </si>
  <si>
    <t>Felmentett dolgozó juttatásai</t>
  </si>
  <si>
    <t>Reprezentáció</t>
  </si>
  <si>
    <t>05311</t>
  </si>
  <si>
    <t>0531131</t>
  </si>
  <si>
    <t>Egyéb információ hordozó</t>
  </si>
  <si>
    <t>Szakmai anyagok beszerzése összesen</t>
  </si>
  <si>
    <t>05321</t>
  </si>
  <si>
    <t>Midazok, amelyek nem számolhatóak el szakmai anyagnak</t>
  </si>
  <si>
    <t>05312</t>
  </si>
  <si>
    <t>Üzemeltetési anyagok beszerzése összesen</t>
  </si>
  <si>
    <t>05331</t>
  </si>
  <si>
    <t>Közüzemi díjak</t>
  </si>
  <si>
    <t>Villamos energia</t>
  </si>
  <si>
    <t>Gázdíj</t>
  </si>
  <si>
    <t>Víz- és csatornadíj</t>
  </si>
  <si>
    <t>Közüzemi díjak összesen</t>
  </si>
  <si>
    <t>05337</t>
  </si>
  <si>
    <t>0533761</t>
  </si>
  <si>
    <t>Kéményseprés, szemétszállítás</t>
  </si>
  <si>
    <t>Rovarírtás</t>
  </si>
  <si>
    <t>Egyéb szolgáltatások összesen</t>
  </si>
  <si>
    <t>053411</t>
  </si>
  <si>
    <t>Kiküldetések kiadásai</t>
  </si>
  <si>
    <t>Működési célú előzetesen felszámított általános forgalmi adó</t>
  </si>
  <si>
    <t>Egyéb műk. c. támog. államházt. belülre (K502,506)</t>
  </si>
  <si>
    <t>adatok: forintban</t>
  </si>
  <si>
    <t>e Ft</t>
  </si>
  <si>
    <t>Ssz.</t>
  </si>
  <si>
    <t>Közhat.  bev.</t>
  </si>
  <si>
    <t>Átvett    pe.</t>
  </si>
  <si>
    <t>Műk-i   hitel</t>
  </si>
  <si>
    <t>Fejl-i hitel</t>
  </si>
  <si>
    <t>Közhat.   bev.</t>
  </si>
  <si>
    <t>Fejl-i   hitel</t>
  </si>
  <si>
    <t>Közfoglalkoztatottakra nyújtott támogatás</t>
  </si>
  <si>
    <t>Nemzeti Egbizt. Alapkezelő által nyújtott támogatás</t>
  </si>
  <si>
    <t>Szociális tüzifára beérkezett támogatás</t>
  </si>
  <si>
    <t>Felhalmozási célú bevételek</t>
  </si>
  <si>
    <t>Felhalmozási bevételek összesen</t>
  </si>
  <si>
    <t>Támogatási összeg</t>
  </si>
  <si>
    <t>Juttatások, nyújtott támogatások megnevezése</t>
  </si>
  <si>
    <t xml:space="preserve">Egyéb, nem intézményi ellátások </t>
  </si>
  <si>
    <t>Szociális feladatok normatív támogatásának felhasználása</t>
  </si>
  <si>
    <t>részletező tábla</t>
  </si>
  <si>
    <t>Gyermekvédelmi pénzbeli és természetbeli ellátások</t>
  </si>
  <si>
    <t>Családsegítés és gyermekjóléti szolgálat (egyéb műk.célú támog.)</t>
  </si>
  <si>
    <t>Lakhatással összefüggő ellátások (segély)</t>
  </si>
  <si>
    <t>Egyéb szociális ellátások, támogatások (önkorm-i segély)</t>
  </si>
  <si>
    <t>Egyéb szociális ellátások, támogatások (temetési segély)</t>
  </si>
  <si>
    <t>Összes szociális normatív támogatás felhasználása</t>
  </si>
  <si>
    <t xml:space="preserve">Igényelt támogatás: </t>
  </si>
  <si>
    <t>Családsegítés és gyermekjóléti szolgálat</t>
  </si>
  <si>
    <t>Beruházási kiadások összesen:</t>
  </si>
  <si>
    <t>Felújítási kiadások összesen:</t>
  </si>
  <si>
    <t>iskolában ablakcsere</t>
  </si>
  <si>
    <t>óvodai festés</t>
  </si>
  <si>
    <t>óvodai padló betonozása és parkettázása</t>
  </si>
  <si>
    <t>Orvosi rendelő épületének felújítása - (TOP-os pályázat)</t>
  </si>
  <si>
    <t>Hivatal épületében konyhasarok kialakítása</t>
  </si>
  <si>
    <t>Hivatal épületének tetőcseréje</t>
  </si>
  <si>
    <t xml:space="preserve">                     ebből:   Panoráma utca folytatása</t>
  </si>
  <si>
    <t>Vízművek épületének karbantartása, javítások</t>
  </si>
  <si>
    <t>Összeg</t>
  </si>
  <si>
    <t>Felújítási célú előzetesen felszámított általános forgalmi adó</t>
  </si>
  <si>
    <t xml:space="preserve">mosogatógép óvodának </t>
  </si>
  <si>
    <t>mosogatógép iskolának</t>
  </si>
  <si>
    <t>hótoló</t>
  </si>
  <si>
    <t xml:space="preserve">                     számítástechnikai eszközök</t>
  </si>
  <si>
    <t>mosogatógép, konyhapult művelődési háznak</t>
  </si>
  <si>
    <t>Önkormányzati tartalék összesen:</t>
  </si>
  <si>
    <t>Mindösszesen:</t>
  </si>
  <si>
    <t xml:space="preserve">4. </t>
  </si>
  <si>
    <t xml:space="preserve">7. </t>
  </si>
  <si>
    <t xml:space="preserve">9. </t>
  </si>
  <si>
    <t xml:space="preserve">11. </t>
  </si>
  <si>
    <t xml:space="preserve">13. </t>
  </si>
  <si>
    <t xml:space="preserve">15. </t>
  </si>
  <si>
    <t xml:space="preserve">16. </t>
  </si>
  <si>
    <t xml:space="preserve">18. </t>
  </si>
  <si>
    <t xml:space="preserve">20. </t>
  </si>
  <si>
    <t xml:space="preserve">21. </t>
  </si>
  <si>
    <t xml:space="preserve">22. </t>
  </si>
  <si>
    <t xml:space="preserve">24. </t>
  </si>
  <si>
    <t>Működési célú bevételek összesen:</t>
  </si>
  <si>
    <t>Jogcím</t>
  </si>
  <si>
    <t>2018. évi várható bevételek havi forgalma</t>
  </si>
  <si>
    <t>8. melléklet az 1/2018. (I.30.) önkormányzati rendelethez</t>
  </si>
  <si>
    <t>9.sz. melléklet az 1/2018. (I.30.) önkormányzati rendelethez</t>
  </si>
  <si>
    <t>10. melléklet az 1/2018. (I.30.) önkormányzati rendelethez</t>
  </si>
  <si>
    <t>11. melléklet az 1/2018. (I.30.) önkormányzati rendelethez</t>
  </si>
  <si>
    <t>12. melléklet az 1/2018. (1.30.) önkormányzati rendelethez</t>
  </si>
  <si>
    <t>7. melléklet az 1/2018. (I.30.) önkormányzati rendelethez</t>
  </si>
  <si>
    <t>6. melléklet az 1/2018. (I.30.)  önkormányzati rendelethez</t>
  </si>
  <si>
    <t>5. melléklet az 1/2018. (I.30.) önkormányzati rendelethez</t>
  </si>
  <si>
    <t>4. melléklet az 1/2018. (I.30.) önkormányzati rendelethez</t>
  </si>
  <si>
    <t>3. melléklet az 1/2018. (I.30.) önkormányzati rendelethez</t>
  </si>
  <si>
    <t>2. melléklet az 1/2018. (I.30.) önkormányzati rendelethez</t>
  </si>
  <si>
    <t>1. melléklet az 1/2018. (I.30.) önkormányzati rendelethez</t>
  </si>
  <si>
    <t>Államháztartáson belüli megelőlegezés visszaf.</t>
  </si>
  <si>
    <t>Leányvár Község Önkormányzata 2018. évi költségvetése kormányzati funkciónként</t>
  </si>
  <si>
    <t xml:space="preserve">2018. évi költségvetés </t>
  </si>
  <si>
    <t xml:space="preserve">2018. évi költségvetése </t>
  </si>
  <si>
    <t>2018. évi költségvetése</t>
  </si>
  <si>
    <t>2018. évi költségvetés</t>
  </si>
  <si>
    <t xml:space="preserve">Az önkormányzat általános működésének és ágazati feladatainak                           2018. évi támogatása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</si>
</sst>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,_F_t_-;\-* #,##0.00,_F_t_-;_-* \-??\ _F_t_-;_-@_-"/>
    <numFmt numFmtId="166" formatCode="#,##0.0"/>
    <numFmt numFmtId="167" formatCode="#,##0_ ;\-#,##0\ "/>
    <numFmt numFmtId="168" formatCode="_-* #,##0,_F_t_-;\-* #,##0,_F_t_-;_-* \-??\ _F_t_-;_-@_-"/>
  </numFmts>
  <fonts count="9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4"/>
      <color indexed="10"/>
      <name val="Arial CE"/>
      <family val="2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8"/>
      <name val="Arial CE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i/>
      <sz val="12"/>
      <name val="Times New Roman"/>
      <family val="1"/>
      <charset val="238"/>
    </font>
    <font>
      <sz val="9"/>
      <color theme="1"/>
      <name val="Arial CE"/>
      <charset val="238"/>
    </font>
    <font>
      <sz val="9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name val="Bookman Old Style"/>
      <family val="1"/>
    </font>
    <font>
      <i/>
      <sz val="10"/>
      <name val="Arial CE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238"/>
    </font>
    <font>
      <b/>
      <i/>
      <sz val="9"/>
      <name val="Times New Roman"/>
      <family val="1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i/>
      <sz val="9"/>
      <name val="Times New Roman"/>
      <family val="1"/>
      <charset val="238"/>
    </font>
    <font>
      <sz val="8"/>
      <name val="Arial"/>
      <family val="2"/>
      <charset val="1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  <font>
      <b/>
      <sz val="8"/>
      <name val="Verdana"/>
      <family val="2"/>
      <charset val="238"/>
    </font>
    <font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12"/>
      <name val="Bookman Old Style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FFF99"/>
        <bgColor rgb="FFFF9900"/>
      </patternFill>
    </fill>
    <fill>
      <patternFill patternType="solid">
        <fgColor rgb="FFFFFFCC"/>
        <bgColor rgb="FFFFFFFF"/>
      </patternFill>
    </fill>
    <fill>
      <patternFill patternType="solid">
        <fgColor rgb="FFFAC090"/>
        <b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3" fillId="0" borderId="0"/>
    <xf numFmtId="0" fontId="26" fillId="0" borderId="0"/>
    <xf numFmtId="9" fontId="1" fillId="0" borderId="0" applyFont="0" applyFill="0" applyBorder="0" applyAlignment="0" applyProtection="0"/>
    <xf numFmtId="165" fontId="3" fillId="0" borderId="0"/>
    <xf numFmtId="44" fontId="1" fillId="0" borderId="0" applyFont="0" applyFill="0" applyBorder="0" applyAlignment="0" applyProtection="0"/>
  </cellStyleXfs>
  <cellXfs count="95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0" fontId="12" fillId="0" borderId="0" xfId="0" applyFont="1"/>
    <xf numFmtId="0" fontId="14" fillId="0" borderId="0" xfId="0" applyFont="1"/>
    <xf numFmtId="0" fontId="1" fillId="0" borderId="0" xfId="0" applyFont="1" applyAlignment="1">
      <alignment horizontal="right"/>
    </xf>
    <xf numFmtId="0" fontId="23" fillId="0" borderId="0" xfId="0" applyFont="1" applyFill="1" applyBorder="1"/>
    <xf numFmtId="0" fontId="25" fillId="0" borderId="0" xfId="0" applyFont="1"/>
    <xf numFmtId="3" fontId="0" fillId="0" borderId="0" xfId="0" applyNumberFormat="1"/>
    <xf numFmtId="0" fontId="29" fillId="0" borderId="2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vertical="top" wrapText="1"/>
    </xf>
    <xf numFmtId="0" fontId="30" fillId="0" borderId="5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29" fillId="2" borderId="8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top" wrapText="1"/>
    </xf>
    <xf numFmtId="0" fontId="13" fillId="0" borderId="0" xfId="0" applyFont="1" applyAlignment="1">
      <alignment horizontal="center"/>
    </xf>
    <xf numFmtId="0" fontId="16" fillId="0" borderId="0" xfId="0" applyFont="1" applyAlignment="1"/>
    <xf numFmtId="0" fontId="13" fillId="0" borderId="0" xfId="0" applyFont="1" applyAlignment="1"/>
    <xf numFmtId="0" fontId="19" fillId="0" borderId="0" xfId="0" applyFont="1" applyAlignment="1"/>
    <xf numFmtId="0" fontId="35" fillId="0" borderId="0" xfId="0" applyFont="1" applyAlignment="1">
      <alignment horizontal="right"/>
    </xf>
    <xf numFmtId="0" fontId="34" fillId="0" borderId="0" xfId="0" applyFont="1" applyAlignment="1"/>
    <xf numFmtId="0" fontId="35" fillId="0" borderId="14" xfId="0" applyFont="1" applyBorder="1" applyAlignment="1">
      <alignment horizontal="center" wrapText="1"/>
    </xf>
    <xf numFmtId="3" fontId="35" fillId="0" borderId="14" xfId="0" applyNumberFormat="1" applyFont="1" applyBorder="1" applyAlignment="1">
      <alignment horizontal="center" wrapText="1"/>
    </xf>
    <xf numFmtId="0" fontId="35" fillId="0" borderId="15" xfId="0" applyFont="1" applyBorder="1" applyAlignment="1">
      <alignment horizontal="center" wrapText="1"/>
    </xf>
    <xf numFmtId="0" fontId="35" fillId="0" borderId="16" xfId="0" applyFont="1" applyBorder="1" applyAlignment="1">
      <alignment horizontal="center" wrapText="1"/>
    </xf>
    <xf numFmtId="0" fontId="37" fillId="0" borderId="19" xfId="0" applyFont="1" applyBorder="1" applyAlignment="1">
      <alignment horizontal="center" wrapText="1"/>
    </xf>
    <xf numFmtId="0" fontId="37" fillId="0" borderId="19" xfId="0" applyFont="1" applyBorder="1" applyAlignment="1">
      <alignment horizontal="justify" wrapText="1"/>
    </xf>
    <xf numFmtId="0" fontId="35" fillId="0" borderId="21" xfId="0" applyFont="1" applyBorder="1" applyAlignment="1">
      <alignment horizontal="center" wrapText="1"/>
    </xf>
    <xf numFmtId="0" fontId="41" fillId="2" borderId="0" xfId="0" applyFont="1" applyFill="1" applyBorder="1" applyAlignment="1">
      <alignment wrapText="1"/>
    </xf>
    <xf numFmtId="0" fontId="26" fillId="0" borderId="0" xfId="0" applyFont="1"/>
    <xf numFmtId="0" fontId="26" fillId="0" borderId="22" xfId="0" applyFont="1" applyBorder="1"/>
    <xf numFmtId="0" fontId="26" fillId="0" borderId="5" xfId="0" applyFont="1" applyBorder="1"/>
    <xf numFmtId="0" fontId="6" fillId="0" borderId="0" xfId="0" applyFont="1"/>
    <xf numFmtId="0" fontId="42" fillId="2" borderId="0" xfId="0" applyFont="1" applyFill="1" applyBorder="1" applyAlignment="1">
      <alignment wrapText="1"/>
    </xf>
    <xf numFmtId="0" fontId="4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5" xfId="0" applyBorder="1"/>
    <xf numFmtId="0" fontId="4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top" wrapText="1"/>
    </xf>
    <xf numFmtId="0" fontId="47" fillId="0" borderId="0" xfId="0" applyFont="1" applyBorder="1" applyAlignment="1"/>
    <xf numFmtId="0" fontId="3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center" vertical="top" wrapText="1"/>
    </xf>
    <xf numFmtId="0" fontId="49" fillId="0" borderId="18" xfId="0" applyFont="1" applyFill="1" applyBorder="1" applyAlignment="1">
      <alignment horizontal="center" vertical="top" wrapText="1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0" fontId="29" fillId="0" borderId="5" xfId="0" applyFont="1" applyBorder="1"/>
    <xf numFmtId="0" fontId="0" fillId="0" borderId="5" xfId="0" applyFont="1" applyBorder="1"/>
    <xf numFmtId="0" fontId="0" fillId="0" borderId="26" xfId="0" applyFont="1" applyBorder="1"/>
    <xf numFmtId="0" fontId="32" fillId="0" borderId="24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36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/>
    </xf>
    <xf numFmtId="0" fontId="45" fillId="0" borderId="38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0" fillId="0" borderId="18" xfId="0" applyBorder="1"/>
    <xf numFmtId="0" fontId="14" fillId="0" borderId="41" xfId="0" applyFont="1" applyBorder="1"/>
    <xf numFmtId="0" fontId="44" fillId="0" borderId="5" xfId="0" applyFont="1" applyBorder="1" applyAlignment="1">
      <alignment horizontal="center" vertical="top" wrapText="1"/>
    </xf>
    <xf numFmtId="0" fontId="44" fillId="0" borderId="31" xfId="0" applyFont="1" applyBorder="1"/>
    <xf numFmtId="0" fontId="44" fillId="0" borderId="31" xfId="0" applyFont="1" applyBorder="1" applyAlignment="1">
      <alignment vertical="top" wrapText="1"/>
    </xf>
    <xf numFmtId="0" fontId="44" fillId="0" borderId="42" xfId="0" applyFont="1" applyBorder="1"/>
    <xf numFmtId="0" fontId="44" fillId="0" borderId="11" xfId="0" applyFont="1" applyBorder="1" applyAlignment="1">
      <alignment horizontal="center" vertical="top" wrapText="1"/>
    </xf>
    <xf numFmtId="0" fontId="44" fillId="0" borderId="34" xfId="0" applyFont="1" applyBorder="1"/>
    <xf numFmtId="0" fontId="48" fillId="0" borderId="0" xfId="0" applyFont="1"/>
    <xf numFmtId="0" fontId="44" fillId="0" borderId="22" xfId="0" applyFont="1" applyBorder="1" applyAlignment="1">
      <alignment horizontal="center" vertical="top" wrapText="1"/>
    </xf>
    <xf numFmtId="0" fontId="42" fillId="2" borderId="44" xfId="0" applyFont="1" applyFill="1" applyBorder="1" applyAlignment="1">
      <alignment wrapText="1"/>
    </xf>
    <xf numFmtId="0" fontId="42" fillId="2" borderId="45" xfId="0" applyFont="1" applyFill="1" applyBorder="1" applyAlignment="1">
      <alignment wrapText="1"/>
    </xf>
    <xf numFmtId="0" fontId="10" fillId="0" borderId="46" xfId="0" applyFont="1" applyBorder="1"/>
    <xf numFmtId="0" fontId="52" fillId="0" borderId="51" xfId="0" applyFont="1" applyFill="1" applyBorder="1" applyAlignment="1">
      <alignment vertical="top" wrapText="1"/>
    </xf>
    <xf numFmtId="0" fontId="48" fillId="0" borderId="51" xfId="0" applyFont="1" applyBorder="1"/>
    <xf numFmtId="0" fontId="53" fillId="0" borderId="47" xfId="0" applyFont="1" applyBorder="1"/>
    <xf numFmtId="0" fontId="32" fillId="0" borderId="48" xfId="0" applyFont="1" applyBorder="1" applyAlignment="1">
      <alignment horizontal="center"/>
    </xf>
    <xf numFmtId="14" fontId="50" fillId="0" borderId="0" xfId="0" applyNumberFormat="1" applyFont="1" applyAlignment="1">
      <alignment vertical="top" wrapText="1"/>
    </xf>
    <xf numFmtId="0" fontId="50" fillId="0" borderId="0" xfId="0" applyFont="1" applyAlignment="1">
      <alignment vertical="top" wrapText="1"/>
    </xf>
    <xf numFmtId="0" fontId="57" fillId="0" borderId="35" xfId="0" applyFont="1" applyBorder="1"/>
    <xf numFmtId="0" fontId="57" fillId="0" borderId="36" xfId="0" applyFont="1" applyBorder="1"/>
    <xf numFmtId="0" fontId="57" fillId="0" borderId="36" xfId="0" applyFont="1" applyFill="1" applyBorder="1"/>
    <xf numFmtId="0" fontId="57" fillId="0" borderId="37" xfId="0" applyFont="1" applyBorder="1"/>
    <xf numFmtId="3" fontId="57" fillId="0" borderId="36" xfId="0" applyNumberFormat="1" applyFont="1" applyBorder="1"/>
    <xf numFmtId="3" fontId="57" fillId="0" borderId="35" xfId="0" applyNumberFormat="1" applyFont="1" applyBorder="1"/>
    <xf numFmtId="3" fontId="18" fillId="0" borderId="0" xfId="0" applyNumberFormat="1" applyFont="1" applyAlignment="1">
      <alignment horizontal="center" wrapText="1"/>
    </xf>
    <xf numFmtId="3" fontId="58" fillId="0" borderId="29" xfId="4" applyNumberFormat="1" applyFont="1" applyBorder="1"/>
    <xf numFmtId="3" fontId="58" fillId="0" borderId="28" xfId="4" applyNumberFormat="1" applyFont="1" applyBorder="1"/>
    <xf numFmtId="3" fontId="58" fillId="0" borderId="28" xfId="4" applyNumberFormat="1" applyFont="1" applyFill="1" applyBorder="1"/>
    <xf numFmtId="3" fontId="62" fillId="0" borderId="15" xfId="0" applyNumberFormat="1" applyFont="1" applyFill="1" applyBorder="1"/>
    <xf numFmtId="3" fontId="62" fillId="0" borderId="16" xfId="0" applyNumberFormat="1" applyFont="1" applyFill="1" applyBorder="1"/>
    <xf numFmtId="3" fontId="58" fillId="0" borderId="30" xfId="4" applyNumberFormat="1" applyFont="1" applyBorder="1"/>
    <xf numFmtId="3" fontId="58" fillId="0" borderId="31" xfId="4" applyNumberFormat="1" applyFont="1" applyBorder="1"/>
    <xf numFmtId="3" fontId="58" fillId="0" borderId="56" xfId="0" applyNumberFormat="1" applyFont="1" applyBorder="1"/>
    <xf numFmtId="0" fontId="48" fillId="0" borderId="59" xfId="0" applyFont="1" applyBorder="1"/>
    <xf numFmtId="3" fontId="62" fillId="0" borderId="21" xfId="0" applyNumberFormat="1" applyFont="1" applyFill="1" applyBorder="1"/>
    <xf numFmtId="164" fontId="0" fillId="0" borderId="0" xfId="0" applyNumberFormat="1"/>
    <xf numFmtId="164" fontId="2" fillId="0" borderId="0" xfId="0" applyNumberFormat="1" applyFont="1" applyBorder="1"/>
    <xf numFmtId="164" fontId="14" fillId="0" borderId="0" xfId="0" applyNumberFormat="1" applyFont="1"/>
    <xf numFmtId="0" fontId="32" fillId="0" borderId="36" xfId="0" applyFont="1" applyFill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 wrapText="1"/>
    </xf>
    <xf numFmtId="3" fontId="33" fillId="0" borderId="0" xfId="0" applyNumberFormat="1" applyFont="1" applyBorder="1" applyAlignment="1">
      <alignment horizontal="center"/>
    </xf>
    <xf numFmtId="0" fontId="34" fillId="0" borderId="0" xfId="3" applyFont="1" applyAlignment="1"/>
    <xf numFmtId="0" fontId="64" fillId="0" borderId="9" xfId="0" applyFont="1" applyBorder="1"/>
    <xf numFmtId="0" fontId="64" fillId="0" borderId="43" xfId="3" applyFont="1" applyBorder="1" applyAlignment="1">
      <alignment horizontal="center" wrapText="1"/>
    </xf>
    <xf numFmtId="3" fontId="64" fillId="0" borderId="43" xfId="3" applyNumberFormat="1" applyFont="1" applyBorder="1" applyAlignment="1">
      <alignment horizontal="center" wrapText="1"/>
    </xf>
    <xf numFmtId="3" fontId="64" fillId="0" borderId="13" xfId="3" applyNumberFormat="1" applyFont="1" applyBorder="1" applyAlignment="1">
      <alignment horizontal="center" wrapText="1"/>
    </xf>
    <xf numFmtId="0" fontId="64" fillId="0" borderId="22" xfId="0" applyFont="1" applyBorder="1"/>
    <xf numFmtId="0" fontId="64" fillId="0" borderId="23" xfId="3" applyFont="1" applyBorder="1" applyAlignment="1">
      <alignment horizontal="left" wrapText="1"/>
    </xf>
    <xf numFmtId="3" fontId="64" fillId="0" borderId="23" xfId="3" applyNumberFormat="1" applyFont="1" applyBorder="1" applyAlignment="1">
      <alignment horizontal="center" wrapText="1"/>
    </xf>
    <xf numFmtId="3" fontId="64" fillId="0" borderId="27" xfId="3" applyNumberFormat="1" applyFont="1" applyBorder="1" applyAlignment="1">
      <alignment horizontal="center" wrapText="1"/>
    </xf>
    <xf numFmtId="49" fontId="20" fillId="0" borderId="5" xfId="0" applyNumberFormat="1" applyFont="1" applyBorder="1" applyAlignment="1">
      <alignment horizontal="right"/>
    </xf>
    <xf numFmtId="49" fontId="20" fillId="0" borderId="1" xfId="3" applyNumberFormat="1" applyFont="1" applyBorder="1" applyAlignment="1">
      <alignment horizontal="justify" wrapText="1"/>
    </xf>
    <xf numFmtId="3" fontId="20" fillId="0" borderId="1" xfId="3" applyNumberFormat="1" applyFont="1" applyBorder="1" applyAlignment="1">
      <alignment horizontal="right" wrapText="1"/>
    </xf>
    <xf numFmtId="3" fontId="20" fillId="0" borderId="10" xfId="3" applyNumberFormat="1" applyFont="1" applyBorder="1" applyAlignment="1">
      <alignment horizontal="right" wrapText="1"/>
    </xf>
    <xf numFmtId="49" fontId="64" fillId="0" borderId="5" xfId="0" applyNumberFormat="1" applyFont="1" applyBorder="1"/>
    <xf numFmtId="49" fontId="64" fillId="0" borderId="1" xfId="3" applyNumberFormat="1" applyFont="1" applyBorder="1" applyAlignment="1">
      <alignment horizontal="justify" wrapText="1"/>
    </xf>
    <xf numFmtId="49" fontId="64" fillId="0" borderId="1" xfId="3" applyNumberFormat="1" applyFont="1" applyBorder="1"/>
    <xf numFmtId="0" fontId="64" fillId="0" borderId="1" xfId="3" applyFont="1" applyBorder="1"/>
    <xf numFmtId="0" fontId="64" fillId="0" borderId="10" xfId="3" applyFont="1" applyBorder="1"/>
    <xf numFmtId="49" fontId="20" fillId="0" borderId="1" xfId="3" applyNumberFormat="1" applyFont="1" applyFill="1" applyBorder="1" applyAlignment="1">
      <alignment horizontal="justify" wrapText="1"/>
    </xf>
    <xf numFmtId="0" fontId="20" fillId="0" borderId="1" xfId="3" applyFont="1" applyBorder="1"/>
    <xf numFmtId="0" fontId="20" fillId="0" borderId="10" xfId="3" applyFont="1" applyBorder="1"/>
    <xf numFmtId="49" fontId="20" fillId="0" borderId="1" xfId="3" applyNumberFormat="1" applyFont="1" applyBorder="1"/>
    <xf numFmtId="0" fontId="20" fillId="0" borderId="1" xfId="0" applyFont="1" applyBorder="1"/>
    <xf numFmtId="0" fontId="20" fillId="0" borderId="10" xfId="0" applyFont="1" applyBorder="1"/>
    <xf numFmtId="49" fontId="20" fillId="0" borderId="26" xfId="0" applyNumberFormat="1" applyFont="1" applyBorder="1" applyAlignment="1">
      <alignment horizontal="right"/>
    </xf>
    <xf numFmtId="0" fontId="20" fillId="0" borderId="24" xfId="0" applyFont="1" applyBorder="1"/>
    <xf numFmtId="0" fontId="20" fillId="0" borderId="25" xfId="0" applyFont="1" applyBorder="1"/>
    <xf numFmtId="3" fontId="20" fillId="2" borderId="1" xfId="3" applyNumberFormat="1" applyFont="1" applyFill="1" applyBorder="1" applyAlignment="1">
      <alignment horizontal="right" wrapText="1"/>
    </xf>
    <xf numFmtId="3" fontId="20" fillId="2" borderId="10" xfId="3" applyNumberFormat="1" applyFont="1" applyFill="1" applyBorder="1" applyAlignment="1">
      <alignment horizontal="right" wrapText="1"/>
    </xf>
    <xf numFmtId="0" fontId="63" fillId="2" borderId="0" xfId="0" applyFont="1" applyFill="1"/>
    <xf numFmtId="0" fontId="32" fillId="2" borderId="10" xfId="0" applyFont="1" applyFill="1" applyBorder="1" applyAlignment="1">
      <alignment vertical="top" wrapText="1"/>
    </xf>
    <xf numFmtId="0" fontId="32" fillId="2" borderId="10" xfId="0" applyFont="1" applyFill="1" applyBorder="1"/>
    <xf numFmtId="3" fontId="46" fillId="0" borderId="46" xfId="0" applyNumberFormat="1" applyFont="1" applyBorder="1" applyAlignment="1">
      <alignment horizontal="center" vertical="top" wrapText="1"/>
    </xf>
    <xf numFmtId="3" fontId="52" fillId="0" borderId="46" xfId="0" applyNumberFormat="1" applyFont="1" applyBorder="1" applyAlignment="1">
      <alignment horizontal="center" vertical="top" wrapText="1"/>
    </xf>
    <xf numFmtId="0" fontId="29" fillId="2" borderId="10" xfId="0" applyFont="1" applyFill="1" applyBorder="1"/>
    <xf numFmtId="0" fontId="32" fillId="2" borderId="25" xfId="0" applyFont="1" applyFill="1" applyBorder="1"/>
    <xf numFmtId="0" fontId="32" fillId="2" borderId="57" xfId="0" applyFont="1" applyFill="1" applyBorder="1"/>
    <xf numFmtId="0" fontId="65" fillId="0" borderId="0" xfId="0" applyFont="1"/>
    <xf numFmtId="164" fontId="26" fillId="0" borderId="27" xfId="1" applyNumberFormat="1" applyFont="1" applyBorder="1" applyAlignment="1">
      <alignment horizontal="right"/>
    </xf>
    <xf numFmtId="164" fontId="26" fillId="0" borderId="10" xfId="1" applyNumberFormat="1" applyFont="1" applyBorder="1" applyAlignment="1">
      <alignment horizontal="right"/>
    </xf>
    <xf numFmtId="164" fontId="26" fillId="2" borderId="10" xfId="1" applyNumberFormat="1" applyFont="1" applyFill="1" applyBorder="1" applyAlignment="1">
      <alignment horizontal="right"/>
    </xf>
    <xf numFmtId="0" fontId="43" fillId="0" borderId="26" xfId="0" applyFont="1" applyBorder="1"/>
    <xf numFmtId="164" fontId="43" fillId="0" borderId="25" xfId="1" applyNumberFormat="1" applyFont="1" applyBorder="1"/>
    <xf numFmtId="0" fontId="32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64" fillId="0" borderId="2" xfId="0" applyNumberFormat="1" applyFont="1" applyFill="1" applyBorder="1" applyAlignment="1" applyProtection="1">
      <alignment horizontal="left" vertical="center" wrapText="1" shrinkToFit="1"/>
    </xf>
    <xf numFmtId="49" fontId="66" fillId="0" borderId="4" xfId="0" applyNumberFormat="1" applyFont="1" applyFill="1" applyBorder="1" applyAlignment="1" applyProtection="1">
      <alignment vertical="center" wrapText="1" shrinkToFit="1"/>
    </xf>
    <xf numFmtId="49" fontId="66" fillId="0" borderId="5" xfId="0" applyNumberFormat="1" applyFont="1" applyFill="1" applyBorder="1" applyAlignment="1" applyProtection="1">
      <alignment vertical="center" wrapText="1" shrinkToFit="1"/>
    </xf>
    <xf numFmtId="49" fontId="64" fillId="0" borderId="5" xfId="0" applyNumberFormat="1" applyFont="1" applyFill="1" applyBorder="1" applyAlignment="1" applyProtection="1">
      <alignment vertical="center" wrapText="1" shrinkToFit="1"/>
    </xf>
    <xf numFmtId="49" fontId="66" fillId="0" borderId="22" xfId="0" applyNumberFormat="1" applyFont="1" applyFill="1" applyBorder="1" applyAlignment="1" applyProtection="1">
      <alignment vertical="center" wrapText="1" shrinkToFit="1"/>
    </xf>
    <xf numFmtId="164" fontId="20" fillId="0" borderId="10" xfId="1" applyNumberFormat="1" applyFont="1" applyBorder="1" applyAlignment="1">
      <alignment vertical="center"/>
    </xf>
    <xf numFmtId="49" fontId="66" fillId="0" borderId="11" xfId="0" applyNumberFormat="1" applyFont="1" applyFill="1" applyBorder="1" applyAlignment="1" applyProtection="1">
      <alignment vertical="center" wrapText="1" shrinkToFit="1"/>
    </xf>
    <xf numFmtId="164" fontId="20" fillId="0" borderId="12" xfId="1" applyNumberFormat="1" applyFont="1" applyBorder="1" applyAlignment="1">
      <alignment vertical="center"/>
    </xf>
    <xf numFmtId="49" fontId="64" fillId="0" borderId="9" xfId="0" applyNumberFormat="1" applyFont="1" applyFill="1" applyBorder="1" applyAlignment="1" applyProtection="1">
      <alignment vertical="center" wrapText="1" shrinkToFit="1"/>
    </xf>
    <xf numFmtId="164" fontId="64" fillId="0" borderId="13" xfId="1" applyNumberFormat="1" applyFont="1" applyBorder="1" applyAlignment="1">
      <alignment vertical="center"/>
    </xf>
    <xf numFmtId="164" fontId="20" fillId="0" borderId="27" xfId="1" applyNumberFormat="1" applyFont="1" applyBorder="1" applyAlignment="1">
      <alignment vertical="center"/>
    </xf>
    <xf numFmtId="49" fontId="64" fillId="0" borderId="9" xfId="0" applyNumberFormat="1" applyFont="1" applyFill="1" applyBorder="1" applyAlignment="1" applyProtection="1">
      <alignment horizontal="center" vertical="center" wrapText="1" shrinkToFit="1"/>
    </xf>
    <xf numFmtId="0" fontId="64" fillId="0" borderId="0" xfId="0" applyFont="1"/>
    <xf numFmtId="0" fontId="20" fillId="0" borderId="5" xfId="0" applyFont="1" applyBorder="1"/>
    <xf numFmtId="0" fontId="67" fillId="0" borderId="5" xfId="0" applyFont="1" applyBorder="1"/>
    <xf numFmtId="0" fontId="64" fillId="0" borderId="5" xfId="0" applyFont="1" applyBorder="1"/>
    <xf numFmtId="0" fontId="64" fillId="0" borderId="5" xfId="0" applyFont="1" applyBorder="1" applyAlignment="1">
      <alignment horizontal="center"/>
    </xf>
    <xf numFmtId="0" fontId="64" fillId="0" borderId="26" xfId="0" applyFont="1" applyBorder="1"/>
    <xf numFmtId="3" fontId="41" fillId="2" borderId="0" xfId="0" applyNumberFormat="1" applyFont="1" applyFill="1" applyBorder="1" applyAlignment="1">
      <alignment wrapText="1"/>
    </xf>
    <xf numFmtId="0" fontId="68" fillId="0" borderId="0" xfId="0" applyFont="1"/>
    <xf numFmtId="166" fontId="0" fillId="0" borderId="0" xfId="0" applyNumberFormat="1"/>
    <xf numFmtId="166" fontId="0" fillId="0" borderId="0" xfId="0" applyNumberFormat="1" applyBorder="1"/>
    <xf numFmtId="1" fontId="0" fillId="0" borderId="0" xfId="0" applyNumberFormat="1"/>
    <xf numFmtId="0" fontId="64" fillId="0" borderId="0" xfId="0" applyFont="1" applyFill="1" applyBorder="1"/>
    <xf numFmtId="0" fontId="17" fillId="0" borderId="0" xfId="0" applyFont="1" applyFill="1" applyBorder="1" applyAlignment="1">
      <alignment horizontal="center" vertical="top" wrapText="1"/>
    </xf>
    <xf numFmtId="0" fontId="3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9" fillId="0" borderId="0" xfId="3" applyFont="1" applyAlignment="1">
      <alignment horizontal="center" vertical="center" wrapText="1"/>
    </xf>
    <xf numFmtId="0" fontId="2" fillId="0" borderId="0" xfId="0" applyFont="1" applyAlignment="1"/>
    <xf numFmtId="0" fontId="74" fillId="0" borderId="0" xfId="0" applyFont="1" applyAlignment="1">
      <alignment horizontal="right"/>
    </xf>
    <xf numFmtId="0" fontId="52" fillId="7" borderId="24" xfId="0" applyFont="1" applyFill="1" applyBorder="1" applyAlignment="1" applyProtection="1">
      <alignment horizontal="center" vertical="center" wrapText="1" shrinkToFit="1"/>
    </xf>
    <xf numFmtId="0" fontId="52" fillId="7" borderId="25" xfId="0" applyFont="1" applyFill="1" applyBorder="1" applyAlignment="1" applyProtection="1">
      <alignment horizontal="center" vertical="center" wrapText="1" shrinkToFit="1"/>
    </xf>
    <xf numFmtId="49" fontId="75" fillId="0" borderId="22" xfId="0" applyNumberFormat="1" applyFont="1" applyBorder="1" applyAlignment="1" applyProtection="1">
      <alignment vertical="center" wrapText="1" shrinkToFit="1"/>
    </xf>
    <xf numFmtId="49" fontId="75" fillId="0" borderId="23" xfId="0" applyNumberFormat="1" applyFont="1" applyBorder="1" applyAlignment="1" applyProtection="1">
      <alignment vertical="center" wrapText="1" shrinkToFit="1"/>
    </xf>
    <xf numFmtId="3" fontId="75" fillId="0" borderId="23" xfId="0" applyNumberFormat="1" applyFont="1" applyBorder="1" applyAlignment="1" applyProtection="1">
      <alignment vertical="center" wrapText="1" shrinkToFit="1"/>
    </xf>
    <xf numFmtId="3" fontId="75" fillId="0" borderId="23" xfId="0" applyNumberFormat="1" applyFont="1" applyBorder="1" applyAlignment="1" applyProtection="1">
      <alignment horizontal="center" vertical="center" wrapText="1" shrinkToFit="1"/>
    </xf>
    <xf numFmtId="3" fontId="75" fillId="0" borderId="27" xfId="0" applyNumberFormat="1" applyFont="1" applyBorder="1" applyAlignment="1" applyProtection="1">
      <alignment vertical="center" wrapText="1" shrinkToFit="1"/>
    </xf>
    <xf numFmtId="49" fontId="75" fillId="0" borderId="5" xfId="0" applyNumberFormat="1" applyFont="1" applyBorder="1" applyAlignment="1" applyProtection="1">
      <alignment vertical="center" wrapText="1" shrinkToFit="1"/>
    </xf>
    <xf numFmtId="49" fontId="75" fillId="0" borderId="1" xfId="0" applyNumberFormat="1" applyFont="1" applyBorder="1" applyAlignment="1" applyProtection="1">
      <alignment vertical="center" wrapText="1" shrinkToFit="1"/>
    </xf>
    <xf numFmtId="3" fontId="75" fillId="0" borderId="1" xfId="0" applyNumberFormat="1" applyFont="1" applyBorder="1" applyAlignment="1" applyProtection="1">
      <alignment vertical="center" wrapText="1" shrinkToFit="1"/>
    </xf>
    <xf numFmtId="3" fontId="75" fillId="0" borderId="10" xfId="0" applyNumberFormat="1" applyFont="1" applyBorder="1" applyAlignment="1" applyProtection="1">
      <alignment vertical="center" wrapText="1" shrinkToFit="1"/>
    </xf>
    <xf numFmtId="49" fontId="75" fillId="0" borderId="11" xfId="0" applyNumberFormat="1" applyFont="1" applyBorder="1" applyAlignment="1" applyProtection="1">
      <alignment vertical="center" wrapText="1" shrinkToFit="1"/>
    </xf>
    <xf numFmtId="49" fontId="75" fillId="0" borderId="33" xfId="0" applyNumberFormat="1" applyFont="1" applyBorder="1" applyAlignment="1" applyProtection="1">
      <alignment vertical="center" wrapText="1" shrinkToFit="1"/>
    </xf>
    <xf numFmtId="3" fontId="75" fillId="0" borderId="33" xfId="0" applyNumberFormat="1" applyFont="1" applyBorder="1" applyAlignment="1" applyProtection="1">
      <alignment vertical="center" wrapText="1" shrinkToFit="1"/>
    </xf>
    <xf numFmtId="3" fontId="75" fillId="0" borderId="12" xfId="0" applyNumberFormat="1" applyFont="1" applyBorder="1" applyAlignment="1" applyProtection="1">
      <alignment vertical="center" wrapText="1" shrinkToFit="1"/>
    </xf>
    <xf numFmtId="3" fontId="76" fillId="6" borderId="90" xfId="0" applyNumberFormat="1" applyFont="1" applyFill="1" applyBorder="1" applyAlignment="1" applyProtection="1">
      <alignment vertical="center" wrapText="1" shrinkToFit="1"/>
    </xf>
    <xf numFmtId="3" fontId="76" fillId="6" borderId="92" xfId="0" applyNumberFormat="1" applyFont="1" applyFill="1" applyBorder="1" applyAlignment="1" applyProtection="1">
      <alignment vertical="center" wrapText="1" shrinkToFit="1"/>
    </xf>
    <xf numFmtId="3" fontId="76" fillId="6" borderId="78" xfId="0" applyNumberFormat="1" applyFont="1" applyFill="1" applyBorder="1" applyAlignment="1" applyProtection="1">
      <alignment vertical="center" wrapText="1" shrinkToFit="1"/>
    </xf>
    <xf numFmtId="3" fontId="75" fillId="0" borderId="23" xfId="0" applyNumberFormat="1" applyFont="1" applyFill="1" applyBorder="1" applyAlignment="1" applyProtection="1">
      <alignment vertical="center" wrapText="1" shrinkToFit="1"/>
    </xf>
    <xf numFmtId="3" fontId="75" fillId="0" borderId="23" xfId="0" applyNumberFormat="1" applyFont="1" applyFill="1" applyBorder="1" applyAlignment="1" applyProtection="1">
      <alignment horizontal="center" vertical="center" wrapText="1" shrinkToFit="1"/>
    </xf>
    <xf numFmtId="3" fontId="75" fillId="0" borderId="33" xfId="0" applyNumberFormat="1" applyFont="1" applyFill="1" applyBorder="1" applyAlignment="1" applyProtection="1">
      <alignment vertical="center" wrapText="1" shrinkToFit="1"/>
    </xf>
    <xf numFmtId="3" fontId="75" fillId="0" borderId="33" xfId="0" applyNumberFormat="1" applyFont="1" applyFill="1" applyBorder="1" applyAlignment="1" applyProtection="1">
      <alignment horizontal="center" vertical="center" wrapText="1" shrinkToFit="1"/>
    </xf>
    <xf numFmtId="3" fontId="76" fillId="6" borderId="90" xfId="0" applyNumberFormat="1" applyFont="1" applyFill="1" applyBorder="1" applyAlignment="1" applyProtection="1">
      <alignment horizontal="center" vertical="center" wrapText="1" shrinkToFit="1"/>
    </xf>
    <xf numFmtId="3" fontId="75" fillId="0" borderId="1" xfId="0" applyNumberFormat="1" applyFont="1" applyFill="1" applyBorder="1" applyAlignment="1" applyProtection="1">
      <alignment vertical="center" wrapText="1" shrinkToFit="1"/>
    </xf>
    <xf numFmtId="3" fontId="75" fillId="0" borderId="93" xfId="0" applyNumberFormat="1" applyFont="1" applyFill="1" applyBorder="1" applyAlignment="1" applyProtection="1">
      <alignment horizontal="center" vertical="center" wrapText="1" shrinkToFit="1"/>
    </xf>
    <xf numFmtId="3" fontId="77" fillId="6" borderId="78" xfId="0" applyNumberFormat="1" applyFont="1" applyFill="1" applyBorder="1" applyAlignment="1" applyProtection="1">
      <alignment vertical="center" wrapText="1" shrinkToFit="1"/>
    </xf>
    <xf numFmtId="3" fontId="77" fillId="6" borderId="90" xfId="0" applyNumberFormat="1" applyFont="1" applyFill="1" applyBorder="1" applyAlignment="1" applyProtection="1">
      <alignment vertical="center" wrapText="1" shrinkToFit="1"/>
    </xf>
    <xf numFmtId="3" fontId="77" fillId="6" borderId="90" xfId="0" applyNumberFormat="1" applyFont="1" applyFill="1" applyBorder="1" applyAlignment="1" applyProtection="1">
      <alignment horizontal="center" vertical="center" wrapText="1" shrinkToFit="1"/>
    </xf>
    <xf numFmtId="0" fontId="78" fillId="0" borderId="0" xfId="0" applyFont="1"/>
    <xf numFmtId="49" fontId="77" fillId="6" borderId="89" xfId="0" applyNumberFormat="1" applyFont="1" applyFill="1" applyBorder="1" applyAlignment="1" applyProtection="1">
      <alignment vertical="center" wrapText="1" shrinkToFit="1"/>
    </xf>
    <xf numFmtId="49" fontId="77" fillId="6" borderId="90" xfId="0" applyNumberFormat="1" applyFont="1" applyFill="1" applyBorder="1" applyAlignment="1" applyProtection="1">
      <alignment vertical="center" wrapText="1" shrinkToFit="1"/>
    </xf>
    <xf numFmtId="3" fontId="79" fillId="7" borderId="69" xfId="0" applyNumberFormat="1" applyFont="1" applyFill="1" applyBorder="1" applyAlignment="1">
      <alignment vertical="center"/>
    </xf>
    <xf numFmtId="0" fontId="2" fillId="0" borderId="0" xfId="0" applyFont="1" applyFill="1" applyAlignment="1"/>
    <xf numFmtId="3" fontId="77" fillId="8" borderId="90" xfId="0" applyNumberFormat="1" applyFont="1" applyFill="1" applyBorder="1" applyAlignment="1" applyProtection="1">
      <alignment vertical="center" wrapText="1" shrinkToFit="1"/>
    </xf>
    <xf numFmtId="3" fontId="77" fillId="8" borderId="78" xfId="0" applyNumberFormat="1" applyFont="1" applyFill="1" applyBorder="1" applyAlignment="1" applyProtection="1">
      <alignment vertical="center" wrapText="1" shrinkToFit="1"/>
    </xf>
    <xf numFmtId="3" fontId="79" fillId="7" borderId="53" xfId="0" applyNumberFormat="1" applyFont="1" applyFill="1" applyBorder="1" applyAlignment="1">
      <alignment horizontal="center" vertical="center"/>
    </xf>
    <xf numFmtId="3" fontId="75" fillId="0" borderId="0" xfId="0" applyNumberFormat="1" applyFont="1" applyBorder="1" applyAlignment="1" applyProtection="1">
      <alignment vertical="center" wrapText="1" shrinkToFit="1"/>
    </xf>
    <xf numFmtId="0" fontId="14" fillId="4" borderId="0" xfId="0" applyFont="1" applyFill="1" applyAlignment="1"/>
    <xf numFmtId="0" fontId="74" fillId="0" borderId="0" xfId="0" applyFont="1"/>
    <xf numFmtId="0" fontId="81" fillId="0" borderId="0" xfId="0" applyFont="1" applyAlignment="1">
      <alignment horizontal="right"/>
    </xf>
    <xf numFmtId="3" fontId="82" fillId="0" borderId="59" xfId="0" applyNumberFormat="1" applyFont="1" applyFill="1" applyBorder="1" applyAlignment="1" applyProtection="1">
      <alignment vertical="center" wrapText="1" shrinkToFit="1"/>
    </xf>
    <xf numFmtId="0" fontId="83" fillId="0" borderId="0" xfId="0" applyFont="1"/>
    <xf numFmtId="3" fontId="76" fillId="9" borderId="90" xfId="0" applyNumberFormat="1" applyFont="1" applyFill="1" applyBorder="1" applyAlignment="1" applyProtection="1">
      <alignment vertical="center" wrapText="1" shrinkToFit="1"/>
    </xf>
    <xf numFmtId="3" fontId="76" fillId="9" borderId="92" xfId="0" applyNumberFormat="1" applyFont="1" applyFill="1" applyBorder="1" applyAlignment="1" applyProtection="1">
      <alignment vertical="center" wrapText="1" shrinkToFit="1"/>
    </xf>
    <xf numFmtId="3" fontId="76" fillId="9" borderId="90" xfId="0" applyNumberFormat="1" applyFont="1" applyFill="1" applyBorder="1" applyAlignment="1" applyProtection="1">
      <alignment horizontal="center" vertical="center" wrapText="1" shrinkToFit="1"/>
    </xf>
    <xf numFmtId="3" fontId="76" fillId="9" borderId="78" xfId="0" applyNumberFormat="1" applyFont="1" applyFill="1" applyBorder="1" applyAlignment="1" applyProtection="1">
      <alignment vertical="center" wrapText="1" shrinkToFit="1"/>
    </xf>
    <xf numFmtId="3" fontId="83" fillId="0" borderId="0" xfId="0" applyNumberFormat="1" applyFont="1"/>
    <xf numFmtId="49" fontId="84" fillId="0" borderId="1" xfId="0" applyNumberFormat="1" applyFont="1" applyBorder="1" applyAlignment="1" applyProtection="1">
      <alignment vertical="center" wrapText="1" shrinkToFit="1"/>
    </xf>
    <xf numFmtId="3" fontId="76" fillId="9" borderId="78" xfId="0" applyNumberFormat="1" applyFont="1" applyFill="1" applyBorder="1" applyAlignment="1" applyProtection="1">
      <alignment horizontal="center" vertical="center" wrapText="1" shrinkToFit="1"/>
    </xf>
    <xf numFmtId="0" fontId="85" fillId="0" borderId="0" xfId="0" applyFont="1"/>
    <xf numFmtId="3" fontId="75" fillId="0" borderId="1" xfId="0" applyNumberFormat="1" applyFont="1" applyFill="1" applyBorder="1" applyAlignment="1" applyProtection="1">
      <alignment horizontal="center" vertical="center" wrapText="1" shrinkToFit="1"/>
    </xf>
    <xf numFmtId="3" fontId="81" fillId="0" borderId="0" xfId="0" applyNumberFormat="1" applyFont="1"/>
    <xf numFmtId="3" fontId="76" fillId="9" borderId="90" xfId="0" applyNumberFormat="1" applyFont="1" applyFill="1" applyBorder="1"/>
    <xf numFmtId="3" fontId="76" fillId="9" borderId="92" xfId="0" applyNumberFormat="1" applyFont="1" applyFill="1" applyBorder="1"/>
    <xf numFmtId="3" fontId="76" fillId="9" borderId="90" xfId="0" applyNumberFormat="1" applyFont="1" applyFill="1" applyBorder="1" applyAlignment="1">
      <alignment horizontal="center"/>
    </xf>
    <xf numFmtId="3" fontId="76" fillId="9" borderId="78" xfId="0" applyNumberFormat="1" applyFont="1" applyFill="1" applyBorder="1"/>
    <xf numFmtId="3" fontId="75" fillId="0" borderId="30" xfId="0" applyNumberFormat="1" applyFont="1" applyFill="1" applyBorder="1" applyAlignment="1" applyProtection="1">
      <alignment vertical="center" wrapText="1" shrinkToFit="1"/>
    </xf>
    <xf numFmtId="3" fontId="75" fillId="0" borderId="85" xfId="0" applyNumberFormat="1" applyFont="1" applyBorder="1" applyAlignment="1" applyProtection="1">
      <alignment vertical="center" wrapText="1" shrinkToFit="1"/>
    </xf>
    <xf numFmtId="3" fontId="75" fillId="0" borderId="58" xfId="0" applyNumberFormat="1" applyFont="1" applyBorder="1" applyAlignment="1" applyProtection="1">
      <alignment vertical="center" wrapText="1" shrinkToFit="1"/>
    </xf>
    <xf numFmtId="0" fontId="86" fillId="0" borderId="0" xfId="0" applyFont="1"/>
    <xf numFmtId="3" fontId="75" fillId="0" borderId="95" xfId="0" applyNumberFormat="1" applyFont="1" applyBorder="1" applyAlignment="1" applyProtection="1">
      <alignment vertical="center" wrapText="1" shrinkToFit="1"/>
    </xf>
    <xf numFmtId="3" fontId="76" fillId="9" borderId="77" xfId="0" applyNumberFormat="1" applyFont="1" applyFill="1" applyBorder="1" applyAlignment="1" applyProtection="1">
      <alignment vertical="center" wrapText="1" shrinkToFit="1"/>
    </xf>
    <xf numFmtId="49" fontId="76" fillId="9" borderId="73" xfId="0" applyNumberFormat="1" applyFont="1" applyFill="1" applyBorder="1" applyAlignment="1" applyProtection="1">
      <alignment vertical="center" wrapText="1" shrinkToFit="1"/>
    </xf>
    <xf numFmtId="49" fontId="76" fillId="9" borderId="92" xfId="0" applyNumberFormat="1" applyFont="1" applyFill="1" applyBorder="1" applyAlignment="1" applyProtection="1">
      <alignment vertical="center" wrapText="1" shrinkToFit="1"/>
    </xf>
    <xf numFmtId="0" fontId="76" fillId="9" borderId="92" xfId="0" applyFont="1" applyFill="1" applyBorder="1" applyAlignment="1">
      <alignment vertical="center"/>
    </xf>
    <xf numFmtId="3" fontId="76" fillId="9" borderId="96" xfId="0" applyNumberFormat="1" applyFont="1" applyFill="1" applyBorder="1" applyAlignment="1" applyProtection="1">
      <alignment vertical="center" wrapText="1" shrinkToFit="1"/>
    </xf>
    <xf numFmtId="3" fontId="76" fillId="9" borderId="74" xfId="0" applyNumberFormat="1" applyFont="1" applyFill="1" applyBorder="1" applyAlignment="1" applyProtection="1">
      <alignment vertical="center" wrapText="1" shrinkToFit="1"/>
    </xf>
    <xf numFmtId="3" fontId="76" fillId="9" borderId="76" xfId="0" applyNumberFormat="1" applyFont="1" applyFill="1" applyBorder="1" applyAlignment="1">
      <alignment vertical="center"/>
    </xf>
    <xf numFmtId="49" fontId="76" fillId="9" borderId="89" xfId="0" applyNumberFormat="1" applyFont="1" applyFill="1" applyBorder="1" applyAlignment="1" applyProtection="1">
      <alignment vertical="center" wrapText="1" shrinkToFit="1"/>
    </xf>
    <xf numFmtId="3" fontId="76" fillId="9" borderId="75" xfId="0" applyNumberFormat="1" applyFont="1" applyFill="1" applyBorder="1" applyAlignment="1" applyProtection="1">
      <alignment horizontal="center" vertical="center" wrapText="1" shrinkToFit="1"/>
    </xf>
    <xf numFmtId="3" fontId="76" fillId="9" borderId="94" xfId="0" applyNumberFormat="1" applyFont="1" applyFill="1" applyBorder="1" applyAlignment="1" applyProtection="1">
      <alignment vertical="center" wrapText="1" shrinkToFit="1"/>
    </xf>
    <xf numFmtId="49" fontId="76" fillId="9" borderId="97" xfId="0" applyNumberFormat="1" applyFont="1" applyFill="1" applyBorder="1" applyAlignment="1" applyProtection="1">
      <alignment vertical="center" wrapText="1" shrinkToFit="1"/>
    </xf>
    <xf numFmtId="3" fontId="76" fillId="9" borderId="97" xfId="0" applyNumberFormat="1" applyFont="1" applyFill="1" applyBorder="1" applyAlignment="1" applyProtection="1">
      <alignment vertical="center" wrapText="1" shrinkToFit="1"/>
    </xf>
    <xf numFmtId="3" fontId="76" fillId="9" borderId="87" xfId="0" applyNumberFormat="1" applyFont="1" applyFill="1" applyBorder="1" applyAlignment="1" applyProtection="1">
      <alignment vertical="center" wrapText="1" shrinkToFit="1"/>
    </xf>
    <xf numFmtId="3" fontId="76" fillId="9" borderId="98" xfId="0" applyNumberFormat="1" applyFont="1" applyFill="1" applyBorder="1" applyAlignment="1" applyProtection="1">
      <alignment horizontal="center" vertical="center" wrapText="1" shrinkToFit="1"/>
    </xf>
    <xf numFmtId="3" fontId="76" fillId="0" borderId="91" xfId="0" applyNumberFormat="1" applyFont="1" applyFill="1" applyBorder="1" applyAlignment="1" applyProtection="1">
      <alignment vertical="center" wrapText="1" shrinkToFit="1"/>
    </xf>
    <xf numFmtId="49" fontId="76" fillId="9" borderId="28" xfId="0" applyNumberFormat="1" applyFont="1" applyFill="1" applyBorder="1" applyAlignment="1" applyProtection="1">
      <alignment vertical="center" wrapText="1" shrinkToFit="1"/>
    </xf>
    <xf numFmtId="3" fontId="76" fillId="0" borderId="28" xfId="0" applyNumberFormat="1" applyFont="1" applyFill="1" applyBorder="1" applyAlignment="1" applyProtection="1">
      <alignment vertical="center" wrapText="1" shrinkToFit="1"/>
    </xf>
    <xf numFmtId="3" fontId="76" fillId="9" borderId="23" xfId="0" applyNumberFormat="1" applyFont="1" applyFill="1" applyBorder="1" applyAlignment="1" applyProtection="1">
      <alignment vertical="center" wrapText="1" shrinkToFit="1"/>
    </xf>
    <xf numFmtId="3" fontId="76" fillId="9" borderId="31" xfId="0" applyNumberFormat="1" applyFont="1" applyFill="1" applyBorder="1" applyAlignment="1" applyProtection="1">
      <alignment horizontal="center" vertical="center" wrapText="1" shrinkToFit="1"/>
    </xf>
    <xf numFmtId="3" fontId="76" fillId="0" borderId="16" xfId="0" applyNumberFormat="1" applyFont="1" applyFill="1" applyBorder="1" applyAlignment="1" applyProtection="1">
      <alignment vertical="center" wrapText="1" shrinkToFit="1"/>
    </xf>
    <xf numFmtId="49" fontId="76" fillId="9" borderId="38" xfId="0" applyNumberFormat="1" applyFont="1" applyFill="1" applyBorder="1" applyAlignment="1" applyProtection="1">
      <alignment vertical="center" wrapText="1" shrinkToFit="1"/>
    </xf>
    <xf numFmtId="3" fontId="76" fillId="0" borderId="32" xfId="0" applyNumberFormat="1" applyFont="1" applyFill="1" applyBorder="1" applyAlignment="1" applyProtection="1">
      <alignment vertical="center" wrapText="1" shrinkToFit="1"/>
    </xf>
    <xf numFmtId="3" fontId="76" fillId="9" borderId="93" xfId="0" applyNumberFormat="1" applyFont="1" applyFill="1" applyBorder="1" applyAlignment="1" applyProtection="1">
      <alignment vertical="center" wrapText="1" shrinkToFit="1"/>
    </xf>
    <xf numFmtId="3" fontId="76" fillId="9" borderId="34" xfId="0" applyNumberFormat="1" applyFont="1" applyFill="1" applyBorder="1" applyAlignment="1" applyProtection="1">
      <alignment horizontal="center" vertical="center" wrapText="1" shrinkToFit="1"/>
    </xf>
    <xf numFmtId="3" fontId="76" fillId="0" borderId="17" xfId="0" applyNumberFormat="1" applyFont="1" applyFill="1" applyBorder="1" applyAlignment="1" applyProtection="1">
      <alignment vertical="center" wrapText="1" shrinkToFit="1"/>
    </xf>
    <xf numFmtId="3" fontId="43" fillId="10" borderId="79" xfId="0" applyNumberFormat="1" applyFont="1" applyFill="1" applyBorder="1"/>
    <xf numFmtId="3" fontId="43" fillId="10" borderId="92" xfId="0" applyNumberFormat="1" applyFont="1" applyFill="1" applyBorder="1"/>
    <xf numFmtId="3" fontId="43" fillId="10" borderId="77" xfId="0" applyNumberFormat="1" applyFont="1" applyFill="1" applyBorder="1" applyAlignment="1">
      <alignment horizontal="center"/>
    </xf>
    <xf numFmtId="3" fontId="59" fillId="0" borderId="41" xfId="0" applyNumberFormat="1" applyFont="1" applyBorder="1"/>
    <xf numFmtId="3" fontId="60" fillId="0" borderId="41" xfId="0" applyNumberFormat="1" applyFont="1" applyBorder="1" applyAlignment="1">
      <alignment horizontal="right"/>
    </xf>
    <xf numFmtId="3" fontId="58" fillId="0" borderId="1" xfId="4" applyNumberFormat="1" applyFont="1" applyBorder="1"/>
    <xf numFmtId="3" fontId="62" fillId="0" borderId="1" xfId="0" applyNumberFormat="1" applyFont="1" applyFill="1" applyBorder="1"/>
    <xf numFmtId="3" fontId="58" fillId="0" borderId="1" xfId="4" applyNumberFormat="1" applyFont="1" applyFill="1" applyBorder="1"/>
    <xf numFmtId="3" fontId="58" fillId="0" borderId="87" xfId="4" applyNumberFormat="1" applyFont="1" applyBorder="1"/>
    <xf numFmtId="3" fontId="62" fillId="0" borderId="87" xfId="0" applyNumberFormat="1" applyFont="1" applyFill="1" applyBorder="1"/>
    <xf numFmtId="3" fontId="58" fillId="0" borderId="24" xfId="4" applyNumberFormat="1" applyFont="1" applyFill="1" applyBorder="1"/>
    <xf numFmtId="3" fontId="58" fillId="0" borderId="98" xfId="4" applyNumberFormat="1" applyFont="1" applyBorder="1"/>
    <xf numFmtId="3" fontId="58" fillId="0" borderId="42" xfId="4" applyNumberFormat="1" applyFont="1" applyBorder="1"/>
    <xf numFmtId="3" fontId="59" fillId="0" borderId="19" xfId="0" applyNumberFormat="1" applyFont="1" applyBorder="1"/>
    <xf numFmtId="3" fontId="59" fillId="0" borderId="80" xfId="0" applyNumberFormat="1" applyFont="1" applyBorder="1"/>
    <xf numFmtId="1" fontId="60" fillId="0" borderId="94" xfId="4" applyNumberFormat="1" applyFont="1" applyBorder="1" applyAlignment="1">
      <alignment horizontal="center" vertical="center" wrapText="1"/>
    </xf>
    <xf numFmtId="3" fontId="58" fillId="0" borderId="91" xfId="0" applyNumberFormat="1" applyFont="1" applyBorder="1"/>
    <xf numFmtId="3" fontId="58" fillId="0" borderId="16" xfId="0" applyNumberFormat="1" applyFont="1" applyBorder="1"/>
    <xf numFmtId="3" fontId="58" fillId="0" borderId="14" xfId="0" applyNumberFormat="1" applyFont="1" applyBorder="1"/>
    <xf numFmtId="0" fontId="58" fillId="0" borderId="21" xfId="0" applyFont="1" applyFill="1" applyBorder="1"/>
    <xf numFmtId="0" fontId="59" fillId="0" borderId="79" xfId="0" applyFont="1" applyFill="1" applyBorder="1"/>
    <xf numFmtId="1" fontId="61" fillId="0" borderId="73" xfId="4" applyNumberFormat="1" applyFont="1" applyBorder="1" applyAlignment="1">
      <alignment horizontal="center" vertical="center" wrapText="1"/>
    </xf>
    <xf numFmtId="1" fontId="61" fillId="0" borderId="74" xfId="4" applyNumberFormat="1" applyFont="1" applyBorder="1" applyAlignment="1">
      <alignment horizontal="center" vertical="center" wrapText="1"/>
    </xf>
    <xf numFmtId="1" fontId="61" fillId="0" borderId="76" xfId="4" applyNumberFormat="1" applyFont="1" applyBorder="1" applyAlignment="1">
      <alignment horizontal="center" vertical="center" wrapText="1"/>
    </xf>
    <xf numFmtId="3" fontId="62" fillId="0" borderId="86" xfId="0" applyNumberFormat="1" applyFont="1" applyFill="1" applyBorder="1"/>
    <xf numFmtId="3" fontId="62" fillId="0" borderId="5" xfId="0" applyNumberFormat="1" applyFont="1" applyFill="1" applyBorder="1"/>
    <xf numFmtId="3" fontId="62" fillId="0" borderId="5" xfId="0" applyNumberFormat="1" applyFont="1" applyBorder="1"/>
    <xf numFmtId="3" fontId="62" fillId="0" borderId="26" xfId="0" applyNumberFormat="1" applyFont="1" applyBorder="1"/>
    <xf numFmtId="3" fontId="60" fillId="0" borderId="79" xfId="0" applyNumberFormat="1" applyFont="1" applyBorder="1"/>
    <xf numFmtId="3" fontId="58" fillId="0" borderId="97" xfId="4" applyNumberFormat="1" applyFont="1" applyBorder="1"/>
    <xf numFmtId="3" fontId="58" fillId="0" borderId="38" xfId="4" applyNumberFormat="1" applyFont="1" applyFill="1" applyBorder="1"/>
    <xf numFmtId="3" fontId="59" fillId="0" borderId="50" xfId="0" applyNumberFormat="1" applyFont="1" applyBorder="1"/>
    <xf numFmtId="3" fontId="58" fillId="0" borderId="57" xfId="0" applyNumberFormat="1" applyFont="1" applyBorder="1"/>
    <xf numFmtId="3" fontId="59" fillId="0" borderId="82" xfId="0" applyNumberFormat="1" applyFont="1" applyBorder="1"/>
    <xf numFmtId="0" fontId="9" fillId="0" borderId="94" xfId="0" applyFont="1" applyBorder="1"/>
    <xf numFmtId="0" fontId="58" fillId="0" borderId="91" xfId="0" applyFont="1" applyBorder="1"/>
    <xf numFmtId="0" fontId="58" fillId="0" borderId="16" xfId="0" applyFont="1" applyBorder="1"/>
    <xf numFmtId="0" fontId="58" fillId="0" borderId="16" xfId="0" applyFont="1" applyFill="1" applyBorder="1"/>
    <xf numFmtId="0" fontId="58" fillId="0" borderId="14" xfId="0" applyFont="1" applyBorder="1"/>
    <xf numFmtId="0" fontId="59" fillId="0" borderId="41" xfId="0" applyFont="1" applyBorder="1"/>
    <xf numFmtId="3" fontId="77" fillId="6" borderId="92" xfId="0" applyNumberFormat="1" applyFont="1" applyFill="1" applyBorder="1" applyAlignment="1" applyProtection="1">
      <alignment vertical="center" wrapText="1" shrinkToFit="1"/>
    </xf>
    <xf numFmtId="3" fontId="79" fillId="7" borderId="47" xfId="0" applyNumberFormat="1" applyFont="1" applyFill="1" applyBorder="1" applyAlignment="1">
      <alignment vertical="center"/>
    </xf>
    <xf numFmtId="3" fontId="79" fillId="7" borderId="90" xfId="0" applyNumberFormat="1" applyFont="1" applyFill="1" applyBorder="1" applyAlignment="1">
      <alignment vertical="center"/>
    </xf>
    <xf numFmtId="0" fontId="58" fillId="0" borderId="15" xfId="0" applyFont="1" applyBorder="1"/>
    <xf numFmtId="3" fontId="58" fillId="0" borderId="23" xfId="4" applyNumberFormat="1" applyFont="1" applyBorder="1"/>
    <xf numFmtId="3" fontId="58" fillId="0" borderId="15" xfId="0" applyNumberFormat="1" applyFont="1" applyBorder="1"/>
    <xf numFmtId="3" fontId="62" fillId="0" borderId="22" xfId="0" applyNumberFormat="1" applyFont="1" applyBorder="1"/>
    <xf numFmtId="0" fontId="59" fillId="0" borderId="99" xfId="0" applyFont="1" applyBorder="1"/>
    <xf numFmtId="3" fontId="59" fillId="0" borderId="100" xfId="0" applyNumberFormat="1" applyFont="1" applyBorder="1" applyAlignment="1">
      <alignment horizontal="right"/>
    </xf>
    <xf numFmtId="3" fontId="59" fillId="0" borderId="102" xfId="0" applyNumberFormat="1" applyFont="1" applyBorder="1" applyAlignment="1">
      <alignment horizontal="right"/>
    </xf>
    <xf numFmtId="3" fontId="59" fillId="0" borderId="99" xfId="0" applyNumberFormat="1" applyFont="1" applyBorder="1"/>
    <xf numFmtId="3" fontId="48" fillId="0" borderId="88" xfId="1" applyNumberFormat="1" applyFont="1" applyBorder="1"/>
    <xf numFmtId="3" fontId="48" fillId="0" borderId="10" xfId="1" applyNumberFormat="1" applyFont="1" applyBorder="1"/>
    <xf numFmtId="3" fontId="48" fillId="0" borderId="10" xfId="1" applyNumberFormat="1" applyFont="1" applyFill="1" applyBorder="1"/>
    <xf numFmtId="3" fontId="62" fillId="0" borderId="10" xfId="1" applyNumberFormat="1" applyFont="1" applyBorder="1"/>
    <xf numFmtId="3" fontId="62" fillId="0" borderId="10" xfId="1" applyNumberFormat="1" applyFont="1" applyFill="1" applyBorder="1"/>
    <xf numFmtId="3" fontId="48" fillId="0" borderId="27" xfId="1" applyNumberFormat="1" applyFont="1" applyBorder="1"/>
    <xf numFmtId="3" fontId="48" fillId="0" borderId="25" xfId="1" applyNumberFormat="1" applyFont="1" applyBorder="1"/>
    <xf numFmtId="3" fontId="48" fillId="0" borderId="60" xfId="1" applyNumberFormat="1" applyFont="1" applyBorder="1"/>
    <xf numFmtId="3" fontId="53" fillId="0" borderId="82" xfId="1" applyNumberFormat="1" applyFont="1" applyBorder="1"/>
    <xf numFmtId="3" fontId="60" fillId="0" borderId="103" xfId="0" applyNumberFormat="1" applyFont="1" applyBorder="1" applyAlignment="1">
      <alignment horizontal="right"/>
    </xf>
    <xf numFmtId="3" fontId="48" fillId="0" borderId="56" xfId="1" applyNumberFormat="1" applyFont="1" applyBorder="1"/>
    <xf numFmtId="3" fontId="53" fillId="0" borderId="92" xfId="1" applyNumberFormat="1" applyFont="1" applyBorder="1"/>
    <xf numFmtId="3" fontId="62" fillId="0" borderId="1" xfId="1" applyNumberFormat="1" applyFont="1" applyBorder="1" applyAlignment="1"/>
    <xf numFmtId="3" fontId="69" fillId="0" borderId="1" xfId="1" applyNumberFormat="1" applyFont="1" applyBorder="1" applyAlignment="1"/>
    <xf numFmtId="3" fontId="69" fillId="0" borderId="1" xfId="1" applyNumberFormat="1" applyFont="1" applyBorder="1"/>
    <xf numFmtId="3" fontId="48" fillId="0" borderId="1" xfId="1" applyNumberFormat="1" applyFont="1" applyBorder="1"/>
    <xf numFmtId="3" fontId="48" fillId="0" borderId="23" xfId="1" applyNumberFormat="1" applyFont="1" applyBorder="1"/>
    <xf numFmtId="3" fontId="48" fillId="0" borderId="24" xfId="1" applyNumberFormat="1" applyFont="1" applyBorder="1"/>
    <xf numFmtId="0" fontId="14" fillId="0" borderId="0" xfId="0" applyFont="1" applyFill="1" applyAlignment="1"/>
    <xf numFmtId="0" fontId="29" fillId="12" borderId="88" xfId="0" applyNumberFormat="1" applyFont="1" applyFill="1" applyBorder="1" applyAlignment="1" applyProtection="1">
      <alignment horizontal="center" vertical="center"/>
    </xf>
    <xf numFmtId="0" fontId="52" fillId="3" borderId="24" xfId="0" applyNumberFormat="1" applyFont="1" applyFill="1" applyBorder="1" applyAlignment="1" applyProtection="1">
      <alignment horizontal="center" vertical="center" wrapText="1" shrinkToFit="1"/>
    </xf>
    <xf numFmtId="0" fontId="52" fillId="3" borderId="25" xfId="0" applyNumberFormat="1" applyFont="1" applyFill="1" applyBorder="1" applyAlignment="1" applyProtection="1">
      <alignment horizontal="center" vertical="center" wrapText="1" shrinkToFit="1"/>
    </xf>
    <xf numFmtId="49" fontId="44" fillId="0" borderId="23" xfId="0" applyNumberFormat="1" applyFont="1" applyFill="1" applyBorder="1" applyAlignment="1" applyProtection="1">
      <alignment horizontal="left" vertical="center" wrapText="1" shrinkToFit="1"/>
    </xf>
    <xf numFmtId="3" fontId="44" fillId="0" borderId="87" xfId="0" applyNumberFormat="1" applyFont="1" applyFill="1" applyBorder="1" applyAlignment="1" applyProtection="1">
      <alignment horizontal="right" vertical="center" wrapText="1" shrinkToFit="1"/>
    </xf>
    <xf numFmtId="3" fontId="44" fillId="0" borderId="29" xfId="0" applyNumberFormat="1" applyFont="1" applyFill="1" applyBorder="1" applyAlignment="1" applyProtection="1">
      <alignment horizontal="right" vertical="center" wrapText="1" shrinkToFit="1"/>
    </xf>
    <xf numFmtId="3" fontId="44" fillId="0" borderId="23" xfId="0" applyNumberFormat="1" applyFont="1" applyFill="1" applyBorder="1" applyAlignment="1" applyProtection="1">
      <alignment horizontal="center" vertical="center" wrapText="1" shrinkToFit="1"/>
    </xf>
    <xf numFmtId="3" fontId="44" fillId="0" borderId="27" xfId="0" applyNumberFormat="1" applyFont="1" applyFill="1" applyBorder="1" applyAlignment="1" applyProtection="1">
      <alignment horizontal="right" vertical="center" wrapText="1" shrinkToFit="1"/>
    </xf>
    <xf numFmtId="49" fontId="44" fillId="0" borderId="1" xfId="0" applyNumberFormat="1" applyFont="1" applyFill="1" applyBorder="1" applyAlignment="1" applyProtection="1">
      <alignment horizontal="left" vertical="center" wrapText="1" shrinkToFit="1"/>
    </xf>
    <xf numFmtId="3" fontId="44" fillId="0" borderId="1" xfId="0" applyNumberFormat="1" applyFont="1" applyFill="1" applyBorder="1" applyAlignment="1" applyProtection="1">
      <alignment horizontal="right" vertical="center" wrapText="1" shrinkToFit="1"/>
    </xf>
    <xf numFmtId="3" fontId="44" fillId="0" borderId="10" xfId="0" applyNumberFormat="1" applyFont="1" applyFill="1" applyBorder="1" applyAlignment="1" applyProtection="1">
      <alignment horizontal="right" vertical="center" wrapText="1" shrinkToFit="1"/>
    </xf>
    <xf numFmtId="49" fontId="44" fillId="0" borderId="33" xfId="0" applyNumberFormat="1" applyFont="1" applyFill="1" applyBorder="1" applyAlignment="1" applyProtection="1">
      <alignment horizontal="left" vertical="center" wrapText="1" shrinkToFit="1"/>
    </xf>
    <xf numFmtId="3" fontId="44" fillId="0" borderId="24" xfId="0" applyNumberFormat="1" applyFont="1" applyFill="1" applyBorder="1" applyAlignment="1" applyProtection="1">
      <alignment horizontal="right" vertical="center" wrapText="1" shrinkToFit="1"/>
    </xf>
    <xf numFmtId="3" fontId="76" fillId="11" borderId="78" xfId="0" applyNumberFormat="1" applyFont="1" applyFill="1" applyBorder="1" applyAlignment="1" applyProtection="1">
      <alignment horizontal="right" vertical="center" wrapText="1" shrinkToFit="1"/>
    </xf>
    <xf numFmtId="3" fontId="76" fillId="11" borderId="90" xfId="0" applyNumberFormat="1" applyFont="1" applyFill="1" applyBorder="1" applyAlignment="1" applyProtection="1">
      <alignment horizontal="right" vertical="center" wrapText="1" shrinkToFit="1"/>
    </xf>
    <xf numFmtId="3" fontId="76" fillId="11" borderId="90" xfId="0" applyNumberFormat="1" applyFont="1" applyFill="1" applyBorder="1" applyAlignment="1" applyProtection="1">
      <alignment horizontal="center" vertical="center" wrapText="1" shrinkToFit="1"/>
    </xf>
    <xf numFmtId="3" fontId="44" fillId="0" borderId="53" xfId="0" applyNumberFormat="1" applyFont="1" applyFill="1" applyBorder="1" applyAlignment="1" applyProtection="1">
      <alignment horizontal="right" vertical="center" wrapText="1" shrinkToFit="1"/>
    </xf>
    <xf numFmtId="49" fontId="44" fillId="0" borderId="62" xfId="0" applyNumberFormat="1" applyFont="1" applyFill="1" applyBorder="1" applyAlignment="1" applyProtection="1">
      <alignment horizontal="left" vertical="center" wrapText="1" shrinkToFit="1"/>
    </xf>
    <xf numFmtId="49" fontId="44" fillId="5" borderId="28" xfId="0" applyNumberFormat="1" applyFont="1" applyFill="1" applyBorder="1" applyAlignment="1" applyProtection="1">
      <alignment horizontal="left" vertical="center" wrapText="1" shrinkToFit="1"/>
    </xf>
    <xf numFmtId="3" fontId="44" fillId="5" borderId="1" xfId="0" applyNumberFormat="1" applyFont="1" applyFill="1" applyBorder="1" applyAlignment="1" applyProtection="1">
      <alignment horizontal="right" vertical="center" wrapText="1" shrinkToFit="1"/>
    </xf>
    <xf numFmtId="3" fontId="44" fillId="5" borderId="84" xfId="0" applyNumberFormat="1" applyFont="1" applyFill="1" applyBorder="1" applyAlignment="1" applyProtection="1">
      <alignment horizontal="right" vertical="center" wrapText="1" shrinkToFit="1"/>
    </xf>
    <xf numFmtId="3" fontId="44" fillId="5" borderId="1" xfId="0" applyNumberFormat="1" applyFont="1" applyFill="1" applyBorder="1" applyAlignment="1" applyProtection="1">
      <alignment horizontal="center" vertical="center" wrapText="1" shrinkToFit="1"/>
    </xf>
    <xf numFmtId="3" fontId="44" fillId="5" borderId="58" xfId="0" applyNumberFormat="1" applyFont="1" applyFill="1" applyBorder="1" applyAlignment="1" applyProtection="1">
      <alignment horizontal="right" vertical="center" wrapText="1" shrinkToFit="1"/>
    </xf>
    <xf numFmtId="49" fontId="44" fillId="5" borderId="1" xfId="0" applyNumberFormat="1" applyFont="1" applyFill="1" applyBorder="1" applyAlignment="1" applyProtection="1">
      <alignment horizontal="left" vertical="center" wrapText="1" shrinkToFit="1"/>
    </xf>
    <xf numFmtId="3" fontId="44" fillId="5" borderId="28" xfId="0" applyNumberFormat="1" applyFont="1" applyFill="1" applyBorder="1" applyAlignment="1" applyProtection="1">
      <alignment horizontal="right" vertical="center" wrapText="1" shrinkToFit="1"/>
    </xf>
    <xf numFmtId="3" fontId="44" fillId="5" borderId="10" xfId="0" applyNumberFormat="1" applyFont="1" applyFill="1" applyBorder="1" applyAlignment="1" applyProtection="1">
      <alignment horizontal="right" vertical="center" wrapText="1" shrinkToFit="1"/>
    </xf>
    <xf numFmtId="3" fontId="76" fillId="11" borderId="78" xfId="0" applyNumberFormat="1" applyFont="1" applyFill="1" applyBorder="1" applyAlignment="1" applyProtection="1">
      <alignment horizontal="center" vertical="center" wrapText="1" shrinkToFit="1"/>
    </xf>
    <xf numFmtId="49" fontId="44" fillId="5" borderId="23" xfId="0" applyNumberFormat="1" applyFont="1" applyFill="1" applyBorder="1" applyAlignment="1" applyProtection="1">
      <alignment horizontal="left" vertical="center" wrapText="1" shrinkToFit="1"/>
    </xf>
    <xf numFmtId="3" fontId="44" fillId="5" borderId="23" xfId="0" applyNumberFormat="1" applyFont="1" applyFill="1" applyBorder="1" applyAlignment="1" applyProtection="1">
      <alignment horizontal="right" vertical="center" wrapText="1" shrinkToFit="1"/>
    </xf>
    <xf numFmtId="49" fontId="44" fillId="5" borderId="33" xfId="0" applyNumberFormat="1" applyFont="1" applyFill="1" applyBorder="1" applyAlignment="1" applyProtection="1">
      <alignment horizontal="left" vertical="center" wrapText="1" shrinkToFit="1"/>
    </xf>
    <xf numFmtId="3" fontId="44" fillId="5" borderId="33" xfId="0" applyNumberFormat="1" applyFont="1" applyFill="1" applyBorder="1" applyAlignment="1" applyProtection="1">
      <alignment horizontal="right" vertical="center" wrapText="1" shrinkToFit="1"/>
    </xf>
    <xf numFmtId="3" fontId="43" fillId="11" borderId="76" xfId="0" applyNumberFormat="1" applyFont="1" applyFill="1" applyBorder="1"/>
    <xf numFmtId="3" fontId="51" fillId="11" borderId="74" xfId="0" applyNumberFormat="1" applyFont="1" applyFill="1" applyBorder="1"/>
    <xf numFmtId="3" fontId="51" fillId="11" borderId="76" xfId="0" applyNumberFormat="1" applyFont="1" applyFill="1" applyBorder="1"/>
    <xf numFmtId="3" fontId="43" fillId="13" borderId="90" xfId="0" applyNumberFormat="1" applyFont="1" applyFill="1" applyBorder="1"/>
    <xf numFmtId="3" fontId="43" fillId="13" borderId="90" xfId="0" applyNumberFormat="1" applyFont="1" applyFill="1" applyBorder="1" applyAlignment="1">
      <alignment horizontal="center"/>
    </xf>
    <xf numFmtId="3" fontId="43" fillId="13" borderId="78" xfId="0" applyNumberFormat="1" applyFont="1" applyFill="1" applyBorder="1"/>
    <xf numFmtId="3" fontId="87" fillId="0" borderId="0" xfId="0" applyNumberFormat="1" applyFont="1" applyFill="1" applyBorder="1"/>
    <xf numFmtId="3" fontId="44" fillId="0" borderId="0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Fill="1"/>
    <xf numFmtId="49" fontId="44" fillId="0" borderId="22" xfId="0" applyNumberFormat="1" applyFont="1" applyFill="1" applyBorder="1" applyAlignment="1" applyProtection="1">
      <alignment vertical="center" wrapText="1" shrinkToFit="1"/>
    </xf>
    <xf numFmtId="49" fontId="44" fillId="0" borderId="5" xfId="0" applyNumberFormat="1" applyFont="1" applyFill="1" applyBorder="1" applyAlignment="1" applyProtection="1">
      <alignment vertical="center" wrapText="1" shrinkToFit="1"/>
    </xf>
    <xf numFmtId="49" fontId="44" fillId="0" borderId="11" xfId="0" applyNumberFormat="1" applyFont="1" applyFill="1" applyBorder="1" applyAlignment="1" applyProtection="1">
      <alignment vertical="center" wrapText="1" shrinkToFit="1"/>
    </xf>
    <xf numFmtId="49" fontId="84" fillId="0" borderId="62" xfId="0" applyNumberFormat="1" applyFont="1" applyFill="1" applyBorder="1" applyAlignment="1" applyProtection="1">
      <alignment vertical="center" wrapText="1" shrinkToFit="1"/>
    </xf>
    <xf numFmtId="49" fontId="84" fillId="0" borderId="29" xfId="0" applyNumberFormat="1" applyFont="1" applyFill="1" applyBorder="1" applyAlignment="1" applyProtection="1">
      <alignment horizontal="left" vertical="center" wrapText="1" shrinkToFit="1"/>
    </xf>
    <xf numFmtId="3" fontId="84" fillId="0" borderId="1" xfId="0" applyNumberFormat="1" applyFont="1" applyFill="1" applyBorder="1" applyAlignment="1" applyProtection="1">
      <alignment horizontal="right" vertical="center" wrapText="1" shrinkToFit="1"/>
    </xf>
    <xf numFmtId="3" fontId="84" fillId="0" borderId="29" xfId="0" applyNumberFormat="1" applyFont="1" applyFill="1" applyBorder="1" applyAlignment="1" applyProtection="1">
      <alignment horizontal="right" vertical="center" wrapText="1" shrinkToFit="1"/>
    </xf>
    <xf numFmtId="3" fontId="84" fillId="0" borderId="23" xfId="0" applyNumberFormat="1" applyFont="1" applyFill="1" applyBorder="1" applyAlignment="1" applyProtection="1">
      <alignment horizontal="center" vertical="center" wrapText="1" shrinkToFit="1"/>
    </xf>
    <xf numFmtId="3" fontId="84" fillId="0" borderId="27" xfId="0" applyNumberFormat="1" applyFont="1" applyFill="1" applyBorder="1" applyAlignment="1" applyProtection="1">
      <alignment horizontal="right" vertical="center" wrapText="1" shrinkToFit="1"/>
    </xf>
    <xf numFmtId="49" fontId="84" fillId="0" borderId="28" xfId="0" applyNumberFormat="1" applyFont="1" applyFill="1" applyBorder="1" applyAlignment="1" applyProtection="1">
      <alignment horizontal="left" vertical="center" wrapText="1" shrinkToFit="1"/>
    </xf>
    <xf numFmtId="3" fontId="84" fillId="0" borderId="10" xfId="0" applyNumberFormat="1" applyFont="1" applyFill="1" applyBorder="1" applyAlignment="1" applyProtection="1">
      <alignment horizontal="right" vertical="center" wrapText="1" shrinkToFit="1"/>
    </xf>
    <xf numFmtId="49" fontId="44" fillId="0" borderId="62" xfId="0" applyNumberFormat="1" applyFont="1" applyFill="1" applyBorder="1" applyAlignment="1" applyProtection="1">
      <alignment vertical="center" wrapText="1" shrinkToFit="1"/>
    </xf>
    <xf numFmtId="3" fontId="84" fillId="0" borderId="28" xfId="0" applyNumberFormat="1" applyFont="1" applyFill="1" applyBorder="1" applyAlignment="1" applyProtection="1">
      <alignment horizontal="right" vertical="center" wrapText="1" shrinkToFit="1"/>
    </xf>
    <xf numFmtId="3" fontId="84" fillId="0" borderId="1" xfId="0" applyNumberFormat="1" applyFont="1" applyFill="1" applyBorder="1" applyAlignment="1" applyProtection="1">
      <alignment horizontal="center" vertical="center" wrapText="1" shrinkToFit="1"/>
    </xf>
    <xf numFmtId="49" fontId="84" fillId="0" borderId="22" xfId="0" applyNumberFormat="1" applyFont="1" applyFill="1" applyBorder="1" applyAlignment="1" applyProtection="1">
      <alignment vertical="center" wrapText="1" shrinkToFit="1"/>
    </xf>
    <xf numFmtId="3" fontId="44" fillId="0" borderId="28" xfId="0" applyNumberFormat="1" applyFont="1" applyFill="1" applyBorder="1" applyAlignment="1" applyProtection="1">
      <alignment horizontal="right" vertical="center" wrapText="1" shrinkToFit="1"/>
    </xf>
    <xf numFmtId="3" fontId="44" fillId="0" borderId="32" xfId="0" applyNumberFormat="1" applyFont="1" applyFill="1" applyBorder="1" applyAlignment="1" applyProtection="1">
      <alignment horizontal="right" vertical="center" wrapText="1" shrinkToFit="1"/>
    </xf>
    <xf numFmtId="3" fontId="44" fillId="0" borderId="33" xfId="0" applyNumberFormat="1" applyFont="1" applyFill="1" applyBorder="1" applyAlignment="1" applyProtection="1">
      <alignment horizontal="right" vertical="center" wrapText="1" shrinkToFit="1"/>
    </xf>
    <xf numFmtId="3" fontId="60" fillId="0" borderId="101" xfId="0" applyNumberFormat="1" applyFont="1" applyBorder="1" applyAlignment="1">
      <alignment horizontal="right"/>
    </xf>
    <xf numFmtId="1" fontId="61" fillId="0" borderId="96" xfId="4" applyNumberFormat="1" applyFont="1" applyBorder="1" applyAlignment="1">
      <alignment horizontal="center" vertical="center" wrapText="1"/>
    </xf>
    <xf numFmtId="1" fontId="61" fillId="0" borderId="75" xfId="4" applyNumberFormat="1" applyFont="1" applyBorder="1" applyAlignment="1">
      <alignment horizontal="center" vertical="center" wrapText="1"/>
    </xf>
    <xf numFmtId="3" fontId="60" fillId="0" borderId="104" xfId="0" applyNumberFormat="1" applyFont="1" applyBorder="1" applyAlignment="1">
      <alignment horizontal="right"/>
    </xf>
    <xf numFmtId="3" fontId="59" fillId="0" borderId="92" xfId="0" applyNumberFormat="1" applyFont="1" applyBorder="1"/>
    <xf numFmtId="49" fontId="64" fillId="0" borderId="89" xfId="0" applyNumberFormat="1" applyFont="1" applyFill="1" applyBorder="1" applyAlignment="1" applyProtection="1">
      <alignment vertical="center" wrapText="1" shrinkToFit="1"/>
    </xf>
    <xf numFmtId="0" fontId="72" fillId="0" borderId="0" xfId="0" applyFont="1" applyAlignment="1">
      <alignment horizontal="right"/>
    </xf>
    <xf numFmtId="3" fontId="48" fillId="0" borderId="0" xfId="1" applyNumberFormat="1" applyFont="1" applyBorder="1"/>
    <xf numFmtId="3" fontId="48" fillId="0" borderId="0" xfId="1" applyNumberFormat="1" applyFont="1" applyFill="1" applyBorder="1"/>
    <xf numFmtId="3" fontId="62" fillId="0" borderId="0" xfId="1" applyNumberFormat="1" applyFont="1" applyBorder="1"/>
    <xf numFmtId="3" fontId="62" fillId="0" borderId="0" xfId="1" applyNumberFormat="1" applyFont="1" applyFill="1" applyBorder="1"/>
    <xf numFmtId="3" fontId="60" fillId="0" borderId="0" xfId="0" applyNumberFormat="1" applyFont="1" applyBorder="1" applyAlignment="1">
      <alignment horizontal="right"/>
    </xf>
    <xf numFmtId="3" fontId="53" fillId="0" borderId="0" xfId="1" applyNumberFormat="1" applyFont="1" applyBorder="1"/>
    <xf numFmtId="168" fontId="58" fillId="0" borderId="97" xfId="1" applyNumberFormat="1" applyFont="1" applyBorder="1"/>
    <xf numFmtId="168" fontId="58" fillId="0" borderId="87" xfId="4" applyNumberFormat="1" applyFont="1" applyBorder="1"/>
    <xf numFmtId="168" fontId="58" fillId="0" borderId="98" xfId="4" applyNumberFormat="1" applyFont="1" applyBorder="1"/>
    <xf numFmtId="168" fontId="58" fillId="0" borderId="28" xfId="4" applyNumberFormat="1" applyFont="1" applyBorder="1"/>
    <xf numFmtId="168" fontId="58" fillId="0" borderId="1" xfId="4" applyNumberFormat="1" applyFont="1" applyBorder="1"/>
    <xf numFmtId="168" fontId="58" fillId="0" borderId="31" xfId="4" applyNumberFormat="1" applyFont="1" applyBorder="1"/>
    <xf numFmtId="168" fontId="58" fillId="0" borderId="28" xfId="4" applyNumberFormat="1" applyFont="1" applyFill="1" applyBorder="1"/>
    <xf numFmtId="168" fontId="58" fillId="0" borderId="1" xfId="4" applyNumberFormat="1" applyFont="1" applyFill="1" applyBorder="1"/>
    <xf numFmtId="168" fontId="59" fillId="0" borderId="100" xfId="0" applyNumberFormat="1" applyFont="1" applyBorder="1" applyAlignment="1">
      <alignment horizontal="right"/>
    </xf>
    <xf numFmtId="168" fontId="59" fillId="0" borderId="102" xfId="0" applyNumberFormat="1" applyFont="1" applyBorder="1" applyAlignment="1">
      <alignment horizontal="right"/>
    </xf>
    <xf numFmtId="168" fontId="58" fillId="0" borderId="29" xfId="4" applyNumberFormat="1" applyFont="1" applyBorder="1"/>
    <xf numFmtId="168" fontId="58" fillId="0" borderId="23" xfId="4" applyNumberFormat="1" applyFont="1" applyBorder="1"/>
    <xf numFmtId="168" fontId="58" fillId="0" borderId="30" xfId="4" applyNumberFormat="1" applyFont="1" applyBorder="1"/>
    <xf numFmtId="168" fontId="58" fillId="0" borderId="38" xfId="4" applyNumberFormat="1" applyFont="1" applyFill="1" applyBorder="1"/>
    <xf numFmtId="168" fontId="58" fillId="0" borderId="24" xfId="4" applyNumberFormat="1" applyFont="1" applyFill="1" applyBorder="1"/>
    <xf numFmtId="168" fontId="58" fillId="0" borderId="42" xfId="4" applyNumberFormat="1" applyFont="1" applyBorder="1"/>
    <xf numFmtId="168" fontId="59" fillId="0" borderId="50" xfId="0" applyNumberFormat="1" applyFont="1" applyBorder="1"/>
    <xf numFmtId="168" fontId="59" fillId="0" borderId="19" xfId="0" applyNumberFormat="1" applyFont="1" applyBorder="1"/>
    <xf numFmtId="168" fontId="58" fillId="0" borderId="57" xfId="0" applyNumberFormat="1" applyFont="1" applyBorder="1"/>
    <xf numFmtId="168" fontId="58" fillId="0" borderId="56" xfId="0" applyNumberFormat="1" applyFont="1" applyBorder="1"/>
    <xf numFmtId="168" fontId="48" fillId="0" borderId="59" xfId="0" applyNumberFormat="1" applyFont="1" applyBorder="1"/>
    <xf numFmtId="168" fontId="59" fillId="0" borderId="82" xfId="0" applyNumberFormat="1" applyFont="1" applyBorder="1"/>
    <xf numFmtId="168" fontId="59" fillId="0" borderId="92" xfId="0" applyNumberFormat="1" applyFont="1" applyBorder="1"/>
    <xf numFmtId="168" fontId="59" fillId="0" borderId="80" xfId="0" applyNumberFormat="1" applyFont="1" applyBorder="1"/>
    <xf numFmtId="168" fontId="62" fillId="0" borderId="86" xfId="0" applyNumberFormat="1" applyFont="1" applyFill="1" applyBorder="1"/>
    <xf numFmtId="168" fontId="62" fillId="0" borderId="87" xfId="0" applyNumberFormat="1" applyFont="1" applyFill="1" applyBorder="1"/>
    <xf numFmtId="168" fontId="48" fillId="0" borderId="88" xfId="1" applyNumberFormat="1" applyFont="1" applyBorder="1"/>
    <xf numFmtId="168" fontId="62" fillId="0" borderId="5" xfId="0" applyNumberFormat="1" applyFont="1" applyFill="1" applyBorder="1"/>
    <xf numFmtId="168" fontId="62" fillId="0" borderId="1" xfId="0" applyNumberFormat="1" applyFont="1" applyFill="1" applyBorder="1"/>
    <xf numFmtId="168" fontId="48" fillId="0" borderId="10" xfId="1" applyNumberFormat="1" applyFont="1" applyBorder="1"/>
    <xf numFmtId="168" fontId="48" fillId="0" borderId="10" xfId="1" applyNumberFormat="1" applyFont="1" applyFill="1" applyBorder="1"/>
    <xf numFmtId="168" fontId="62" fillId="0" borderId="1" xfId="1" applyNumberFormat="1" applyFont="1" applyBorder="1" applyAlignment="1"/>
    <xf numFmtId="168" fontId="62" fillId="0" borderId="10" xfId="1" applyNumberFormat="1" applyFont="1" applyBorder="1"/>
    <xf numFmtId="168" fontId="62" fillId="0" borderId="10" xfId="1" applyNumberFormat="1" applyFont="1" applyFill="1" applyBorder="1"/>
    <xf numFmtId="168" fontId="69" fillId="0" borderId="1" xfId="1" applyNumberFormat="1" applyFont="1" applyBorder="1" applyAlignment="1"/>
    <xf numFmtId="168" fontId="69" fillId="0" borderId="1" xfId="1" applyNumberFormat="1" applyFont="1" applyBorder="1"/>
    <xf numFmtId="168" fontId="48" fillId="0" borderId="1" xfId="1" applyNumberFormat="1" applyFont="1" applyBorder="1"/>
    <xf numFmtId="168" fontId="60" fillId="0" borderId="103" xfId="0" applyNumberFormat="1" applyFont="1" applyBorder="1" applyAlignment="1">
      <alignment horizontal="right"/>
    </xf>
    <xf numFmtId="168" fontId="60" fillId="0" borderId="101" xfId="0" applyNumberFormat="1" applyFont="1" applyBorder="1" applyAlignment="1">
      <alignment horizontal="right"/>
    </xf>
    <xf numFmtId="168" fontId="60" fillId="0" borderId="104" xfId="0" applyNumberFormat="1" applyFont="1" applyBorder="1" applyAlignment="1">
      <alignment horizontal="right"/>
    </xf>
    <xf numFmtId="168" fontId="62" fillId="0" borderId="22" xfId="0" applyNumberFormat="1" applyFont="1" applyBorder="1"/>
    <xf numFmtId="168" fontId="48" fillId="0" borderId="23" xfId="1" applyNumberFormat="1" applyFont="1" applyBorder="1"/>
    <xf numFmtId="168" fontId="48" fillId="0" borderId="27" xfId="1" applyNumberFormat="1" applyFont="1" applyBorder="1"/>
    <xf numFmtId="168" fontId="62" fillId="0" borderId="5" xfId="0" applyNumberFormat="1" applyFont="1" applyBorder="1"/>
    <xf numFmtId="168" fontId="62" fillId="0" borderId="26" xfId="0" applyNumberFormat="1" applyFont="1" applyBorder="1"/>
    <xf numFmtId="168" fontId="48" fillId="0" borderId="24" xfId="1" applyNumberFormat="1" applyFont="1" applyBorder="1"/>
    <xf numFmtId="168" fontId="48" fillId="0" borderId="25" xfId="1" applyNumberFormat="1" applyFont="1" applyBorder="1"/>
    <xf numFmtId="168" fontId="60" fillId="0" borderId="41" xfId="0" applyNumberFormat="1" applyFont="1" applyBorder="1" applyAlignment="1">
      <alignment horizontal="right"/>
    </xf>
    <xf numFmtId="168" fontId="62" fillId="0" borderId="21" xfId="0" applyNumberFormat="1" applyFont="1" applyFill="1" applyBorder="1"/>
    <xf numFmtId="168" fontId="48" fillId="0" borderId="56" xfId="1" applyNumberFormat="1" applyFont="1" applyBorder="1"/>
    <xf numFmtId="168" fontId="48" fillId="0" borderId="60" xfId="1" applyNumberFormat="1" applyFont="1" applyBorder="1"/>
    <xf numFmtId="168" fontId="60" fillId="0" borderId="79" xfId="0" applyNumberFormat="1" applyFont="1" applyBorder="1"/>
    <xf numFmtId="168" fontId="53" fillId="0" borderId="92" xfId="1" applyNumberFormat="1" applyFont="1" applyBorder="1"/>
    <xf numFmtId="168" fontId="53" fillId="0" borderId="82" xfId="1" applyNumberFormat="1" applyFont="1" applyBorder="1"/>
    <xf numFmtId="3" fontId="45" fillId="0" borderId="38" xfId="0" applyNumberFormat="1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0" fontId="44" fillId="14" borderId="31" xfId="0" applyFont="1" applyFill="1" applyBorder="1" applyAlignment="1">
      <alignment vertical="top" wrapText="1"/>
    </xf>
    <xf numFmtId="0" fontId="44" fillId="14" borderId="31" xfId="0" applyFont="1" applyFill="1" applyBorder="1"/>
    <xf numFmtId="168" fontId="44" fillId="0" borderId="23" xfId="0" applyNumberFormat="1" applyFont="1" applyBorder="1" applyAlignment="1">
      <alignment horizontal="right" vertical="top" wrapText="1"/>
    </xf>
    <xf numFmtId="168" fontId="44" fillId="0" borderId="29" xfId="1" applyNumberFormat="1" applyFont="1" applyBorder="1" applyAlignment="1">
      <alignment horizontal="right" vertical="top" wrapText="1"/>
    </xf>
    <xf numFmtId="168" fontId="44" fillId="0" borderId="23" xfId="1" applyNumberFormat="1" applyFont="1" applyBorder="1" applyAlignment="1">
      <alignment horizontal="right" vertical="top" wrapText="1"/>
    </xf>
    <xf numFmtId="168" fontId="48" fillId="0" borderId="23" xfId="1" applyNumberFormat="1" applyFont="1" applyBorder="1" applyAlignment="1">
      <alignment horizontal="right"/>
    </xf>
    <xf numFmtId="168" fontId="48" fillId="0" borderId="27" xfId="1" applyNumberFormat="1" applyFont="1" applyBorder="1" applyAlignment="1">
      <alignment horizontal="right"/>
    </xf>
    <xf numFmtId="168" fontId="15" fillId="0" borderId="22" xfId="1" applyNumberFormat="1" applyFont="1" applyBorder="1" applyAlignment="1">
      <alignment horizontal="right"/>
    </xf>
    <xf numFmtId="168" fontId="15" fillId="0" borderId="23" xfId="1" applyNumberFormat="1" applyFont="1" applyBorder="1" applyAlignment="1">
      <alignment horizontal="right"/>
    </xf>
    <xf numFmtId="168" fontId="15" fillId="0" borderId="27" xfId="1" applyNumberFormat="1" applyFont="1" applyBorder="1" applyAlignment="1">
      <alignment horizontal="right"/>
    </xf>
    <xf numFmtId="168" fontId="44" fillId="0" borderId="1" xfId="0" applyNumberFormat="1" applyFont="1" applyBorder="1" applyAlignment="1">
      <alignment horizontal="right"/>
    </xf>
    <xf numFmtId="168" fontId="44" fillId="0" borderId="28" xfId="1" applyNumberFormat="1" applyFont="1" applyBorder="1" applyAlignment="1">
      <alignment horizontal="right" vertical="top" wrapText="1"/>
    </xf>
    <xf numFmtId="168" fontId="44" fillId="0" borderId="1" xfId="1" applyNumberFormat="1" applyFont="1" applyFill="1" applyBorder="1" applyAlignment="1">
      <alignment horizontal="right" vertical="top" wrapText="1"/>
    </xf>
    <xf numFmtId="168" fontId="48" fillId="0" borderId="1" xfId="1" applyNumberFormat="1" applyFont="1" applyBorder="1" applyAlignment="1">
      <alignment horizontal="right"/>
    </xf>
    <xf numFmtId="168" fontId="48" fillId="0" borderId="10" xfId="1" applyNumberFormat="1" applyFont="1" applyBorder="1" applyAlignment="1">
      <alignment horizontal="right"/>
    </xf>
    <xf numFmtId="168" fontId="15" fillId="0" borderId="5" xfId="1" applyNumberFormat="1" applyFont="1" applyBorder="1" applyAlignment="1">
      <alignment horizontal="right"/>
    </xf>
    <xf numFmtId="168" fontId="15" fillId="0" borderId="1" xfId="1" applyNumberFormat="1" applyFont="1" applyBorder="1" applyAlignment="1">
      <alignment horizontal="right"/>
    </xf>
    <xf numFmtId="168" fontId="15" fillId="0" borderId="10" xfId="1" applyNumberFormat="1" applyFont="1" applyBorder="1" applyAlignment="1">
      <alignment horizontal="right"/>
    </xf>
    <xf numFmtId="168" fontId="44" fillId="0" borderId="1" xfId="0" applyNumberFormat="1" applyFont="1" applyBorder="1" applyAlignment="1">
      <alignment horizontal="right" vertical="top" wrapText="1"/>
    </xf>
    <xf numFmtId="168" fontId="48" fillId="0" borderId="5" xfId="1" applyNumberFormat="1" applyFont="1" applyBorder="1" applyAlignment="1">
      <alignment horizontal="right"/>
    </xf>
    <xf numFmtId="168" fontId="68" fillId="0" borderId="1" xfId="1" applyNumberFormat="1" applyFont="1" applyBorder="1" applyAlignment="1">
      <alignment horizontal="right"/>
    </xf>
    <xf numFmtId="168" fontId="44" fillId="0" borderId="1" xfId="1" applyNumberFormat="1" applyFont="1" applyFill="1" applyBorder="1" applyAlignment="1">
      <alignment horizontal="right" vertical="center" wrapText="1"/>
    </xf>
    <xf numFmtId="168" fontId="48" fillId="0" borderId="1" xfId="1" applyNumberFormat="1" applyFont="1" applyBorder="1" applyAlignment="1">
      <alignment horizontal="right" vertical="center"/>
    </xf>
    <xf numFmtId="168" fontId="45" fillId="0" borderId="24" xfId="0" applyNumberFormat="1" applyFont="1" applyBorder="1" applyAlignment="1">
      <alignment horizontal="right"/>
    </xf>
    <xf numFmtId="168" fontId="56" fillId="0" borderId="38" xfId="1" applyNumberFormat="1" applyFont="1" applyBorder="1" applyAlignment="1">
      <alignment horizontal="right" vertical="top" wrapText="1"/>
    </xf>
    <xf numFmtId="168" fontId="56" fillId="0" borderId="24" xfId="1" applyNumberFormat="1" applyFont="1" applyFill="1" applyBorder="1" applyAlignment="1">
      <alignment horizontal="right" vertical="top" wrapText="1"/>
    </xf>
    <xf numFmtId="168" fontId="55" fillId="0" borderId="24" xfId="1" applyNumberFormat="1" applyFont="1" applyBorder="1" applyAlignment="1">
      <alignment horizontal="right"/>
    </xf>
    <xf numFmtId="168" fontId="15" fillId="0" borderId="25" xfId="1" applyNumberFormat="1" applyFont="1" applyBorder="1" applyAlignment="1">
      <alignment horizontal="right"/>
    </xf>
    <xf numFmtId="168" fontId="15" fillId="0" borderId="26" xfId="1" applyNumberFormat="1" applyFont="1" applyBorder="1" applyAlignment="1">
      <alignment horizontal="right"/>
    </xf>
    <xf numFmtId="168" fontId="15" fillId="0" borderId="24" xfId="1" applyNumberFormat="1" applyFont="1" applyBorder="1" applyAlignment="1">
      <alignment horizontal="right"/>
    </xf>
    <xf numFmtId="168" fontId="32" fillId="0" borderId="23" xfId="0" applyNumberFormat="1" applyFont="1" applyBorder="1" applyAlignment="1">
      <alignment horizontal="center"/>
    </xf>
    <xf numFmtId="168" fontId="32" fillId="0" borderId="39" xfId="0" applyNumberFormat="1" applyFont="1" applyBorder="1" applyAlignment="1">
      <alignment horizontal="right" vertical="top" wrapText="1"/>
    </xf>
    <xf numFmtId="168" fontId="32" fillId="0" borderId="3" xfId="0" applyNumberFormat="1" applyFont="1" applyFill="1" applyBorder="1" applyAlignment="1">
      <alignment horizontal="right" vertical="top" wrapText="1"/>
    </xf>
    <xf numFmtId="168" fontId="0" fillId="0" borderId="3" xfId="0" applyNumberFormat="1" applyBorder="1"/>
    <xf numFmtId="168" fontId="0" fillId="0" borderId="4" xfId="0" applyNumberFormat="1" applyBorder="1"/>
    <xf numFmtId="168" fontId="0" fillId="0" borderId="2" xfId="0" applyNumberFormat="1" applyBorder="1"/>
    <xf numFmtId="168" fontId="32" fillId="0" borderId="1" xfId="0" applyNumberFormat="1" applyFont="1" applyBorder="1" applyAlignment="1">
      <alignment horizontal="center"/>
    </xf>
    <xf numFmtId="168" fontId="32" fillId="0" borderId="28" xfId="0" applyNumberFormat="1" applyFont="1" applyBorder="1" applyAlignment="1">
      <alignment horizontal="right" vertical="top" wrapText="1"/>
    </xf>
    <xf numFmtId="168" fontId="32" fillId="0" borderId="1" xfId="0" applyNumberFormat="1" applyFont="1" applyFill="1" applyBorder="1" applyAlignment="1">
      <alignment horizontal="right" vertical="top" wrapText="1"/>
    </xf>
    <xf numFmtId="168" fontId="0" fillId="0" borderId="1" xfId="0" applyNumberFormat="1" applyBorder="1"/>
    <xf numFmtId="168" fontId="0" fillId="0" borderId="10" xfId="0" applyNumberFormat="1" applyBorder="1"/>
    <xf numFmtId="168" fontId="0" fillId="0" borderId="5" xfId="0" applyNumberFormat="1" applyBorder="1"/>
    <xf numFmtId="168" fontId="32" fillId="0" borderId="1" xfId="0" applyNumberFormat="1" applyFont="1" applyBorder="1" applyAlignment="1">
      <alignment horizontal="center" vertical="top" wrapText="1"/>
    </xf>
    <xf numFmtId="168" fontId="32" fillId="0" borderId="1" xfId="0" applyNumberFormat="1" applyFont="1" applyBorder="1" applyAlignment="1">
      <alignment horizontal="right" vertical="top" wrapText="1"/>
    </xf>
    <xf numFmtId="168" fontId="29" fillId="0" borderId="28" xfId="0" applyNumberFormat="1" applyFont="1" applyBorder="1" applyAlignment="1">
      <alignment horizontal="right" vertical="top" wrapText="1"/>
    </xf>
    <xf numFmtId="168" fontId="32" fillId="0" borderId="28" xfId="0" applyNumberFormat="1" applyFont="1" applyBorder="1" applyAlignment="1">
      <alignment vertical="top" wrapText="1"/>
    </xf>
    <xf numFmtId="168" fontId="32" fillId="0" borderId="1" xfId="0" applyNumberFormat="1" applyFont="1" applyBorder="1" applyAlignment="1">
      <alignment vertical="top" wrapText="1"/>
    </xf>
    <xf numFmtId="168" fontId="32" fillId="0" borderId="28" xfId="0" applyNumberFormat="1" applyFont="1" applyBorder="1" applyAlignment="1">
      <alignment horizontal="center" vertical="top" wrapText="1"/>
    </xf>
    <xf numFmtId="168" fontId="0" fillId="0" borderId="28" xfId="0" applyNumberFormat="1" applyBorder="1"/>
    <xf numFmtId="168" fontId="0" fillId="0" borderId="1" xfId="0" applyNumberFormat="1" applyFill="1" applyBorder="1"/>
    <xf numFmtId="168" fontId="32" fillId="0" borderId="33" xfId="0" applyNumberFormat="1" applyFont="1" applyBorder="1" applyAlignment="1">
      <alignment horizontal="center"/>
    </xf>
    <xf numFmtId="168" fontId="0" fillId="0" borderId="32" xfId="0" applyNumberFormat="1" applyBorder="1"/>
    <xf numFmtId="168" fontId="0" fillId="0" borderId="33" xfId="0" applyNumberFormat="1" applyFill="1" applyBorder="1"/>
    <xf numFmtId="168" fontId="0" fillId="0" borderId="33" xfId="0" applyNumberFormat="1" applyBorder="1"/>
    <xf numFmtId="168" fontId="0" fillId="0" borderId="12" xfId="0" applyNumberFormat="1" applyBorder="1"/>
    <xf numFmtId="168" fontId="0" fillId="0" borderId="11" xfId="0" applyNumberFormat="1" applyBorder="1"/>
    <xf numFmtId="168" fontId="46" fillId="0" borderId="46" xfId="0" applyNumberFormat="1" applyFont="1" applyBorder="1" applyAlignment="1">
      <alignment horizontal="center" vertical="top" wrapText="1"/>
    </xf>
    <xf numFmtId="168" fontId="46" fillId="0" borderId="18" xfId="0" applyNumberFormat="1" applyFont="1" applyBorder="1" applyAlignment="1">
      <alignment horizontal="center" vertical="top" wrapText="1"/>
    </xf>
    <xf numFmtId="0" fontId="44" fillId="14" borderId="34" xfId="0" applyFont="1" applyFill="1" applyBorder="1"/>
    <xf numFmtId="168" fontId="44" fillId="0" borderId="29" xfId="1" applyNumberFormat="1" applyFont="1" applyBorder="1" applyAlignment="1">
      <alignment vertical="top" wrapText="1"/>
    </xf>
    <xf numFmtId="168" fontId="44" fillId="0" borderId="23" xfId="1" applyNumberFormat="1" applyFont="1" applyBorder="1" applyAlignment="1">
      <alignment vertical="top" wrapText="1"/>
    </xf>
    <xf numFmtId="168" fontId="48" fillId="0" borderId="22" xfId="1" applyNumberFormat="1" applyFont="1" applyBorder="1"/>
    <xf numFmtId="168" fontId="48" fillId="0" borderId="5" xfId="1" applyNumberFormat="1" applyFont="1" applyBorder="1"/>
    <xf numFmtId="168" fontId="15" fillId="0" borderId="5" xfId="1" applyNumberFormat="1" applyFont="1" applyBorder="1"/>
    <xf numFmtId="168" fontId="55" fillId="0" borderId="1" xfId="1" applyNumberFormat="1" applyFont="1" applyBorder="1"/>
    <xf numFmtId="168" fontId="15" fillId="0" borderId="1" xfId="1" applyNumberFormat="1" applyFont="1" applyBorder="1"/>
    <xf numFmtId="168" fontId="15" fillId="0" borderId="10" xfId="1" applyNumberFormat="1" applyFont="1" applyBorder="1"/>
    <xf numFmtId="168" fontId="45" fillId="0" borderId="1" xfId="1" applyNumberFormat="1" applyFont="1" applyFill="1" applyBorder="1" applyAlignment="1">
      <alignment horizontal="center" vertical="center" wrapText="1"/>
    </xf>
    <xf numFmtId="168" fontId="15" fillId="0" borderId="1" xfId="1" applyNumberFormat="1" applyFont="1" applyBorder="1" applyAlignment="1">
      <alignment horizontal="center" vertical="center"/>
    </xf>
    <xf numFmtId="168" fontId="44" fillId="0" borderId="38" xfId="1" applyNumberFormat="1" applyFont="1" applyBorder="1" applyAlignment="1">
      <alignment horizontal="right" vertical="top" wrapText="1"/>
    </xf>
    <xf numFmtId="168" fontId="44" fillId="0" borderId="24" xfId="1" applyNumberFormat="1" applyFont="1" applyFill="1" applyBorder="1" applyAlignment="1">
      <alignment horizontal="right" vertical="top" wrapText="1"/>
    </xf>
    <xf numFmtId="168" fontId="15" fillId="0" borderId="25" xfId="1" applyNumberFormat="1" applyFont="1" applyBorder="1"/>
    <xf numFmtId="168" fontId="48" fillId="0" borderId="26" xfId="1" applyNumberFormat="1" applyFont="1" applyBorder="1"/>
    <xf numFmtId="168" fontId="32" fillId="0" borderId="15" xfId="0" applyNumberFormat="1" applyFont="1" applyBorder="1" applyAlignment="1">
      <alignment horizontal="center"/>
    </xf>
    <xf numFmtId="168" fontId="32" fillId="0" borderId="29" xfId="0" applyNumberFormat="1" applyFont="1" applyBorder="1" applyAlignment="1">
      <alignment horizontal="right" vertical="top" wrapText="1"/>
    </xf>
    <xf numFmtId="168" fontId="32" fillId="0" borderId="23" xfId="0" applyNumberFormat="1" applyFont="1" applyFill="1" applyBorder="1" applyAlignment="1">
      <alignment horizontal="right" vertical="top" wrapText="1"/>
    </xf>
    <xf numFmtId="168" fontId="0" fillId="0" borderId="23" xfId="0" applyNumberFormat="1" applyBorder="1"/>
    <xf numFmtId="168" fontId="0" fillId="0" borderId="30" xfId="0" applyNumberFormat="1" applyBorder="1"/>
    <xf numFmtId="168" fontId="32" fillId="0" borderId="16" xfId="0" applyNumberFormat="1" applyFont="1" applyBorder="1" applyAlignment="1">
      <alignment horizontal="center"/>
    </xf>
    <xf numFmtId="168" fontId="0" fillId="0" borderId="31" xfId="0" applyNumberFormat="1" applyBorder="1"/>
    <xf numFmtId="168" fontId="32" fillId="0" borderId="16" xfId="0" applyNumberFormat="1" applyFont="1" applyBorder="1" applyAlignment="1">
      <alignment horizontal="center" vertical="top" wrapText="1"/>
    </xf>
    <xf numFmtId="168" fontId="32" fillId="0" borderId="17" xfId="0" applyNumberFormat="1" applyFont="1" applyBorder="1" applyAlignment="1">
      <alignment horizontal="center"/>
    </xf>
    <xf numFmtId="168" fontId="0" fillId="0" borderId="34" xfId="0" applyNumberFormat="1" applyBorder="1"/>
    <xf numFmtId="168" fontId="52" fillId="0" borderId="46" xfId="0" applyNumberFormat="1" applyFont="1" applyBorder="1" applyAlignment="1">
      <alignment horizontal="center" vertical="top" wrapText="1"/>
    </xf>
    <xf numFmtId="168" fontId="52" fillId="0" borderId="18" xfId="0" applyNumberFormat="1" applyFont="1" applyBorder="1" applyAlignment="1">
      <alignment horizontal="center" vertical="top" wrapText="1"/>
    </xf>
    <xf numFmtId="168" fontId="49" fillId="0" borderId="7" xfId="0" applyNumberFormat="1" applyFont="1" applyFill="1" applyBorder="1" applyAlignment="1">
      <alignment horizontal="center" vertical="top" wrapText="1"/>
    </xf>
    <xf numFmtId="168" fontId="0" fillId="0" borderId="43" xfId="0" applyNumberFormat="1" applyBorder="1"/>
    <xf numFmtId="168" fontId="14" fillId="0" borderId="53" xfId="0" applyNumberFormat="1" applyFont="1" applyBorder="1" applyAlignment="1"/>
    <xf numFmtId="49" fontId="20" fillId="0" borderId="5" xfId="0" applyNumberFormat="1" applyFont="1" applyFill="1" applyBorder="1" applyAlignment="1" applyProtection="1">
      <alignment vertical="center" wrapText="1" shrinkToFit="1"/>
    </xf>
    <xf numFmtId="49" fontId="67" fillId="0" borderId="5" xfId="0" applyNumberFormat="1" applyFont="1" applyFill="1" applyBorder="1" applyAlignment="1" applyProtection="1">
      <alignment vertical="center" wrapText="1" shrinkToFit="1"/>
    </xf>
    <xf numFmtId="49" fontId="64" fillId="0" borderId="62" xfId="0" applyNumberFormat="1" applyFont="1" applyFill="1" applyBorder="1" applyAlignment="1" applyProtection="1">
      <alignment vertical="center" wrapText="1" shrinkToFit="1"/>
    </xf>
    <xf numFmtId="168" fontId="66" fillId="0" borderId="10" xfId="1" applyNumberFormat="1" applyFont="1" applyFill="1" applyBorder="1" applyAlignment="1" applyProtection="1">
      <alignment horizontal="right" vertical="center" wrapText="1" shrinkToFit="1"/>
    </xf>
    <xf numFmtId="168" fontId="66" fillId="0" borderId="12" xfId="1" applyNumberFormat="1" applyFont="1" applyFill="1" applyBorder="1" applyAlignment="1" applyProtection="1">
      <alignment horizontal="right" vertical="center" wrapText="1" shrinkToFit="1"/>
    </xf>
    <xf numFmtId="168" fontId="64" fillId="0" borderId="78" xfId="1" applyNumberFormat="1" applyFont="1" applyFill="1" applyBorder="1" applyAlignment="1" applyProtection="1">
      <alignment horizontal="right" vertical="center" wrapText="1" shrinkToFit="1"/>
    </xf>
    <xf numFmtId="168" fontId="66" fillId="0" borderId="27" xfId="1" applyNumberFormat="1" applyFont="1" applyFill="1" applyBorder="1" applyAlignment="1" applyProtection="1">
      <alignment horizontal="right" vertical="center" wrapText="1" shrinkToFit="1"/>
    </xf>
    <xf numFmtId="168" fontId="66" fillId="0" borderId="60" xfId="1" applyNumberFormat="1" applyFont="1" applyFill="1" applyBorder="1" applyAlignment="1" applyProtection="1">
      <alignment horizontal="right" vertical="center" wrapText="1" shrinkToFit="1"/>
    </xf>
    <xf numFmtId="168" fontId="64" fillId="0" borderId="13" xfId="1" applyNumberFormat="1" applyFont="1" applyFill="1" applyBorder="1" applyAlignment="1" applyProtection="1">
      <alignment horizontal="right" vertical="center" wrapText="1" shrinkToFit="1"/>
    </xf>
    <xf numFmtId="164" fontId="66" fillId="0" borderId="16" xfId="1" applyNumberFormat="1" applyFont="1" applyFill="1" applyBorder="1" applyAlignment="1" applyProtection="1">
      <alignment horizontal="right" vertical="center" wrapText="1" shrinkToFit="1"/>
    </xf>
    <xf numFmtId="164" fontId="66" fillId="0" borderId="17" xfId="1" applyNumberFormat="1" applyFont="1" applyFill="1" applyBorder="1" applyAlignment="1" applyProtection="1">
      <alignment horizontal="right" vertical="center" wrapText="1" shrinkToFit="1"/>
    </xf>
    <xf numFmtId="164" fontId="64" fillId="0" borderId="18" xfId="1" applyNumberFormat="1" applyFont="1" applyFill="1" applyBorder="1" applyAlignment="1" applyProtection="1">
      <alignment horizontal="right" vertical="center" wrapText="1" shrinkToFit="1"/>
    </xf>
    <xf numFmtId="0" fontId="14" fillId="0" borderId="13" xfId="0" applyFont="1" applyBorder="1" applyAlignment="1">
      <alignment horizontal="center" wrapText="1"/>
    </xf>
    <xf numFmtId="164" fontId="67" fillId="0" borderId="10" xfId="1" applyNumberFormat="1" applyFont="1" applyBorder="1" applyAlignment="1">
      <alignment vertical="center"/>
    </xf>
    <xf numFmtId="0" fontId="74" fillId="5" borderId="5" xfId="0" applyFont="1" applyFill="1" applyBorder="1" applyAlignment="1">
      <alignment horizontal="center"/>
    </xf>
    <xf numFmtId="0" fontId="74" fillId="5" borderId="1" xfId="0" applyFont="1" applyFill="1" applyBorder="1"/>
    <xf numFmtId="167" fontId="74" fillId="5" borderId="10" xfId="6" applyNumberFormat="1" applyFont="1" applyFill="1" applyBorder="1" applyAlignment="1" applyProtection="1"/>
    <xf numFmtId="0" fontId="74" fillId="5" borderId="31" xfId="0" applyFont="1" applyFill="1" applyBorder="1" applyAlignment="1"/>
    <xf numFmtId="0" fontId="74" fillId="5" borderId="84" xfId="0" applyFont="1" applyFill="1" applyBorder="1" applyAlignment="1"/>
    <xf numFmtId="0" fontId="74" fillId="5" borderId="28" xfId="0" applyFont="1" applyFill="1" applyBorder="1" applyAlignment="1"/>
    <xf numFmtId="167" fontId="1" fillId="0" borderId="0" xfId="6" applyNumberFormat="1" applyBorder="1" applyAlignment="1" applyProtection="1"/>
    <xf numFmtId="0" fontId="51" fillId="0" borderId="0" xfId="0" applyFont="1" applyFill="1" applyBorder="1" applyAlignment="1"/>
    <xf numFmtId="167" fontId="51" fillId="0" borderId="0" xfId="6" applyNumberFormat="1" applyFont="1" applyFill="1" applyBorder="1" applyAlignment="1" applyProtection="1"/>
    <xf numFmtId="0" fontId="74" fillId="5" borderId="11" xfId="0" applyFont="1" applyFill="1" applyBorder="1" applyAlignment="1">
      <alignment horizontal="center"/>
    </xf>
    <xf numFmtId="0" fontId="74" fillId="5" borderId="33" xfId="0" applyFont="1" applyFill="1" applyBorder="1"/>
    <xf numFmtId="167" fontId="74" fillId="5" borderId="12" xfId="6" applyNumberFormat="1" applyFont="1" applyFill="1" applyBorder="1" applyAlignment="1" applyProtection="1"/>
    <xf numFmtId="167" fontId="51" fillId="5" borderId="13" xfId="6" applyNumberFormat="1" applyFont="1" applyFill="1" applyBorder="1" applyAlignment="1" applyProtection="1"/>
    <xf numFmtId="0" fontId="74" fillId="5" borderId="22" xfId="0" applyFont="1" applyFill="1" applyBorder="1" applyAlignment="1">
      <alignment horizontal="center"/>
    </xf>
    <xf numFmtId="0" fontId="74" fillId="5" borderId="23" xfId="0" applyFont="1" applyFill="1" applyBorder="1"/>
    <xf numFmtId="167" fontId="74" fillId="5" borderId="27" xfId="6" applyNumberFormat="1" applyFont="1" applyFill="1" applyBorder="1" applyAlignment="1" applyProtection="1"/>
    <xf numFmtId="0" fontId="72" fillId="0" borderId="0" xfId="0" applyFont="1"/>
    <xf numFmtId="0" fontId="90" fillId="0" borderId="0" xfId="0" applyFont="1" applyBorder="1" applyAlignment="1">
      <alignment horizontal="center"/>
    </xf>
    <xf numFmtId="0" fontId="90" fillId="0" borderId="0" xfId="0" applyFont="1" applyAlignment="1">
      <alignment horizontal="right"/>
    </xf>
    <xf numFmtId="0" fontId="67" fillId="0" borderId="5" xfId="0" applyFont="1" applyBorder="1" applyAlignment="1">
      <alignment horizontal="left"/>
    </xf>
    <xf numFmtId="0" fontId="67" fillId="0" borderId="5" xfId="0" applyFont="1" applyBorder="1" applyAlignment="1">
      <alignment horizontal="left" indent="7"/>
    </xf>
    <xf numFmtId="3" fontId="20" fillId="0" borderId="10" xfId="0" applyNumberFormat="1" applyFont="1" applyBorder="1" applyAlignment="1"/>
    <xf numFmtId="3" fontId="20" fillId="0" borderId="10" xfId="1" applyNumberFormat="1" applyFont="1" applyBorder="1" applyAlignment="1"/>
    <xf numFmtId="0" fontId="67" fillId="0" borderId="11" xfId="0" applyFont="1" applyBorder="1" applyAlignment="1">
      <alignment horizontal="left" indent="7"/>
    </xf>
    <xf numFmtId="0" fontId="20" fillId="0" borderId="22" xfId="0" applyFont="1" applyBorder="1"/>
    <xf numFmtId="3" fontId="20" fillId="0" borderId="27" xfId="1" applyNumberFormat="1" applyFont="1" applyBorder="1" applyAlignment="1">
      <alignment horizontal="right"/>
    </xf>
    <xf numFmtId="0" fontId="64" fillId="0" borderId="9" xfId="0" applyFont="1" applyBorder="1" applyAlignment="1">
      <alignment horizontal="center"/>
    </xf>
    <xf numFmtId="3" fontId="64" fillId="0" borderId="13" xfId="0" applyNumberFormat="1" applyFont="1" applyBorder="1" applyAlignment="1">
      <alignment horizontal="center"/>
    </xf>
    <xf numFmtId="3" fontId="64" fillId="0" borderId="10" xfId="0" applyNumberFormat="1" applyFont="1" applyBorder="1" applyAlignment="1">
      <alignment horizontal="center"/>
    </xf>
    <xf numFmtId="0" fontId="20" fillId="0" borderId="11" xfId="0" applyFont="1" applyBorder="1" applyAlignment="1">
      <alignment horizontal="left"/>
    </xf>
    <xf numFmtId="3" fontId="67" fillId="0" borderId="0" xfId="0" applyNumberFormat="1" applyFont="1" applyBorder="1" applyAlignment="1"/>
    <xf numFmtId="168" fontId="67" fillId="0" borderId="10" xfId="0" applyNumberFormat="1" applyFont="1" applyBorder="1" applyAlignment="1">
      <alignment horizontal="right" indent="1"/>
    </xf>
    <xf numFmtId="168" fontId="20" fillId="0" borderId="10" xfId="1" applyNumberFormat="1" applyFont="1" applyBorder="1" applyAlignment="1">
      <alignment horizontal="right" indent="1"/>
    </xf>
    <xf numFmtId="168" fontId="64" fillId="0" borderId="10" xfId="1" applyNumberFormat="1" applyFont="1" applyBorder="1" applyAlignment="1">
      <alignment horizontal="right" indent="1"/>
    </xf>
    <xf numFmtId="168" fontId="67" fillId="0" borderId="10" xfId="0" applyNumberFormat="1" applyFont="1" applyBorder="1" applyAlignment="1"/>
    <xf numFmtId="168" fontId="67" fillId="0" borderId="12" xfId="0" applyNumberFormat="1" applyFont="1" applyBorder="1" applyAlignment="1"/>
    <xf numFmtId="168" fontId="64" fillId="0" borderId="25" xfId="0" applyNumberFormat="1" applyFont="1" applyBorder="1" applyAlignment="1"/>
    <xf numFmtId="168" fontId="20" fillId="0" borderId="0" xfId="0" applyNumberFormat="1" applyFont="1" applyAlignment="1"/>
    <xf numFmtId="168" fontId="64" fillId="0" borderId="13" xfId="0" applyNumberFormat="1" applyFont="1" applyBorder="1" applyAlignment="1">
      <alignment horizontal="right"/>
    </xf>
    <xf numFmtId="0" fontId="70" fillId="0" borderId="35" xfId="0" applyFont="1" applyBorder="1" applyAlignment="1"/>
    <xf numFmtId="0" fontId="70" fillId="0" borderId="36" xfId="0" applyFont="1" applyBorder="1"/>
    <xf numFmtId="0" fontId="33" fillId="0" borderId="105" xfId="0" applyFont="1" applyBorder="1"/>
    <xf numFmtId="0" fontId="33" fillId="0" borderId="34" xfId="0" applyFont="1" applyFill="1" applyBorder="1"/>
    <xf numFmtId="0" fontId="33" fillId="0" borderId="46" xfId="0" applyFont="1" applyFill="1" applyBorder="1" applyAlignment="1"/>
    <xf numFmtId="3" fontId="70" fillId="0" borderId="91" xfId="0" applyNumberFormat="1" applyFont="1" applyBorder="1" applyAlignment="1">
      <alignment horizontal="right"/>
    </xf>
    <xf numFmtId="0" fontId="70" fillId="0" borderId="16" xfId="0" applyFont="1" applyBorder="1" applyAlignment="1">
      <alignment horizontal="right"/>
    </xf>
    <xf numFmtId="3" fontId="33" fillId="0" borderId="94" xfId="0" applyNumberFormat="1" applyFont="1" applyBorder="1"/>
    <xf numFmtId="3" fontId="33" fillId="0" borderId="17" xfId="0" applyNumberFormat="1" applyFont="1" applyBorder="1"/>
    <xf numFmtId="3" fontId="33" fillId="0" borderId="18" xfId="0" applyNumberFormat="1" applyFont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0" fontId="62" fillId="0" borderId="36" xfId="0" applyFont="1" applyBorder="1"/>
    <xf numFmtId="3" fontId="62" fillId="0" borderId="16" xfId="4" applyNumberFormat="1" applyFont="1" applyBorder="1"/>
    <xf numFmtId="0" fontId="62" fillId="0" borderId="40" xfId="0" applyFont="1" applyBorder="1"/>
    <xf numFmtId="3" fontId="62" fillId="0" borderId="15" xfId="4" applyNumberFormat="1" applyFont="1" applyBorder="1"/>
    <xf numFmtId="3" fontId="62" fillId="0" borderId="15" xfId="0" applyNumberFormat="1" applyFont="1" applyBorder="1" applyAlignment="1">
      <alignment horizontal="right" wrapText="1"/>
    </xf>
    <xf numFmtId="3" fontId="62" fillId="0" borderId="16" xfId="0" applyNumberFormat="1" applyFont="1" applyBorder="1" applyAlignment="1">
      <alignment horizontal="right" wrapText="1"/>
    </xf>
    <xf numFmtId="0" fontId="62" fillId="0" borderId="16" xfId="0" applyFont="1" applyBorder="1" applyAlignment="1">
      <alignment horizontal="justify" wrapText="1"/>
    </xf>
    <xf numFmtId="3" fontId="62" fillId="0" borderId="16" xfId="0" applyNumberFormat="1" applyFont="1" applyFill="1" applyBorder="1" applyAlignment="1">
      <alignment horizontal="right" wrapText="1"/>
    </xf>
    <xf numFmtId="0" fontId="62" fillId="0" borderId="17" xfId="0" applyFont="1" applyBorder="1" applyAlignment="1">
      <alignment horizontal="justify" wrapText="1"/>
    </xf>
    <xf numFmtId="3" fontId="62" fillId="0" borderId="17" xfId="0" applyNumberFormat="1" applyFont="1" applyBorder="1" applyAlignment="1">
      <alignment horizontal="right" wrapText="1"/>
    </xf>
    <xf numFmtId="0" fontId="91" fillId="0" borderId="18" xfId="0" applyFont="1" applyBorder="1" applyAlignment="1">
      <alignment horizontal="justify" wrapText="1"/>
    </xf>
    <xf numFmtId="3" fontId="60" fillId="0" borderId="18" xfId="0" applyNumberFormat="1" applyFont="1" applyBorder="1" applyAlignment="1">
      <alignment horizontal="right" wrapText="1"/>
    </xf>
    <xf numFmtId="0" fontId="62" fillId="0" borderId="15" xfId="0" applyFont="1" applyBorder="1" applyAlignment="1">
      <alignment horizontal="justify" wrapText="1"/>
    </xf>
    <xf numFmtId="3" fontId="62" fillId="2" borderId="16" xfId="0" applyNumberFormat="1" applyFont="1" applyFill="1" applyBorder="1" applyAlignment="1">
      <alignment horizontal="right" wrapText="1"/>
    </xf>
    <xf numFmtId="0" fontId="91" fillId="0" borderId="18" xfId="0" applyFont="1" applyBorder="1" applyAlignment="1">
      <alignment wrapText="1"/>
    </xf>
    <xf numFmtId="3" fontId="60" fillId="0" borderId="18" xfId="0" applyNumberFormat="1" applyFont="1" applyBorder="1" applyAlignment="1">
      <alignment wrapText="1"/>
    </xf>
    <xf numFmtId="3" fontId="62" fillId="0" borderId="0" xfId="0" applyNumberFormat="1" applyFont="1" applyBorder="1"/>
    <xf numFmtId="0" fontId="92" fillId="0" borderId="9" xfId="0" applyFont="1" applyBorder="1" applyAlignment="1">
      <alignment horizontal="center" vertical="center"/>
    </xf>
    <xf numFmtId="0" fontId="92" fillId="0" borderId="13" xfId="0" applyFont="1" applyBorder="1" applyAlignment="1">
      <alignment horizontal="center" vertical="center"/>
    </xf>
    <xf numFmtId="168" fontId="58" fillId="0" borderId="91" xfId="4" applyNumberFormat="1" applyFont="1" applyBorder="1"/>
    <xf numFmtId="168" fontId="31" fillId="2" borderId="97" xfId="0" applyNumberFormat="1" applyFont="1" applyFill="1" applyBorder="1" applyAlignment="1">
      <alignment horizontal="right" wrapText="1"/>
    </xf>
    <xf numFmtId="168" fontId="31" fillId="2" borderId="87" xfId="0" applyNumberFormat="1" applyFont="1" applyFill="1" applyBorder="1" applyAlignment="1">
      <alignment horizontal="right" wrapText="1"/>
    </xf>
    <xf numFmtId="168" fontId="31" fillId="2" borderId="88" xfId="0" applyNumberFormat="1" applyFont="1" applyFill="1" applyBorder="1" applyAlignment="1">
      <alignment horizontal="right" wrapText="1"/>
    </xf>
    <xf numFmtId="168" fontId="58" fillId="0" borderId="16" xfId="4" applyNumberFormat="1" applyFont="1" applyBorder="1"/>
    <xf numFmtId="168" fontId="31" fillId="2" borderId="28" xfId="0" applyNumberFormat="1" applyFont="1" applyFill="1" applyBorder="1" applyAlignment="1">
      <alignment wrapText="1"/>
    </xf>
    <xf numFmtId="168" fontId="31" fillId="2" borderId="1" xfId="0" applyNumberFormat="1" applyFont="1" applyFill="1" applyBorder="1" applyAlignment="1">
      <alignment wrapText="1"/>
    </xf>
    <xf numFmtId="168" fontId="31" fillId="2" borderId="28" xfId="0" applyNumberFormat="1" applyFont="1" applyFill="1" applyBorder="1" applyAlignment="1">
      <alignment horizontal="right" wrapText="1"/>
    </xf>
    <xf numFmtId="168" fontId="31" fillId="2" borderId="1" xfId="0" applyNumberFormat="1" applyFont="1" applyFill="1" applyBorder="1" applyAlignment="1">
      <alignment horizontal="right" wrapText="1"/>
    </xf>
    <xf numFmtId="168" fontId="31" fillId="2" borderId="10" xfId="0" applyNumberFormat="1" applyFont="1" applyFill="1" applyBorder="1" applyAlignment="1">
      <alignment horizontal="right" wrapText="1"/>
    </xf>
    <xf numFmtId="168" fontId="68" fillId="0" borderId="1" xfId="0" applyNumberFormat="1" applyFont="1" applyBorder="1" applyAlignment="1"/>
    <xf numFmtId="168" fontId="58" fillId="0" borderId="16" xfId="4" applyNumberFormat="1" applyFont="1" applyFill="1" applyBorder="1"/>
    <xf numFmtId="168" fontId="25" fillId="0" borderId="16" xfId="4" applyNumberFormat="1" applyFont="1" applyFill="1" applyBorder="1"/>
    <xf numFmtId="168" fontId="40" fillId="2" borderId="28" xfId="0" applyNumberFormat="1" applyFont="1" applyFill="1" applyBorder="1" applyAlignment="1">
      <alignment horizontal="right" wrapText="1"/>
    </xf>
    <xf numFmtId="168" fontId="40" fillId="2" borderId="1" xfId="0" applyNumberFormat="1" applyFont="1" applyFill="1" applyBorder="1" applyAlignment="1">
      <alignment horizontal="right" wrapText="1"/>
    </xf>
    <xf numFmtId="168" fontId="40" fillId="2" borderId="10" xfId="0" applyNumberFormat="1" applyFont="1" applyFill="1" applyBorder="1" applyAlignment="1">
      <alignment horizontal="right" wrapText="1"/>
    </xf>
    <xf numFmtId="168" fontId="26" fillId="2" borderId="28" xfId="0" applyNumberFormat="1" applyFont="1" applyFill="1" applyBorder="1" applyAlignment="1">
      <alignment horizontal="right" wrapText="1"/>
    </xf>
    <xf numFmtId="168" fontId="26" fillId="2" borderId="1" xfId="0" applyNumberFormat="1" applyFont="1" applyFill="1" applyBorder="1" applyAlignment="1">
      <alignment horizontal="right" wrapText="1"/>
    </xf>
    <xf numFmtId="168" fontId="26" fillId="2" borderId="10" xfId="0" applyNumberFormat="1" applyFont="1" applyFill="1" applyBorder="1" applyAlignment="1">
      <alignment horizontal="right" wrapText="1"/>
    </xf>
    <xf numFmtId="168" fontId="58" fillId="0" borderId="17" xfId="4" applyNumberFormat="1" applyFont="1" applyFill="1" applyBorder="1"/>
    <xf numFmtId="168" fontId="40" fillId="2" borderId="38" xfId="0" applyNumberFormat="1" applyFont="1" applyFill="1" applyBorder="1" applyAlignment="1">
      <alignment horizontal="right" wrapText="1"/>
    </xf>
    <xf numFmtId="168" fontId="40" fillId="2" borderId="24" xfId="0" applyNumberFormat="1" applyFont="1" applyFill="1" applyBorder="1" applyAlignment="1">
      <alignment horizontal="right" wrapText="1"/>
    </xf>
    <xf numFmtId="168" fontId="40" fillId="2" borderId="25" xfId="0" applyNumberFormat="1" applyFont="1" applyFill="1" applyBorder="1" applyAlignment="1">
      <alignment horizontal="right" wrapText="1"/>
    </xf>
    <xf numFmtId="168" fontId="42" fillId="2" borderId="18" xfId="0" applyNumberFormat="1" applyFont="1" applyFill="1" applyBorder="1" applyAlignment="1">
      <alignment horizontal="center" wrapText="1"/>
    </xf>
    <xf numFmtId="168" fontId="42" fillId="2" borderId="56" xfId="0" applyNumberFormat="1" applyFont="1" applyFill="1" applyBorder="1" applyAlignment="1">
      <alignment horizontal="center" wrapText="1"/>
    </xf>
    <xf numFmtId="168" fontId="42" fillId="2" borderId="57" xfId="0" applyNumberFormat="1" applyFont="1" applyFill="1" applyBorder="1" applyAlignment="1">
      <alignment horizontal="center" wrapText="1"/>
    </xf>
    <xf numFmtId="168" fontId="40" fillId="2" borderId="92" xfId="0" applyNumberFormat="1" applyFont="1" applyFill="1" applyBorder="1" applyAlignment="1">
      <alignment horizontal="right" wrapText="1"/>
    </xf>
    <xf numFmtId="168" fontId="40" fillId="2" borderId="43" xfId="0" applyNumberFormat="1" applyFont="1" applyFill="1" applyBorder="1" applyAlignment="1">
      <alignment horizontal="right" wrapText="1"/>
    </xf>
    <xf numFmtId="168" fontId="42" fillId="2" borderId="41" xfId="0" applyNumberFormat="1" applyFont="1" applyFill="1" applyBorder="1" applyAlignment="1">
      <alignment horizontal="center" wrapText="1"/>
    </xf>
    <xf numFmtId="168" fontId="42" fillId="2" borderId="47" xfId="0" applyNumberFormat="1" applyFont="1" applyFill="1" applyBorder="1" applyAlignment="1">
      <alignment horizontal="center" wrapText="1"/>
    </xf>
    <xf numFmtId="168" fontId="42" fillId="2" borderId="50" xfId="0" applyNumberFormat="1" applyFont="1" applyFill="1" applyBorder="1" applyAlignment="1">
      <alignment horizontal="center" wrapText="1"/>
    </xf>
    <xf numFmtId="0" fontId="39" fillId="15" borderId="61" xfId="0" applyFont="1" applyFill="1" applyBorder="1" applyAlignment="1">
      <alignment horizontal="center" wrapText="1"/>
    </xf>
    <xf numFmtId="0" fontId="39" fillId="15" borderId="54" xfId="0" applyFont="1" applyFill="1" applyBorder="1" applyAlignment="1">
      <alignment horizontal="center" wrapText="1"/>
    </xf>
    <xf numFmtId="0" fontId="39" fillId="15" borderId="55" xfId="0" applyFont="1" applyFill="1" applyBorder="1" applyAlignment="1">
      <alignment horizontal="center" wrapText="1"/>
    </xf>
    <xf numFmtId="3" fontId="57" fillId="0" borderId="48" xfId="0" applyNumberFormat="1" applyFont="1" applyBorder="1"/>
    <xf numFmtId="0" fontId="30" fillId="2" borderId="105" xfId="0" applyFont="1" applyFill="1" applyBorder="1" applyAlignment="1">
      <alignment wrapText="1"/>
    </xf>
    <xf numFmtId="0" fontId="39" fillId="15" borderId="89" xfId="0" applyFont="1" applyFill="1" applyBorder="1" applyAlignment="1">
      <alignment horizontal="center" wrapText="1"/>
    </xf>
    <xf numFmtId="0" fontId="39" fillId="15" borderId="90" xfId="0" applyFont="1" applyFill="1" applyBorder="1" applyAlignment="1">
      <alignment horizontal="center" wrapText="1"/>
    </xf>
    <xf numFmtId="0" fontId="39" fillId="15" borderId="78" xfId="0" applyFont="1" applyFill="1" applyBorder="1" applyAlignment="1">
      <alignment horizontal="center" wrapText="1"/>
    </xf>
    <xf numFmtId="168" fontId="26" fillId="0" borderId="91" xfId="0" applyNumberFormat="1" applyFont="1" applyFill="1" applyBorder="1"/>
    <xf numFmtId="168" fontId="26" fillId="2" borderId="97" xfId="0" applyNumberFormat="1" applyFont="1" applyFill="1" applyBorder="1" applyAlignment="1">
      <alignment horizontal="right" wrapText="1"/>
    </xf>
    <xf numFmtId="168" fontId="26" fillId="2" borderId="87" xfId="0" applyNumberFormat="1" applyFont="1" applyFill="1" applyBorder="1" applyAlignment="1">
      <alignment horizontal="right" wrapText="1"/>
    </xf>
    <xf numFmtId="168" fontId="26" fillId="2" borderId="86" xfId="0" applyNumberFormat="1" applyFont="1" applyFill="1" applyBorder="1" applyAlignment="1">
      <alignment horizontal="right" wrapText="1"/>
    </xf>
    <xf numFmtId="168" fontId="26" fillId="0" borderId="16" xfId="0" applyNumberFormat="1" applyFont="1" applyFill="1" applyBorder="1"/>
    <xf numFmtId="168" fontId="26" fillId="0" borderId="16" xfId="0" applyNumberFormat="1" applyFont="1" applyBorder="1"/>
    <xf numFmtId="168" fontId="26" fillId="0" borderId="17" xfId="0" applyNumberFormat="1" applyFont="1" applyBorder="1"/>
    <xf numFmtId="168" fontId="43" fillId="2" borderId="38" xfId="0" applyNumberFormat="1" applyFont="1" applyFill="1" applyBorder="1" applyAlignment="1">
      <alignment horizontal="right" wrapText="1"/>
    </xf>
    <xf numFmtId="168" fontId="43" fillId="2" borderId="24" xfId="0" applyNumberFormat="1" applyFont="1" applyFill="1" applyBorder="1" applyAlignment="1">
      <alignment horizontal="right" wrapText="1"/>
    </xf>
    <xf numFmtId="168" fontId="26" fillId="2" borderId="24" xfId="0" applyNumberFormat="1" applyFont="1" applyFill="1" applyBorder="1" applyAlignment="1">
      <alignment horizontal="right" wrapText="1"/>
    </xf>
    <xf numFmtId="168" fontId="26" fillId="2" borderId="25" xfId="0" applyNumberFormat="1" applyFont="1" applyFill="1" applyBorder="1" applyAlignment="1">
      <alignment horizontal="right" wrapText="1"/>
    </xf>
    <xf numFmtId="168" fontId="51" fillId="2" borderId="94" xfId="0" applyNumberFormat="1" applyFont="1" applyFill="1" applyBorder="1" applyAlignment="1">
      <alignment wrapText="1"/>
    </xf>
    <xf numFmtId="168" fontId="51" fillId="2" borderId="56" xfId="0" applyNumberFormat="1" applyFont="1" applyFill="1" applyBorder="1" applyAlignment="1">
      <alignment wrapText="1"/>
    </xf>
    <xf numFmtId="168" fontId="51" fillId="2" borderId="93" xfId="0" applyNumberFormat="1" applyFont="1" applyFill="1" applyBorder="1" applyAlignment="1">
      <alignment wrapText="1"/>
    </xf>
    <xf numFmtId="168" fontId="51" fillId="2" borderId="60" xfId="0" applyNumberFormat="1" applyFont="1" applyFill="1" applyBorder="1" applyAlignment="1">
      <alignment wrapText="1"/>
    </xf>
    <xf numFmtId="168" fontId="43" fillId="2" borderId="18" xfId="0" applyNumberFormat="1" applyFont="1" applyFill="1" applyBorder="1" applyAlignment="1">
      <alignment wrapText="1"/>
    </xf>
    <xf numFmtId="168" fontId="74" fillId="2" borderId="92" xfId="0" applyNumberFormat="1" applyFont="1" applyFill="1" applyBorder="1" applyAlignment="1">
      <alignment horizontal="right" wrapText="1"/>
    </xf>
    <xf numFmtId="168" fontId="74" fillId="2" borderId="43" xfId="0" applyNumberFormat="1" applyFont="1" applyFill="1" applyBorder="1" applyAlignment="1">
      <alignment horizontal="right" wrapText="1"/>
    </xf>
    <xf numFmtId="168" fontId="51" fillId="0" borderId="41" xfId="0" applyNumberFormat="1" applyFont="1" applyBorder="1"/>
    <xf numFmtId="168" fontId="51" fillId="0" borderId="47" xfId="0" applyNumberFormat="1" applyFont="1" applyBorder="1"/>
    <xf numFmtId="168" fontId="51" fillId="0" borderId="50" xfId="0" applyNumberFormat="1" applyFont="1" applyBorder="1"/>
    <xf numFmtId="0" fontId="62" fillId="0" borderId="18" xfId="0" applyFont="1" applyBorder="1" applyAlignment="1">
      <alignment horizontal="center" wrapText="1"/>
    </xf>
    <xf numFmtId="0" fontId="62" fillId="0" borderId="14" xfId="0" applyFont="1" applyBorder="1" applyAlignment="1">
      <alignment horizontal="center" wrapText="1"/>
    </xf>
    <xf numFmtId="3" fontId="62" fillId="0" borderId="14" xfId="0" applyNumberFormat="1" applyFont="1" applyBorder="1" applyAlignment="1">
      <alignment horizontal="center" wrapText="1"/>
    </xf>
    <xf numFmtId="0" fontId="62" fillId="0" borderId="91" xfId="0" applyFont="1" applyBorder="1" applyAlignment="1">
      <alignment horizontal="center" wrapText="1"/>
    </xf>
    <xf numFmtId="0" fontId="62" fillId="0" borderId="91" xfId="0" applyFont="1" applyBorder="1" applyAlignment="1">
      <alignment horizontal="justify" wrapText="1"/>
    </xf>
    <xf numFmtId="3" fontId="62" fillId="0" borderId="91" xfId="0" applyNumberFormat="1" applyFont="1" applyBorder="1" applyAlignment="1">
      <alignment horizontal="right" wrapText="1"/>
    </xf>
    <xf numFmtId="0" fontId="62" fillId="0" borderId="15" xfId="0" applyFont="1" applyBorder="1" applyAlignment="1">
      <alignment horizontal="center" wrapText="1"/>
    </xf>
    <xf numFmtId="0" fontId="62" fillId="0" borderId="21" xfId="0" applyFont="1" applyBorder="1" applyAlignment="1">
      <alignment horizontal="center" wrapText="1"/>
    </xf>
    <xf numFmtId="0" fontId="62" fillId="0" borderId="21" xfId="0" applyFont="1" applyBorder="1" applyAlignment="1">
      <alignment horizontal="justify" wrapText="1"/>
    </xf>
    <xf numFmtId="3" fontId="62" fillId="0" borderId="21" xfId="0" applyNumberFormat="1" applyFont="1" applyBorder="1" applyAlignment="1">
      <alignment horizontal="right" wrapText="1"/>
    </xf>
    <xf numFmtId="3" fontId="62" fillId="0" borderId="21" xfId="0" applyNumberFormat="1" applyFont="1" applyBorder="1" applyAlignment="1">
      <alignment horizontal="justify" wrapText="1"/>
    </xf>
    <xf numFmtId="0" fontId="62" fillId="0" borderId="16" xfId="0" applyFont="1" applyBorder="1" applyAlignment="1">
      <alignment horizontal="center" wrapText="1"/>
    </xf>
    <xf numFmtId="3" fontId="62" fillId="0" borderId="15" xfId="0" applyNumberFormat="1" applyFont="1" applyBorder="1" applyAlignment="1">
      <alignment horizontal="justify" wrapText="1"/>
    </xf>
    <xf numFmtId="0" fontId="62" fillId="0" borderId="16" xfId="0" applyFont="1" applyBorder="1" applyAlignment="1">
      <alignment horizontal="right" wrapText="1"/>
    </xf>
    <xf numFmtId="3" fontId="62" fillId="0" borderId="16" xfId="0" applyNumberFormat="1" applyFont="1" applyBorder="1" applyAlignment="1">
      <alignment horizontal="justify" wrapText="1"/>
    </xf>
    <xf numFmtId="3" fontId="62" fillId="0" borderId="10" xfId="0" applyNumberFormat="1" applyFont="1" applyFill="1" applyBorder="1" applyAlignment="1">
      <alignment horizontal="right" wrapText="1"/>
    </xf>
    <xf numFmtId="0" fontId="91" fillId="0" borderId="18" xfId="0" applyFont="1" applyBorder="1" applyAlignment="1">
      <alignment horizontal="center" wrapText="1"/>
    </xf>
    <xf numFmtId="0" fontId="91" fillId="0" borderId="80" xfId="0" applyFont="1" applyBorder="1" applyAlignment="1">
      <alignment horizontal="justify" wrapText="1"/>
    </xf>
    <xf numFmtId="0" fontId="60" fillId="0" borderId="18" xfId="0" applyFont="1" applyBorder="1" applyAlignment="1">
      <alignment horizontal="center" wrapText="1"/>
    </xf>
    <xf numFmtId="0" fontId="60" fillId="0" borderId="80" xfId="0" applyFont="1" applyBorder="1" applyAlignment="1">
      <alignment horizontal="justify" wrapText="1"/>
    </xf>
    <xf numFmtId="0" fontId="60" fillId="0" borderId="21" xfId="0" applyFont="1" applyBorder="1" applyAlignment="1">
      <alignment horizontal="center" wrapText="1"/>
    </xf>
    <xf numFmtId="0" fontId="60" fillId="0" borderId="0" xfId="0" applyFont="1" applyBorder="1" applyAlignment="1">
      <alignment horizontal="justify" wrapText="1"/>
    </xf>
    <xf numFmtId="3" fontId="60" fillId="0" borderId="21" xfId="0" applyNumberFormat="1" applyFont="1" applyBorder="1" applyAlignment="1">
      <alignment horizontal="right" wrapText="1"/>
    </xf>
    <xf numFmtId="0" fontId="60" fillId="0" borderId="80" xfId="0" applyFont="1" applyBorder="1"/>
    <xf numFmtId="3" fontId="62" fillId="0" borderId="18" xfId="0" applyNumberFormat="1" applyFont="1" applyBorder="1"/>
    <xf numFmtId="0" fontId="62" fillId="0" borderId="18" xfId="0" applyFont="1" applyBorder="1"/>
    <xf numFmtId="0" fontId="60" fillId="0" borderId="41" xfId="0" applyFont="1" applyBorder="1" applyAlignment="1">
      <alignment horizontal="center" wrapText="1"/>
    </xf>
    <xf numFmtId="0" fontId="60" fillId="0" borderId="19" xfId="0" applyFont="1" applyBorder="1"/>
    <xf numFmtId="3" fontId="60" fillId="0" borderId="41" xfId="0" applyNumberFormat="1" applyFont="1" applyBorder="1"/>
    <xf numFmtId="14" fontId="50" fillId="0" borderId="0" xfId="0" applyNumberFormat="1" applyFont="1" applyFill="1" applyBorder="1" applyAlignment="1">
      <alignment horizontal="center" vertical="top" wrapText="1"/>
    </xf>
    <xf numFmtId="14" fontId="0" fillId="0" borderId="0" xfId="0" applyNumberFormat="1"/>
    <xf numFmtId="14" fontId="26" fillId="0" borderId="0" xfId="0" applyNumberFormat="1" applyFont="1" applyFill="1" applyBorder="1" applyAlignment="1">
      <alignment horizontal="center" vertical="top" wrapText="1"/>
    </xf>
    <xf numFmtId="14" fontId="26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right"/>
    </xf>
    <xf numFmtId="164" fontId="66" fillId="0" borderId="15" xfId="1" applyNumberFormat="1" applyFont="1" applyFill="1" applyBorder="1" applyAlignment="1" applyProtection="1">
      <alignment horizontal="right" vertical="center" wrapText="1" shrinkToFit="1"/>
    </xf>
    <xf numFmtId="0" fontId="18" fillId="0" borderId="18" xfId="0" applyFont="1" applyBorder="1" applyAlignment="1">
      <alignment horizontal="center" vertical="center" wrapText="1"/>
    </xf>
    <xf numFmtId="49" fontId="66" fillId="0" borderId="15" xfId="0" applyNumberFormat="1" applyFont="1" applyFill="1" applyBorder="1" applyAlignment="1" applyProtection="1">
      <alignment vertical="center" wrapText="1" shrinkToFit="1"/>
    </xf>
    <xf numFmtId="49" fontId="66" fillId="0" borderId="16" xfId="0" applyNumberFormat="1" applyFont="1" applyFill="1" applyBorder="1" applyAlignment="1" applyProtection="1">
      <alignment vertical="center" wrapText="1" shrinkToFit="1"/>
    </xf>
    <xf numFmtId="49" fontId="66" fillId="0" borderId="17" xfId="0" applyNumberFormat="1" applyFont="1" applyFill="1" applyBorder="1" applyAlignment="1" applyProtection="1">
      <alignment vertical="center" wrapText="1" shrinkToFit="1"/>
    </xf>
    <xf numFmtId="49" fontId="64" fillId="0" borderId="18" xfId="0" applyNumberFormat="1" applyFont="1" applyFill="1" applyBorder="1" applyAlignment="1" applyProtection="1">
      <alignment vertical="center" wrapText="1" shrinkToFit="1"/>
    </xf>
    <xf numFmtId="0" fontId="64" fillId="7" borderId="63" xfId="0" applyFont="1" applyFill="1" applyBorder="1" applyAlignment="1">
      <alignment horizontal="center" vertical="center"/>
    </xf>
    <xf numFmtId="0" fontId="73" fillId="0" borderId="0" xfId="0" applyFont="1" applyBorder="1" applyAlignment="1">
      <alignment horizontal="center"/>
    </xf>
    <xf numFmtId="0" fontId="73" fillId="6" borderId="91" xfId="0" applyFont="1" applyFill="1" applyBorder="1" applyAlignment="1">
      <alignment horizontal="center"/>
    </xf>
    <xf numFmtId="0" fontId="52" fillId="7" borderId="11" xfId="0" applyFont="1" applyFill="1" applyBorder="1" applyAlignment="1" applyProtection="1">
      <alignment horizontal="center" vertical="center" wrapText="1" shrinkToFit="1"/>
    </xf>
    <xf numFmtId="0" fontId="52" fillId="7" borderId="26" xfId="0" applyFont="1" applyFill="1" applyBorder="1" applyAlignment="1" applyProtection="1">
      <alignment horizontal="center" vertical="center" wrapText="1" shrinkToFit="1"/>
    </xf>
    <xf numFmtId="0" fontId="52" fillId="7" borderId="33" xfId="0" applyFont="1" applyFill="1" applyBorder="1" applyAlignment="1" applyProtection="1">
      <alignment horizontal="center" vertical="center" wrapText="1" shrinkToFit="1"/>
    </xf>
    <xf numFmtId="0" fontId="52" fillId="7" borderId="24" xfId="0" applyFont="1" applyFill="1" applyBorder="1" applyAlignment="1" applyProtection="1">
      <alignment horizontal="center" vertical="center" wrapText="1" shrinkToFit="1"/>
    </xf>
    <xf numFmtId="3" fontId="17" fillId="7" borderId="31" xfId="0" applyNumberFormat="1" applyFont="1" applyFill="1" applyBorder="1" applyAlignment="1">
      <alignment horizontal="center"/>
    </xf>
    <xf numFmtId="3" fontId="17" fillId="7" borderId="84" xfId="0" applyNumberFormat="1" applyFont="1" applyFill="1" applyBorder="1" applyAlignment="1">
      <alignment horizontal="center"/>
    </xf>
    <xf numFmtId="0" fontId="0" fillId="0" borderId="58" xfId="0" applyBorder="1" applyAlignment="1">
      <alignment horizontal="center"/>
    </xf>
    <xf numFmtId="49" fontId="76" fillId="6" borderId="89" xfId="0" applyNumberFormat="1" applyFont="1" applyFill="1" applyBorder="1" applyAlignment="1" applyProtection="1">
      <alignment horizontal="left" vertical="center" wrapText="1" shrinkToFit="1"/>
    </xf>
    <xf numFmtId="49" fontId="77" fillId="6" borderId="89" xfId="0" applyNumberFormat="1" applyFont="1" applyFill="1" applyBorder="1" applyAlignment="1" applyProtection="1">
      <alignment horizontal="left" vertical="center" wrapText="1" shrinkToFit="1"/>
    </xf>
    <xf numFmtId="49" fontId="76" fillId="9" borderId="73" xfId="0" applyNumberFormat="1" applyFont="1" applyFill="1" applyBorder="1" applyAlignment="1" applyProtection="1">
      <alignment horizontal="left" vertical="center" wrapText="1" shrinkToFit="1"/>
    </xf>
    <xf numFmtId="49" fontId="76" fillId="9" borderId="62" xfId="0" applyNumberFormat="1" applyFont="1" applyFill="1" applyBorder="1" applyAlignment="1" applyProtection="1">
      <alignment horizontal="left" vertical="center" wrapText="1" shrinkToFit="1"/>
    </xf>
    <xf numFmtId="49" fontId="76" fillId="9" borderId="63" xfId="0" applyNumberFormat="1" applyFont="1" applyFill="1" applyBorder="1" applyAlignment="1" applyProtection="1">
      <alignment horizontal="left" vertical="center" wrapText="1" shrinkToFit="1"/>
    </xf>
    <xf numFmtId="0" fontId="64" fillId="10" borderId="81" xfId="0" applyFont="1" applyFill="1" applyBorder="1" applyAlignment="1">
      <alignment horizontal="left"/>
    </xf>
    <xf numFmtId="0" fontId="64" fillId="10" borderId="82" xfId="0" applyFont="1" applyFill="1" applyBorder="1" applyAlignment="1">
      <alignment horizontal="left"/>
    </xf>
    <xf numFmtId="49" fontId="76" fillId="9" borderId="89" xfId="0" applyNumberFormat="1" applyFont="1" applyFill="1" applyBorder="1" applyAlignment="1" applyProtection="1">
      <alignment horizontal="center" vertical="center" wrapText="1" shrinkToFit="1"/>
    </xf>
    <xf numFmtId="0" fontId="76" fillId="9" borderId="89" xfId="0" applyFont="1" applyFill="1" applyBorder="1" applyAlignment="1">
      <alignment horizontal="center"/>
    </xf>
    <xf numFmtId="0" fontId="80" fillId="6" borderId="94" xfId="0" applyFont="1" applyFill="1" applyBorder="1" applyAlignment="1">
      <alignment horizontal="center"/>
    </xf>
    <xf numFmtId="0" fontId="52" fillId="7" borderId="73" xfId="0" applyFont="1" applyFill="1" applyBorder="1" applyAlignment="1" applyProtection="1">
      <alignment horizontal="center" vertical="center" wrapText="1" shrinkToFit="1"/>
    </xf>
    <xf numFmtId="0" fontId="52" fillId="7" borderId="74" xfId="0" applyFont="1" applyFill="1" applyBorder="1" applyAlignment="1" applyProtection="1">
      <alignment horizontal="center" vertical="center" wrapText="1" shrinkToFit="1"/>
    </xf>
    <xf numFmtId="0" fontId="73" fillId="7" borderId="87" xfId="0" applyFont="1" applyFill="1" applyBorder="1" applyAlignment="1">
      <alignment horizontal="center"/>
    </xf>
    <xf numFmtId="0" fontId="46" fillId="7" borderId="76" xfId="0" applyFont="1" applyFill="1" applyBorder="1" applyAlignment="1" applyProtection="1">
      <alignment horizontal="center" vertical="center"/>
    </xf>
    <xf numFmtId="0" fontId="46" fillId="7" borderId="25" xfId="0" applyFont="1" applyFill="1" applyBorder="1" applyAlignment="1" applyProtection="1">
      <alignment horizontal="center" vertical="center"/>
    </xf>
    <xf numFmtId="49" fontId="76" fillId="11" borderId="89" xfId="0" applyNumberFormat="1" applyFont="1" applyFill="1" applyBorder="1" applyAlignment="1" applyProtection="1">
      <alignment horizontal="center" vertical="center" wrapText="1" shrinkToFit="1"/>
    </xf>
    <xf numFmtId="49" fontId="76" fillId="11" borderId="90" xfId="0" applyNumberFormat="1" applyFont="1" applyFill="1" applyBorder="1" applyAlignment="1" applyProtection="1">
      <alignment horizontal="center" vertical="center" wrapText="1" shrinkToFit="1"/>
    </xf>
    <xf numFmtId="49" fontId="76" fillId="11" borderId="73" xfId="0" applyNumberFormat="1" applyFont="1" applyFill="1" applyBorder="1" applyAlignment="1" applyProtection="1">
      <alignment horizontal="center" vertical="center" wrapText="1" shrinkToFit="1"/>
    </xf>
    <xf numFmtId="49" fontId="76" fillId="11" borderId="74" xfId="0" applyNumberFormat="1" applyFont="1" applyFill="1" applyBorder="1" applyAlignment="1" applyProtection="1">
      <alignment horizontal="center" vertical="center" wrapText="1" shrinkToFit="1"/>
    </xf>
    <xf numFmtId="49" fontId="64" fillId="13" borderId="89" xfId="0" applyNumberFormat="1" applyFont="1" applyFill="1" applyBorder="1" applyAlignment="1" applyProtection="1">
      <alignment horizontal="center" vertical="center" wrapText="1" shrinkToFit="1"/>
    </xf>
    <xf numFmtId="49" fontId="64" fillId="13" borderId="90" xfId="0" applyNumberFormat="1" applyFont="1" applyFill="1" applyBorder="1" applyAlignment="1" applyProtection="1">
      <alignment horizontal="center" vertical="center" wrapText="1" shrinkToFit="1"/>
    </xf>
    <xf numFmtId="49" fontId="44" fillId="0" borderId="30" xfId="0" applyNumberFormat="1" applyFont="1" applyFill="1" applyBorder="1" applyAlignment="1" applyProtection="1">
      <alignment horizontal="left" vertical="center" wrapText="1" shrinkToFit="1"/>
    </xf>
    <xf numFmtId="0" fontId="0" fillId="0" borderId="83" xfId="0" applyBorder="1" applyAlignment="1">
      <alignment vertical="center" wrapText="1" shrinkToFit="1"/>
    </xf>
    <xf numFmtId="0" fontId="0" fillId="0" borderId="85" xfId="0" applyBorder="1" applyAlignment="1">
      <alignment vertical="center" wrapText="1" shrinkToFit="1"/>
    </xf>
    <xf numFmtId="49" fontId="44" fillId="0" borderId="84" xfId="0" applyNumberFormat="1" applyFont="1" applyFill="1" applyBorder="1" applyAlignment="1" applyProtection="1">
      <alignment horizontal="left" vertical="center" wrapText="1" shrinkToFit="1"/>
    </xf>
    <xf numFmtId="0" fontId="0" fillId="0" borderId="84" xfId="0" applyFill="1" applyBorder="1" applyAlignment="1">
      <alignment vertical="center" wrapText="1" shrinkToFit="1"/>
    </xf>
    <xf numFmtId="0" fontId="0" fillId="0" borderId="58" xfId="0" applyFill="1" applyBorder="1" applyAlignment="1">
      <alignment vertical="center" wrapText="1" shrinkToFit="1"/>
    </xf>
    <xf numFmtId="0" fontId="73" fillId="0" borderId="0" xfId="0" applyFont="1" applyAlignment="1">
      <alignment horizontal="center"/>
    </xf>
    <xf numFmtId="0" fontId="73" fillId="0" borderId="0" xfId="0" applyFont="1" applyFill="1" applyAlignment="1">
      <alignment horizontal="center"/>
    </xf>
    <xf numFmtId="0" fontId="73" fillId="11" borderId="73" xfId="0" applyFont="1" applyFill="1" applyBorder="1" applyAlignment="1">
      <alignment horizontal="center"/>
    </xf>
    <xf numFmtId="0" fontId="73" fillId="11" borderId="74" xfId="0" applyFont="1" applyFill="1" applyBorder="1" applyAlignment="1">
      <alignment horizontal="center"/>
    </xf>
    <xf numFmtId="0" fontId="73" fillId="11" borderId="76" xfId="0" applyFont="1" applyFill="1" applyBorder="1" applyAlignment="1">
      <alignment horizontal="center"/>
    </xf>
    <xf numFmtId="0" fontId="52" fillId="3" borderId="86" xfId="0" applyNumberFormat="1" applyFont="1" applyFill="1" applyBorder="1" applyAlignment="1" applyProtection="1">
      <alignment horizontal="center" vertical="center" wrapText="1" shrinkToFit="1"/>
    </xf>
    <xf numFmtId="0" fontId="52" fillId="3" borderId="26" xfId="0" applyNumberFormat="1" applyFont="1" applyFill="1" applyBorder="1" applyAlignment="1" applyProtection="1">
      <alignment horizontal="center" vertical="center" wrapText="1" shrinkToFit="1"/>
    </xf>
    <xf numFmtId="0" fontId="52" fillId="3" borderId="87" xfId="0" applyNumberFormat="1" applyFont="1" applyFill="1" applyBorder="1" applyAlignment="1" applyProtection="1">
      <alignment horizontal="center" vertical="center" wrapText="1" shrinkToFit="1"/>
    </xf>
    <xf numFmtId="0" fontId="52" fillId="3" borderId="24" xfId="0" applyNumberFormat="1" applyFont="1" applyFill="1" applyBorder="1" applyAlignment="1" applyProtection="1">
      <alignment horizontal="center" vertical="center" wrapText="1" shrinkToFit="1"/>
    </xf>
    <xf numFmtId="0" fontId="43" fillId="11" borderId="87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/>
    </xf>
    <xf numFmtId="14" fontId="50" fillId="0" borderId="0" xfId="0" applyNumberFormat="1" applyFont="1" applyAlignment="1">
      <alignment horizontal="center" vertical="top" wrapText="1"/>
    </xf>
    <xf numFmtId="0" fontId="11" fillId="0" borderId="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88" fillId="0" borderId="19" xfId="0" applyFon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4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71" fillId="0" borderId="0" xfId="0" applyNumberFormat="1" applyFont="1" applyBorder="1" applyAlignment="1">
      <alignment horizontal="right"/>
    </xf>
    <xf numFmtId="0" fontId="72" fillId="0" borderId="0" xfId="0" applyFont="1" applyBorder="1" applyAlignment="1"/>
    <xf numFmtId="0" fontId="50" fillId="0" borderId="0" xfId="0" applyFont="1" applyFill="1" applyBorder="1" applyAlignment="1">
      <alignment horizontal="center" vertical="top" wrapText="1"/>
    </xf>
    <xf numFmtId="0" fontId="54" fillId="0" borderId="0" xfId="0" applyFont="1" applyBorder="1" applyAlignment="1">
      <alignment horizontal="center" vertical="center"/>
    </xf>
    <xf numFmtId="0" fontId="44" fillId="0" borderId="9" xfId="0" applyFont="1" applyBorder="1" applyAlignment="1">
      <alignment horizontal="justify" vertical="top" wrapText="1"/>
    </xf>
    <xf numFmtId="0" fontId="44" fillId="0" borderId="65" xfId="0" applyFont="1" applyBorder="1" applyAlignment="1">
      <alignment horizontal="justify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64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3" fontId="89" fillId="0" borderId="39" xfId="0" applyNumberFormat="1" applyFont="1" applyBorder="1" applyAlignment="1">
      <alignment horizontal="center" vertical="top" wrapText="1"/>
    </xf>
    <xf numFmtId="3" fontId="89" fillId="0" borderId="3" xfId="0" applyNumberFormat="1" applyFont="1" applyBorder="1" applyAlignment="1">
      <alignment horizontal="center" vertical="top" wrapText="1"/>
    </xf>
    <xf numFmtId="3" fontId="89" fillId="0" borderId="4" xfId="0" applyNumberFormat="1" applyFont="1" applyBorder="1" applyAlignment="1">
      <alignment horizontal="center" vertical="top" wrapText="1"/>
    </xf>
    <xf numFmtId="0" fontId="32" fillId="0" borderId="35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 wrapText="1"/>
    </xf>
    <xf numFmtId="0" fontId="44" fillId="0" borderId="64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top" wrapText="1"/>
    </xf>
    <xf numFmtId="3" fontId="89" fillId="0" borderId="2" xfId="0" applyNumberFormat="1" applyFont="1" applyBorder="1" applyAlignment="1">
      <alignment horizontal="right"/>
    </xf>
    <xf numFmtId="3" fontId="89" fillId="0" borderId="3" xfId="0" applyNumberFormat="1" applyFont="1" applyBorder="1" applyAlignment="1">
      <alignment horizontal="right"/>
    </xf>
    <xf numFmtId="3" fontId="89" fillId="0" borderId="4" xfId="0" applyNumberFormat="1" applyFont="1" applyBorder="1" applyAlignment="1">
      <alignment horizontal="right"/>
    </xf>
    <xf numFmtId="3" fontId="32" fillId="0" borderId="66" xfId="0" applyNumberFormat="1" applyFont="1" applyBorder="1" applyAlignment="1">
      <alignment horizontal="center" vertical="center" wrapText="1"/>
    </xf>
    <xf numFmtId="3" fontId="32" fillId="0" borderId="41" xfId="0" applyNumberFormat="1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top" wrapText="1"/>
    </xf>
    <xf numFmtId="0" fontId="52" fillId="0" borderId="31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top" wrapText="1"/>
    </xf>
    <xf numFmtId="0" fontId="89" fillId="0" borderId="3" xfId="0" applyFont="1" applyBorder="1" applyAlignment="1">
      <alignment horizontal="center" vertical="top" wrapText="1"/>
    </xf>
    <xf numFmtId="0" fontId="89" fillId="0" borderId="4" xfId="0" applyFont="1" applyBorder="1" applyAlignment="1">
      <alignment horizontal="center" vertical="top" wrapText="1"/>
    </xf>
    <xf numFmtId="0" fontId="89" fillId="0" borderId="2" xfId="0" applyFont="1" applyBorder="1" applyAlignment="1">
      <alignment horizontal="right"/>
    </xf>
    <xf numFmtId="0" fontId="89" fillId="0" borderId="3" xfId="0" applyFont="1" applyBorder="1" applyAlignment="1">
      <alignment horizontal="right"/>
    </xf>
    <xf numFmtId="0" fontId="89" fillId="0" borderId="4" xfId="0" applyFont="1" applyBorder="1" applyAlignment="1">
      <alignment horizontal="right"/>
    </xf>
    <xf numFmtId="0" fontId="89" fillId="0" borderId="35" xfId="0" applyFont="1" applyBorder="1" applyAlignment="1">
      <alignment horizontal="right"/>
    </xf>
    <xf numFmtId="0" fontId="89" fillId="0" borderId="67" xfId="0" applyFont="1" applyBorder="1" applyAlignment="1">
      <alignment horizontal="right"/>
    </xf>
    <xf numFmtId="3" fontId="89" fillId="0" borderId="2" xfId="0" applyNumberFormat="1" applyFont="1" applyBorder="1" applyAlignment="1">
      <alignment horizontal="center"/>
    </xf>
    <xf numFmtId="3" fontId="89" fillId="0" borderId="3" xfId="0" applyNumberFormat="1" applyFont="1" applyBorder="1" applyAlignment="1">
      <alignment horizontal="center"/>
    </xf>
    <xf numFmtId="3" fontId="89" fillId="0" borderId="4" xfId="0" applyNumberFormat="1" applyFont="1" applyBorder="1" applyAlignment="1">
      <alignment horizontal="center"/>
    </xf>
    <xf numFmtId="168" fontId="14" fillId="0" borderId="19" xfId="0" applyNumberFormat="1" applyFont="1" applyBorder="1" applyAlignment="1">
      <alignment horizontal="center"/>
    </xf>
    <xf numFmtId="168" fontId="14" fillId="0" borderId="50" xfId="0" applyNumberFormat="1" applyFont="1" applyBorder="1" applyAlignment="1">
      <alignment horizontal="center"/>
    </xf>
    <xf numFmtId="168" fontId="14" fillId="0" borderId="49" xfId="0" applyNumberFormat="1" applyFont="1" applyBorder="1" applyAlignment="1">
      <alignment horizontal="center"/>
    </xf>
    <xf numFmtId="168" fontId="14" fillId="0" borderId="52" xfId="0" applyNumberFormat="1" applyFont="1" applyBorder="1" applyAlignment="1">
      <alignment horizontal="center"/>
    </xf>
    <xf numFmtId="0" fontId="89" fillId="0" borderId="68" xfId="0" applyFont="1" applyBorder="1" applyAlignment="1">
      <alignment horizontal="center" vertical="top" wrapText="1"/>
    </xf>
    <xf numFmtId="0" fontId="89" fillId="0" borderId="67" xfId="0" applyFont="1" applyBorder="1" applyAlignment="1">
      <alignment horizontal="center" vertical="top" wrapText="1"/>
    </xf>
    <xf numFmtId="0" fontId="89" fillId="0" borderId="35" xfId="0" applyFont="1" applyBorder="1" applyAlignment="1">
      <alignment horizontal="center"/>
    </xf>
    <xf numFmtId="0" fontId="89" fillId="0" borderId="68" xfId="0" applyFont="1" applyBorder="1" applyAlignment="1">
      <alignment horizontal="center"/>
    </xf>
    <xf numFmtId="0" fontId="89" fillId="0" borderId="67" xfId="0" applyFont="1" applyBorder="1" applyAlignment="1">
      <alignment horizontal="center"/>
    </xf>
    <xf numFmtId="0" fontId="44" fillId="0" borderId="4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/>
    </xf>
    <xf numFmtId="0" fontId="89" fillId="0" borderId="3" xfId="0" applyFont="1" applyBorder="1" applyAlignment="1">
      <alignment horizontal="center"/>
    </xf>
    <xf numFmtId="0" fontId="89" fillId="0" borderId="4" xfId="0" applyFont="1" applyBorder="1" applyAlignment="1">
      <alignment horizontal="center"/>
    </xf>
    <xf numFmtId="0" fontId="44" fillId="0" borderId="46" xfId="0" applyFont="1" applyFill="1" applyBorder="1" applyAlignment="1">
      <alignment horizontal="left" vertical="top" wrapText="1"/>
    </xf>
    <xf numFmtId="0" fontId="44" fillId="0" borderId="49" xfId="0" applyFont="1" applyFill="1" applyBorder="1" applyAlignment="1">
      <alignment horizontal="left" vertical="top" wrapText="1"/>
    </xf>
    <xf numFmtId="0" fontId="53" fillId="0" borderId="44" xfId="0" applyFont="1" applyBorder="1" applyAlignment="1">
      <alignment horizontal="left"/>
    </xf>
    <xf numFmtId="0" fontId="53" fillId="0" borderId="19" xfId="0" applyFont="1" applyBorder="1" applyAlignment="1">
      <alignment horizontal="left"/>
    </xf>
    <xf numFmtId="0" fontId="52" fillId="0" borderId="36" xfId="0" applyFont="1" applyBorder="1" applyAlignment="1">
      <alignment horizontal="center" vertical="top" wrapText="1"/>
    </xf>
    <xf numFmtId="0" fontId="52" fillId="0" borderId="58" xfId="0" applyFont="1" applyBorder="1" applyAlignment="1">
      <alignment horizontal="center" vertical="top" wrapText="1"/>
    </xf>
    <xf numFmtId="0" fontId="52" fillId="0" borderId="9" xfId="0" applyFont="1" applyFill="1" applyBorder="1" applyAlignment="1">
      <alignment horizontal="left" vertical="top" wrapText="1"/>
    </xf>
    <xf numFmtId="0" fontId="52" fillId="0" borderId="65" xfId="0" applyFont="1" applyFill="1" applyBorder="1" applyAlignment="1">
      <alignment horizontal="left" vertical="top" wrapText="1"/>
    </xf>
    <xf numFmtId="0" fontId="32" fillId="0" borderId="20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8" fontId="48" fillId="0" borderId="33" xfId="1" applyNumberFormat="1" applyFont="1" applyBorder="1" applyAlignment="1">
      <alignment horizontal="right"/>
    </xf>
    <xf numFmtId="168" fontId="0" fillId="0" borderId="23" xfId="0" applyNumberFormat="1" applyBorder="1" applyAlignment="1">
      <alignment horizontal="right"/>
    </xf>
    <xf numFmtId="0" fontId="32" fillId="0" borderId="48" xfId="0" applyFont="1" applyBorder="1" applyAlignment="1">
      <alignment horizontal="center" vertical="center" wrapText="1"/>
    </xf>
    <xf numFmtId="168" fontId="14" fillId="0" borderId="53" xfId="0" applyNumberFormat="1" applyFont="1" applyBorder="1" applyAlignment="1">
      <alignment horizontal="center"/>
    </xf>
    <xf numFmtId="168" fontId="14" fillId="0" borderId="69" xfId="0" applyNumberFormat="1" applyFont="1" applyBorder="1" applyAlignment="1">
      <alignment horizontal="center"/>
    </xf>
    <xf numFmtId="0" fontId="44" fillId="0" borderId="63" xfId="0" applyFont="1" applyFill="1" applyBorder="1" applyAlignment="1">
      <alignment horizontal="left" vertical="top" wrapText="1"/>
    </xf>
    <xf numFmtId="0" fontId="44" fillId="0" borderId="69" xfId="0" applyFont="1" applyFill="1" applyBorder="1" applyAlignment="1">
      <alignment horizontal="left" vertical="top" wrapText="1"/>
    </xf>
    <xf numFmtId="168" fontId="14" fillId="0" borderId="7" xfId="0" applyNumberFormat="1" applyFont="1" applyBorder="1" applyAlignment="1">
      <alignment horizontal="center"/>
    </xf>
    <xf numFmtId="168" fontId="14" fillId="0" borderId="8" xfId="0" applyNumberFormat="1" applyFont="1" applyBorder="1" applyAlignment="1">
      <alignment horizontal="center"/>
    </xf>
    <xf numFmtId="0" fontId="52" fillId="0" borderId="13" xfId="0" applyFont="1" applyFill="1" applyBorder="1" applyAlignment="1">
      <alignment horizontal="left" vertical="top" wrapText="1"/>
    </xf>
    <xf numFmtId="0" fontId="89" fillId="0" borderId="64" xfId="0" applyFont="1" applyBorder="1" applyAlignment="1">
      <alignment horizontal="center" vertical="top" wrapText="1"/>
    </xf>
    <xf numFmtId="0" fontId="89" fillId="0" borderId="64" xfId="0" applyFont="1" applyBorder="1" applyAlignment="1">
      <alignment horizontal="center"/>
    </xf>
    <xf numFmtId="0" fontId="53" fillId="0" borderId="63" xfId="0" applyFont="1" applyBorder="1" applyAlignment="1">
      <alignment horizontal="left"/>
    </xf>
    <xf numFmtId="0" fontId="53" fillId="0" borderId="69" xfId="0" applyFont="1" applyBorder="1" applyAlignment="1">
      <alignment horizontal="left"/>
    </xf>
    <xf numFmtId="168" fontId="0" fillId="0" borderId="43" xfId="0" applyNumberForma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3" fontId="1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3" fontId="33" fillId="0" borderId="0" xfId="0" applyNumberFormat="1" applyFont="1" applyBorder="1" applyAlignment="1">
      <alignment horizontal="center"/>
    </xf>
    <xf numFmtId="14" fontId="50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1" fillId="0" borderId="19" xfId="0" applyFont="1" applyBorder="1" applyAlignment="1">
      <alignment horizontal="right"/>
    </xf>
    <xf numFmtId="0" fontId="72" fillId="0" borderId="19" xfId="0" applyFont="1" applyBorder="1" applyAlignment="1">
      <alignment horizontal="right"/>
    </xf>
    <xf numFmtId="0" fontId="51" fillId="5" borderId="105" xfId="0" applyFont="1" applyFill="1" applyBorder="1" applyAlignment="1">
      <alignment horizontal="center" vertical="center"/>
    </xf>
    <xf numFmtId="0" fontId="74" fillId="5" borderId="106" xfId="0" applyFont="1" applyFill="1" applyBorder="1" applyAlignment="1"/>
    <xf numFmtId="0" fontId="74" fillId="5" borderId="107" xfId="0" applyFont="1" applyFill="1" applyBorder="1" applyAlignment="1"/>
    <xf numFmtId="0" fontId="74" fillId="5" borderId="44" xfId="0" applyFont="1" applyFill="1" applyBorder="1" applyAlignment="1">
      <alignment horizontal="center" vertical="center"/>
    </xf>
    <xf numFmtId="0" fontId="74" fillId="5" borderId="19" xfId="0" applyFont="1" applyFill="1" applyBorder="1" applyAlignment="1"/>
    <xf numFmtId="0" fontId="74" fillId="5" borderId="50" xfId="0" applyFont="1" applyFill="1" applyBorder="1" applyAlignment="1"/>
    <xf numFmtId="0" fontId="74" fillId="5" borderId="23" xfId="0" applyFont="1" applyFill="1" applyBorder="1" applyAlignment="1"/>
    <xf numFmtId="0" fontId="74" fillId="5" borderId="1" xfId="0" applyFont="1" applyFill="1" applyBorder="1" applyAlignment="1"/>
    <xf numFmtId="0" fontId="74" fillId="0" borderId="0" xfId="0" applyFont="1" applyFill="1" applyBorder="1" applyAlignment="1"/>
    <xf numFmtId="0" fontId="74" fillId="5" borderId="31" xfId="0" applyFont="1" applyFill="1" applyBorder="1" applyAlignment="1"/>
    <xf numFmtId="0" fontId="74" fillId="5" borderId="84" xfId="0" applyFont="1" applyFill="1" applyBorder="1" applyAlignment="1"/>
    <xf numFmtId="0" fontId="74" fillId="5" borderId="28" xfId="0" applyFont="1" applyFill="1" applyBorder="1" applyAlignment="1"/>
    <xf numFmtId="0" fontId="74" fillId="5" borderId="33" xfId="0" applyFont="1" applyFill="1" applyBorder="1" applyAlignment="1"/>
    <xf numFmtId="0" fontId="51" fillId="5" borderId="9" xfId="0" applyFont="1" applyFill="1" applyBorder="1" applyAlignment="1"/>
    <xf numFmtId="0" fontId="51" fillId="5" borderId="43" xfId="0" applyFont="1" applyFill="1" applyBorder="1" applyAlignment="1"/>
    <xf numFmtId="0" fontId="19" fillId="0" borderId="0" xfId="0" applyFont="1" applyAlignment="1">
      <alignment horizontal="center"/>
    </xf>
    <xf numFmtId="0" fontId="36" fillId="0" borderId="46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right" vertical="top" wrapText="1"/>
    </xf>
    <xf numFmtId="0" fontId="36" fillId="0" borderId="91" xfId="0" applyFont="1" applyBorder="1" applyAlignment="1">
      <alignment horizontal="center" wrapText="1"/>
    </xf>
    <xf numFmtId="3" fontId="35" fillId="0" borderId="19" xfId="0" applyNumberFormat="1" applyFont="1" applyBorder="1" applyAlignment="1">
      <alignment horizontal="center" wrapText="1"/>
    </xf>
    <xf numFmtId="3" fontId="72" fillId="0" borderId="19" xfId="0" applyNumberFormat="1" applyFont="1" applyBorder="1" applyAlignment="1">
      <alignment horizontal="right"/>
    </xf>
    <xf numFmtId="0" fontId="72" fillId="0" borderId="19" xfId="0" applyFont="1" applyBorder="1" applyAlignment="1"/>
    <xf numFmtId="14" fontId="94" fillId="0" borderId="0" xfId="0" applyNumberFormat="1" applyFont="1" applyAlignment="1">
      <alignment horizontal="center"/>
    </xf>
    <xf numFmtId="0" fontId="94" fillId="0" borderId="0" xfId="0" applyFont="1" applyAlignment="1">
      <alignment horizontal="center"/>
    </xf>
    <xf numFmtId="14" fontId="70" fillId="0" borderId="0" xfId="0" applyNumberFormat="1" applyFont="1" applyAlignment="1">
      <alignment horizontal="right"/>
    </xf>
    <xf numFmtId="0" fontId="70" fillId="0" borderId="0" xfId="0" applyFont="1" applyAlignment="1">
      <alignment horizontal="right"/>
    </xf>
    <xf numFmtId="0" fontId="41" fillId="2" borderId="0" xfId="0" applyFont="1" applyFill="1" applyBorder="1" applyAlignment="1">
      <alignment horizontal="center" wrapText="1"/>
    </xf>
    <xf numFmtId="0" fontId="30" fillId="15" borderId="105" xfId="0" applyFont="1" applyFill="1" applyBorder="1" applyAlignment="1">
      <alignment horizontal="center" vertical="center" wrapText="1"/>
    </xf>
    <xf numFmtId="0" fontId="30" fillId="15" borderId="44" xfId="0" applyFont="1" applyFill="1" applyBorder="1" applyAlignment="1">
      <alignment horizontal="center" vertical="center" wrapText="1"/>
    </xf>
    <xf numFmtId="0" fontId="39" fillId="15" borderId="91" xfId="0" applyFont="1" applyFill="1" applyBorder="1" applyAlignment="1">
      <alignment horizontal="center" vertical="center" wrapText="1"/>
    </xf>
    <xf numFmtId="0" fontId="39" fillId="15" borderId="14" xfId="0" applyFont="1" applyFill="1" applyBorder="1" applyAlignment="1">
      <alignment horizontal="center" vertical="center" wrapText="1"/>
    </xf>
    <xf numFmtId="0" fontId="38" fillId="15" borderId="73" xfId="0" applyFont="1" applyFill="1" applyBorder="1" applyAlignment="1">
      <alignment horizontal="center" wrapText="1"/>
    </xf>
    <xf numFmtId="0" fontId="38" fillId="15" borderId="74" xfId="0" applyFont="1" applyFill="1" applyBorder="1" applyAlignment="1">
      <alignment horizontal="center" wrapText="1"/>
    </xf>
    <xf numFmtId="0" fontId="38" fillId="15" borderId="76" xfId="0" applyFont="1" applyFill="1" applyBorder="1" applyAlignment="1">
      <alignment horizontal="center" wrapText="1"/>
    </xf>
    <xf numFmtId="0" fontId="3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0" fillId="15" borderId="66" xfId="0" applyFont="1" applyFill="1" applyBorder="1" applyAlignment="1">
      <alignment horizontal="center" vertical="center" wrapText="1"/>
    </xf>
    <xf numFmtId="0" fontId="30" fillId="15" borderId="41" xfId="0" applyFont="1" applyFill="1" applyBorder="1" applyAlignment="1">
      <alignment horizontal="center" vertical="center" wrapText="1"/>
    </xf>
    <xf numFmtId="0" fontId="39" fillId="15" borderId="66" xfId="0" applyFont="1" applyFill="1" applyBorder="1" applyAlignment="1">
      <alignment horizontal="center" vertical="center" wrapText="1"/>
    </xf>
    <xf numFmtId="0" fontId="39" fillId="15" borderId="41" xfId="0" applyFont="1" applyFill="1" applyBorder="1" applyAlignment="1">
      <alignment horizontal="center" vertical="center" wrapText="1"/>
    </xf>
    <xf numFmtId="0" fontId="38" fillId="15" borderId="70" xfId="0" applyFont="1" applyFill="1" applyBorder="1" applyAlignment="1">
      <alignment horizontal="center" wrapText="1"/>
    </xf>
    <xf numFmtId="0" fontId="38" fillId="15" borderId="71" xfId="0" applyFont="1" applyFill="1" applyBorder="1" applyAlignment="1">
      <alignment horizontal="center" wrapText="1"/>
    </xf>
    <xf numFmtId="0" fontId="38" fillId="15" borderId="72" xfId="0" applyFont="1" applyFill="1" applyBorder="1" applyAlignment="1">
      <alignment horizontal="center" wrapText="1"/>
    </xf>
    <xf numFmtId="0" fontId="93" fillId="2" borderId="19" xfId="0" applyFont="1" applyFill="1" applyBorder="1" applyAlignment="1">
      <alignment horizontal="right" vertical="center" wrapText="1"/>
    </xf>
    <xf numFmtId="0" fontId="93" fillId="0" borderId="19" xfId="0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3" fontId="72" fillId="0" borderId="19" xfId="3" applyNumberFormat="1" applyFont="1" applyBorder="1" applyAlignment="1">
      <alignment horizontal="right"/>
    </xf>
    <xf numFmtId="0" fontId="49" fillId="0" borderId="0" xfId="3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</cellXfs>
  <cellStyles count="7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Pénznem" xfId="6" builtinId="4"/>
    <cellStyle name="Százalék" xfId="4" builtinId="5"/>
    <cellStyle name="TableStyleLight1" xfId="5" xr:uid="{00000000-0005-0000-0000-000006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&#225;nyv&#225;r\2018.&#233;vi%20k&#246;lts&#233;gvet&#233;s%20-%20Le&#225;nyv&#225;r\2018.%20&#233;vi%20ktgvet&#233;s%20-%20&#214;nkorm.Le&#225;nyv&#225;r\2018.&#233;vi%20EI%20m&#243;d%20-%20&#214;nkorm&#225;nyzat\7.%202018.&#233;vi%20&#246;nk.%20k&#246;lts&#233;gvet&#233;s%20-%20I.sz.EI%20m&#243;d.%20ezer%20ft-b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&#225;nyv&#225;r\2018.&#233;vi%20k&#246;lts&#233;gvet&#233;s%20-%20Le&#225;nyv&#225;r\2018.%20&#233;vi%20ktgvet&#233;s%20-%20&#211;voda%20Le&#225;nyv&#225;r\2018.&#233;vi%20ktgvet&#233;s%20I.sz.EI%20m&#243;d.%20-%20&#211;voda\Le&#225;nyv&#225;ri%20&#211;voda%202018.I.sz.EI%20m&#243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ányvár 2018.évi ktgvetés össz"/>
      <sheetName val="Mérleg(önkormányzat 2018.)"/>
      <sheetName val="Bevételek(önkormányzat 2018.)"/>
      <sheetName val="Bevételek COFOG szerint 2018"/>
      <sheetName val="Kiadások(önkormányzat 2018.)"/>
      <sheetName val="Kiadások COFOG szerint"/>
      <sheetName val="Kiadások részletes COFOG"/>
      <sheetName val="Kiadások COFOG összesítő"/>
    </sheetNames>
    <sheetDataSet>
      <sheetData sheetId="0"/>
      <sheetData sheetId="1"/>
      <sheetData sheetId="2"/>
      <sheetData sheetId="3"/>
      <sheetData sheetId="4"/>
      <sheetData sheetId="5">
        <row r="41">
          <cell r="F41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Óvoda 2018.)"/>
      <sheetName val="Bevételek(Óvoda 2018.)"/>
      <sheetName val="Kiadások(Óvoda 2018.)"/>
      <sheetName val="Kiadások COFOG szerint"/>
    </sheetNames>
    <sheetDataSet>
      <sheetData sheetId="0"/>
      <sheetData sheetId="1"/>
      <sheetData sheetId="2"/>
      <sheetData sheetId="3">
        <row r="75">
          <cell r="F75">
            <v>0</v>
          </cell>
        </row>
        <row r="76">
          <cell r="F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opLeftCell="A22" zoomScaleNormal="100" workbookViewId="0">
      <selection activeCell="F44" sqref="F44"/>
    </sheetView>
  </sheetViews>
  <sheetFormatPr defaultRowHeight="12.75" x14ac:dyDescent="0.2"/>
  <cols>
    <col min="2" max="2" width="51.5703125" customWidth="1"/>
    <col min="3" max="3" width="17.7109375" customWidth="1"/>
    <col min="4" max="4" width="12.7109375" customWidth="1"/>
    <col min="5" max="5" width="11" customWidth="1"/>
    <col min="6" max="6" width="18.28515625" customWidth="1"/>
    <col min="7" max="7" width="20.140625" customWidth="1"/>
    <col min="9" max="9" width="9.7109375" bestFit="1" customWidth="1"/>
  </cols>
  <sheetData>
    <row r="1" spans="1:6" x14ac:dyDescent="0.2">
      <c r="E1" s="190"/>
      <c r="F1" s="224" t="s">
        <v>414</v>
      </c>
    </row>
    <row r="2" spans="1:6" ht="15.75" x14ac:dyDescent="0.25">
      <c r="A2" s="751" t="s">
        <v>413</v>
      </c>
      <c r="B2" s="751"/>
      <c r="C2" s="751"/>
      <c r="D2" s="751"/>
      <c r="E2" s="751"/>
      <c r="F2" s="751"/>
    </row>
    <row r="3" spans="1:6" ht="15.75" x14ac:dyDescent="0.25">
      <c r="A3" s="751" t="s">
        <v>12</v>
      </c>
      <c r="B3" s="751"/>
      <c r="C3" s="751"/>
      <c r="D3" s="751"/>
      <c r="E3" s="751"/>
      <c r="F3" s="751"/>
    </row>
    <row r="4" spans="1:6" ht="13.5" thickBot="1" x14ac:dyDescent="0.25">
      <c r="F4" s="191" t="s">
        <v>351</v>
      </c>
    </row>
    <row r="5" spans="1:6" ht="15.75" x14ac:dyDescent="0.25">
      <c r="A5" s="752" t="s">
        <v>1</v>
      </c>
      <c r="B5" s="752"/>
      <c r="C5" s="752"/>
      <c r="D5" s="752"/>
      <c r="E5" s="752"/>
      <c r="F5" s="752"/>
    </row>
    <row r="6" spans="1:6" ht="15" x14ac:dyDescent="0.25">
      <c r="A6" s="753" t="s">
        <v>352</v>
      </c>
      <c r="B6" s="755" t="s">
        <v>353</v>
      </c>
      <c r="C6" s="757">
        <v>2018</v>
      </c>
      <c r="D6" s="758"/>
      <c r="E6" s="758"/>
      <c r="F6" s="759"/>
    </row>
    <row r="7" spans="1:6" ht="13.5" thickBot="1" x14ac:dyDescent="0.25">
      <c r="A7" s="754"/>
      <c r="B7" s="756"/>
      <c r="C7" s="192" t="s">
        <v>354</v>
      </c>
      <c r="D7" s="192" t="s">
        <v>355</v>
      </c>
      <c r="E7" s="192" t="s">
        <v>356</v>
      </c>
      <c r="F7" s="193" t="s">
        <v>357</v>
      </c>
    </row>
    <row r="8" spans="1:6" x14ac:dyDescent="0.2">
      <c r="A8" s="194" t="s">
        <v>358</v>
      </c>
      <c r="B8" s="195" t="s">
        <v>319</v>
      </c>
      <c r="C8" s="196">
        <v>9586422</v>
      </c>
      <c r="D8" s="196">
        <f>F8-C8</f>
        <v>0</v>
      </c>
      <c r="E8" s="197">
        <f>F8/C8*100</f>
        <v>100</v>
      </c>
      <c r="F8" s="198">
        <v>9586422</v>
      </c>
    </row>
    <row r="9" spans="1:6" x14ac:dyDescent="0.2">
      <c r="A9" s="199" t="s">
        <v>359</v>
      </c>
      <c r="B9" s="200" t="s">
        <v>320</v>
      </c>
      <c r="C9" s="201">
        <v>46954066</v>
      </c>
      <c r="D9" s="201">
        <f t="shared" ref="D9:D12" si="0">F9-C9</f>
        <v>0</v>
      </c>
      <c r="E9" s="197">
        <f t="shared" ref="E9:E11" si="1">F9/C9*100</f>
        <v>100</v>
      </c>
      <c r="F9" s="202">
        <v>46954066</v>
      </c>
    </row>
    <row r="10" spans="1:6" ht="24" x14ac:dyDescent="0.2">
      <c r="A10" s="199" t="s">
        <v>360</v>
      </c>
      <c r="B10" s="200" t="s">
        <v>321</v>
      </c>
      <c r="C10" s="201">
        <v>23111118</v>
      </c>
      <c r="D10" s="201">
        <f t="shared" si="0"/>
        <v>0</v>
      </c>
      <c r="E10" s="197">
        <f t="shared" si="1"/>
        <v>100</v>
      </c>
      <c r="F10" s="202">
        <v>23111118</v>
      </c>
    </row>
    <row r="11" spans="1:6" x14ac:dyDescent="0.2">
      <c r="A11" s="199" t="s">
        <v>361</v>
      </c>
      <c r="B11" s="200" t="s">
        <v>322</v>
      </c>
      <c r="C11" s="201">
        <v>2207040</v>
      </c>
      <c r="D11" s="201">
        <f t="shared" si="0"/>
        <v>0</v>
      </c>
      <c r="E11" s="197">
        <f t="shared" si="1"/>
        <v>100</v>
      </c>
      <c r="F11" s="202">
        <v>2207040</v>
      </c>
    </row>
    <row r="12" spans="1:6" ht="13.5" thickBot="1" x14ac:dyDescent="0.25">
      <c r="A12" s="203" t="s">
        <v>362</v>
      </c>
      <c r="B12" s="204" t="s">
        <v>363</v>
      </c>
      <c r="C12" s="205">
        <v>0</v>
      </c>
      <c r="D12" s="205">
        <f t="shared" si="0"/>
        <v>337820</v>
      </c>
      <c r="E12" s="197"/>
      <c r="F12" s="206">
        <v>337820</v>
      </c>
    </row>
    <row r="13" spans="1:6" ht="13.5" thickBot="1" x14ac:dyDescent="0.25">
      <c r="A13" s="760" t="s">
        <v>364</v>
      </c>
      <c r="B13" s="760"/>
      <c r="C13" s="207">
        <f>SUM(C8:C12)</f>
        <v>81858646</v>
      </c>
      <c r="D13" s="208">
        <f>SUM(D8:D12)</f>
        <v>337820</v>
      </c>
      <c r="E13" s="214">
        <f>F13/C13*100</f>
        <v>100.41268701170551</v>
      </c>
      <c r="F13" s="209">
        <f>SUM(F8:F12)</f>
        <v>82196466</v>
      </c>
    </row>
    <row r="14" spans="1:6" ht="24" x14ac:dyDescent="0.2">
      <c r="A14" s="194" t="s">
        <v>365</v>
      </c>
      <c r="B14" s="195" t="s">
        <v>366</v>
      </c>
      <c r="C14" s="196">
        <v>0</v>
      </c>
      <c r="D14" s="210">
        <f>F14-C14</f>
        <v>0</v>
      </c>
      <c r="E14" s="211"/>
      <c r="F14" s="198">
        <v>0</v>
      </c>
    </row>
    <row r="15" spans="1:6" ht="13.5" thickBot="1" x14ac:dyDescent="0.25">
      <c r="A15" s="203" t="s">
        <v>367</v>
      </c>
      <c r="B15" s="204" t="s">
        <v>368</v>
      </c>
      <c r="C15" s="205">
        <v>4237000</v>
      </c>
      <c r="D15" s="212">
        <f>F15-C15</f>
        <v>1000000</v>
      </c>
      <c r="E15" s="213">
        <f>F15/C15*100</f>
        <v>123.60160490913381</v>
      </c>
      <c r="F15" s="206">
        <v>5237000</v>
      </c>
    </row>
    <row r="16" spans="1:6" ht="13.5" thickBot="1" x14ac:dyDescent="0.25">
      <c r="A16" s="760" t="s">
        <v>369</v>
      </c>
      <c r="B16" s="760"/>
      <c r="C16" s="207">
        <f>SUM(C15)</f>
        <v>4237000</v>
      </c>
      <c r="D16" s="207">
        <f>SUM(D14:D15)</f>
        <v>1000000</v>
      </c>
      <c r="E16" s="214">
        <f>SUM(E14:E15)</f>
        <v>123.60160490913381</v>
      </c>
      <c r="F16" s="209">
        <f>SUM(F15)</f>
        <v>5237000</v>
      </c>
    </row>
    <row r="17" spans="1:10" x14ac:dyDescent="0.2">
      <c r="A17" s="194" t="s">
        <v>370</v>
      </c>
      <c r="B17" s="195" t="s">
        <v>14</v>
      </c>
      <c r="C17" s="196">
        <v>6000000</v>
      </c>
      <c r="D17" s="210">
        <f>F17-C17</f>
        <v>0</v>
      </c>
      <c r="E17" s="211">
        <f>F17/C17*100</f>
        <v>100</v>
      </c>
      <c r="F17" s="198">
        <v>6000000</v>
      </c>
    </row>
    <row r="18" spans="1:10" x14ac:dyDescent="0.2">
      <c r="A18" s="199" t="s">
        <v>371</v>
      </c>
      <c r="B18" s="200" t="s">
        <v>372</v>
      </c>
      <c r="C18" s="201">
        <v>0</v>
      </c>
      <c r="D18" s="215">
        <f>F18-C18</f>
        <v>0</v>
      </c>
      <c r="E18" s="211"/>
      <c r="F18" s="202">
        <v>0</v>
      </c>
      <c r="J18" s="228"/>
    </row>
    <row r="19" spans="1:10" x14ac:dyDescent="0.2">
      <c r="A19" s="199" t="s">
        <v>373</v>
      </c>
      <c r="B19" s="200" t="s">
        <v>227</v>
      </c>
      <c r="C19" s="201">
        <v>2600000</v>
      </c>
      <c r="D19" s="215">
        <f t="shared" ref="D19:D27" si="2">F19-C19</f>
        <v>0</v>
      </c>
      <c r="E19" s="211">
        <f t="shared" ref="E19:E26" si="3">F19/C19*100</f>
        <v>100</v>
      </c>
      <c r="F19" s="202">
        <v>2600000</v>
      </c>
      <c r="J19" s="228"/>
    </row>
    <row r="20" spans="1:10" x14ac:dyDescent="0.2">
      <c r="A20" s="199" t="s">
        <v>374</v>
      </c>
      <c r="B20" s="200" t="s">
        <v>317</v>
      </c>
      <c r="C20" s="201">
        <v>29000000</v>
      </c>
      <c r="D20" s="215">
        <f t="shared" si="2"/>
        <v>0</v>
      </c>
      <c r="E20" s="211">
        <f t="shared" si="3"/>
        <v>100</v>
      </c>
      <c r="F20" s="202">
        <v>29000000</v>
      </c>
      <c r="J20" s="228"/>
    </row>
    <row r="21" spans="1:10" x14ac:dyDescent="0.2">
      <c r="A21" s="199" t="s">
        <v>375</v>
      </c>
      <c r="B21" s="200" t="s">
        <v>318</v>
      </c>
      <c r="C21" s="201">
        <v>4600000</v>
      </c>
      <c r="D21" s="215">
        <f t="shared" si="2"/>
        <v>0</v>
      </c>
      <c r="E21" s="211">
        <f t="shared" si="3"/>
        <v>100</v>
      </c>
      <c r="F21" s="202">
        <v>4600000</v>
      </c>
      <c r="J21" s="228"/>
    </row>
    <row r="22" spans="1:10" x14ac:dyDescent="0.2">
      <c r="A22" s="199" t="s">
        <v>376</v>
      </c>
      <c r="B22" s="200" t="s">
        <v>377</v>
      </c>
      <c r="C22" s="201">
        <v>0</v>
      </c>
      <c r="D22" s="215">
        <f t="shared" si="2"/>
        <v>0</v>
      </c>
      <c r="E22" s="211"/>
      <c r="F22" s="202">
        <v>0</v>
      </c>
      <c r="J22" s="228"/>
    </row>
    <row r="23" spans="1:10" ht="36" x14ac:dyDescent="0.2">
      <c r="A23" s="199" t="s">
        <v>378</v>
      </c>
      <c r="B23" s="200" t="s">
        <v>379</v>
      </c>
      <c r="C23" s="201">
        <v>0</v>
      </c>
      <c r="D23" s="215">
        <f t="shared" si="2"/>
        <v>0</v>
      </c>
      <c r="E23" s="211"/>
      <c r="F23" s="202">
        <v>0</v>
      </c>
      <c r="J23" s="3"/>
    </row>
    <row r="24" spans="1:10" x14ac:dyDescent="0.2">
      <c r="A24" s="199" t="s">
        <v>380</v>
      </c>
      <c r="B24" s="200" t="s">
        <v>381</v>
      </c>
      <c r="C24" s="201">
        <v>0</v>
      </c>
      <c r="D24" s="215">
        <f t="shared" si="2"/>
        <v>0</v>
      </c>
      <c r="E24" s="211"/>
      <c r="F24" s="202">
        <v>0</v>
      </c>
    </row>
    <row r="25" spans="1:10" x14ac:dyDescent="0.2">
      <c r="A25" s="199" t="s">
        <v>382</v>
      </c>
      <c r="B25" s="200" t="s">
        <v>333</v>
      </c>
      <c r="C25" s="201">
        <v>0</v>
      </c>
      <c r="D25" s="215">
        <f>F25-C25</f>
        <v>0</v>
      </c>
      <c r="E25" s="211"/>
      <c r="F25" s="202">
        <v>0</v>
      </c>
    </row>
    <row r="26" spans="1:10" x14ac:dyDescent="0.2">
      <c r="A26" s="199" t="s">
        <v>383</v>
      </c>
      <c r="B26" s="200" t="s">
        <v>384</v>
      </c>
      <c r="C26" s="201">
        <v>100000</v>
      </c>
      <c r="D26" s="215">
        <f t="shared" si="2"/>
        <v>0</v>
      </c>
      <c r="E26" s="211">
        <f t="shared" si="3"/>
        <v>100</v>
      </c>
      <c r="F26" s="202">
        <v>100000</v>
      </c>
    </row>
    <row r="27" spans="1:10" ht="13.5" thickBot="1" x14ac:dyDescent="0.25">
      <c r="A27" s="203" t="s">
        <v>385</v>
      </c>
      <c r="B27" s="204" t="s">
        <v>386</v>
      </c>
      <c r="C27" s="205">
        <v>0</v>
      </c>
      <c r="D27" s="212">
        <f t="shared" si="2"/>
        <v>0</v>
      </c>
      <c r="E27" s="216"/>
      <c r="F27" s="206">
        <v>0</v>
      </c>
    </row>
    <row r="28" spans="1:10" ht="13.5" thickBot="1" x14ac:dyDescent="0.25">
      <c r="A28" s="760" t="s">
        <v>387</v>
      </c>
      <c r="B28" s="760"/>
      <c r="C28" s="218">
        <f>SUM(C17:C27)</f>
        <v>42300000</v>
      </c>
      <c r="D28" s="318">
        <f>F28-C28</f>
        <v>0</v>
      </c>
      <c r="E28" s="219">
        <f>F28/C28*100</f>
        <v>100</v>
      </c>
      <c r="F28" s="217">
        <f>SUM(F17:F27)</f>
        <v>42300000</v>
      </c>
    </row>
    <row r="29" spans="1:10" x14ac:dyDescent="0.2">
      <c r="A29" s="194" t="s">
        <v>388</v>
      </c>
      <c r="B29" s="195" t="s">
        <v>314</v>
      </c>
      <c r="C29" s="201">
        <v>200000</v>
      </c>
      <c r="D29" s="210">
        <f>F29-C29</f>
        <v>50000</v>
      </c>
      <c r="E29" s="211">
        <f>F29/C29*100</f>
        <v>125</v>
      </c>
      <c r="F29" s="202">
        <v>250000</v>
      </c>
    </row>
    <row r="30" spans="1:10" x14ac:dyDescent="0.2">
      <c r="A30" s="199" t="s">
        <v>389</v>
      </c>
      <c r="B30" s="200" t="s">
        <v>315</v>
      </c>
      <c r="C30" s="201">
        <v>330000</v>
      </c>
      <c r="D30" s="215">
        <f>F30-C30</f>
        <v>5539590</v>
      </c>
      <c r="E30" s="211">
        <f t="shared" ref="E30:E33" si="4">F30/C30*100</f>
        <v>1778.6636363636364</v>
      </c>
      <c r="F30" s="202">
        <v>5869590</v>
      </c>
      <c r="H30" s="220"/>
    </row>
    <row r="31" spans="1:10" x14ac:dyDescent="0.2">
      <c r="A31" s="199" t="s">
        <v>390</v>
      </c>
      <c r="B31" s="200" t="s">
        <v>224</v>
      </c>
      <c r="C31" s="201">
        <v>5510000</v>
      </c>
      <c r="D31" s="215">
        <f t="shared" ref="D31:D36" si="5">F31-C31</f>
        <v>0</v>
      </c>
      <c r="E31" s="211">
        <f t="shared" si="4"/>
        <v>100</v>
      </c>
      <c r="F31" s="202">
        <v>5510000</v>
      </c>
    </row>
    <row r="32" spans="1:10" x14ac:dyDescent="0.2">
      <c r="A32" s="199" t="s">
        <v>391</v>
      </c>
      <c r="B32" s="200" t="s">
        <v>316</v>
      </c>
      <c r="C32" s="201">
        <v>1488000</v>
      </c>
      <c r="D32" s="215">
        <f t="shared" si="5"/>
        <v>2473922</v>
      </c>
      <c r="E32" s="211">
        <f t="shared" si="4"/>
        <v>266.25819892473118</v>
      </c>
      <c r="F32" s="201">
        <v>3961922</v>
      </c>
    </row>
    <row r="33" spans="1:9" x14ac:dyDescent="0.2">
      <c r="A33" s="199" t="s">
        <v>392</v>
      </c>
      <c r="B33" s="200" t="s">
        <v>332</v>
      </c>
      <c r="C33" s="201">
        <v>2867000</v>
      </c>
      <c r="D33" s="215">
        <f t="shared" si="5"/>
        <v>4050000</v>
      </c>
      <c r="E33" s="211">
        <f t="shared" si="4"/>
        <v>241.26264387861877</v>
      </c>
      <c r="F33" s="202">
        <v>6917000</v>
      </c>
    </row>
    <row r="34" spans="1:9" x14ac:dyDescent="0.2">
      <c r="A34" s="199" t="s">
        <v>393</v>
      </c>
      <c r="B34" s="200" t="s">
        <v>394</v>
      </c>
      <c r="C34" s="201"/>
      <c r="D34" s="215">
        <f t="shared" si="5"/>
        <v>0</v>
      </c>
      <c r="E34" s="211"/>
      <c r="F34" s="202"/>
    </row>
    <row r="35" spans="1:9" x14ac:dyDescent="0.2">
      <c r="A35" s="199" t="s">
        <v>395</v>
      </c>
      <c r="B35" s="200" t="s">
        <v>396</v>
      </c>
      <c r="C35" s="201"/>
      <c r="D35" s="215">
        <f t="shared" si="5"/>
        <v>0</v>
      </c>
      <c r="E35" s="211"/>
      <c r="F35" s="202"/>
    </row>
    <row r="36" spans="1:9" ht="24.75" thickBot="1" x14ac:dyDescent="0.25">
      <c r="A36" s="203" t="s">
        <v>397</v>
      </c>
      <c r="B36" s="204" t="s">
        <v>398</v>
      </c>
      <c r="C36" s="201"/>
      <c r="D36" s="215">
        <f t="shared" si="5"/>
        <v>0</v>
      </c>
      <c r="E36" s="211"/>
      <c r="F36" s="202"/>
    </row>
    <row r="37" spans="1:9" ht="13.5" thickBot="1" x14ac:dyDescent="0.25">
      <c r="A37" s="760" t="s">
        <v>399</v>
      </c>
      <c r="B37" s="760"/>
      <c r="C37" s="218">
        <f>SUM(C29:C36)</f>
        <v>10395000</v>
      </c>
      <c r="D37" s="318">
        <f>F37-C37</f>
        <v>12113512</v>
      </c>
      <c r="E37" s="219">
        <f>F37/C37*100</f>
        <v>216.53210197210194</v>
      </c>
      <c r="F37" s="217">
        <f>SUM(F29:F36)</f>
        <v>22508512</v>
      </c>
    </row>
    <row r="38" spans="1:9" x14ac:dyDescent="0.2">
      <c r="A38" s="194" t="s">
        <v>400</v>
      </c>
      <c r="B38" s="195" t="s">
        <v>401</v>
      </c>
      <c r="C38" s="201">
        <v>0</v>
      </c>
      <c r="D38" s="210">
        <f>F38-C38</f>
        <v>3622047</v>
      </c>
      <c r="E38" s="210"/>
      <c r="F38" s="202">
        <v>3622047</v>
      </c>
    </row>
    <row r="39" spans="1:9" ht="24" x14ac:dyDescent="0.2">
      <c r="A39" s="199" t="s">
        <v>402</v>
      </c>
      <c r="B39" s="200" t="s">
        <v>403</v>
      </c>
      <c r="C39" s="201"/>
      <c r="D39" s="210">
        <f t="shared" ref="D39:D42" si="6">F39-C39</f>
        <v>0</v>
      </c>
      <c r="E39" s="210"/>
      <c r="F39" s="202"/>
    </row>
    <row r="40" spans="1:9" x14ac:dyDescent="0.2">
      <c r="A40" s="199" t="s">
        <v>404</v>
      </c>
      <c r="B40" s="200" t="s">
        <v>405</v>
      </c>
      <c r="C40" s="201"/>
      <c r="D40" s="210">
        <f t="shared" si="6"/>
        <v>0</v>
      </c>
      <c r="E40" s="210"/>
      <c r="F40" s="202"/>
    </row>
    <row r="41" spans="1:9" x14ac:dyDescent="0.2">
      <c r="A41" s="203" t="s">
        <v>406</v>
      </c>
      <c r="B41" s="204" t="s">
        <v>407</v>
      </c>
      <c r="C41" s="201">
        <v>0</v>
      </c>
      <c r="D41" s="210">
        <f t="shared" si="6"/>
        <v>0</v>
      </c>
      <c r="E41" s="210"/>
      <c r="F41" s="202"/>
    </row>
    <row r="42" spans="1:9" ht="36.75" thickBot="1" x14ac:dyDescent="0.25">
      <c r="A42" s="203" t="s">
        <v>408</v>
      </c>
      <c r="B42" s="204" t="s">
        <v>409</v>
      </c>
      <c r="C42" s="201"/>
      <c r="D42" s="210">
        <f t="shared" si="6"/>
        <v>0</v>
      </c>
      <c r="E42" s="210"/>
      <c r="F42" s="202"/>
    </row>
    <row r="43" spans="1:9" ht="16.5" customHeight="1" thickBot="1" x14ac:dyDescent="0.25">
      <c r="A43" s="761" t="s">
        <v>551</v>
      </c>
      <c r="B43" s="761"/>
      <c r="C43" s="218">
        <f>SUM(C38:C42)</f>
        <v>0</v>
      </c>
      <c r="D43" s="318">
        <f>F43-C43</f>
        <v>3622047</v>
      </c>
      <c r="E43" s="218"/>
      <c r="F43" s="217">
        <f>F38</f>
        <v>3622047</v>
      </c>
    </row>
    <row r="44" spans="1:9" ht="18" customHeight="1" thickBot="1" x14ac:dyDescent="0.25">
      <c r="A44" s="221" t="s">
        <v>410</v>
      </c>
      <c r="B44" s="222" t="s">
        <v>411</v>
      </c>
      <c r="C44" s="225">
        <v>88570000</v>
      </c>
      <c r="D44" s="218">
        <f>F44-C44</f>
        <v>1498000</v>
      </c>
      <c r="E44" s="219">
        <f>F44/C44*100</f>
        <v>101.6913176018968</v>
      </c>
      <c r="F44" s="226">
        <v>90068000</v>
      </c>
    </row>
    <row r="45" spans="1:9" ht="16.5" thickBot="1" x14ac:dyDescent="0.25">
      <c r="A45" s="750" t="s">
        <v>412</v>
      </c>
      <c r="B45" s="750"/>
      <c r="C45" s="320">
        <f>SUM(+C43+C37+C28+C16+C13+C44)</f>
        <v>227360646</v>
      </c>
      <c r="D45" s="319">
        <f>D13+D16+D28+D37+D43+D44</f>
        <v>18571379</v>
      </c>
      <c r="E45" s="227">
        <f>F45/C45*100</f>
        <v>108.16824693575158</v>
      </c>
      <c r="F45" s="223">
        <f>F13+F16+F28+F37+F43+F44</f>
        <v>245932025</v>
      </c>
      <c r="I45" s="17"/>
    </row>
  </sheetData>
  <mergeCells count="12">
    <mergeCell ref="A45:B45"/>
    <mergeCell ref="A2:F2"/>
    <mergeCell ref="A3:F3"/>
    <mergeCell ref="A5:F5"/>
    <mergeCell ref="A6:A7"/>
    <mergeCell ref="B6:B7"/>
    <mergeCell ref="C6:F6"/>
    <mergeCell ref="A13:B13"/>
    <mergeCell ref="A16:B16"/>
    <mergeCell ref="A28:B28"/>
    <mergeCell ref="A37:B37"/>
    <mergeCell ref="A43:B43"/>
  </mergeCells>
  <pageMargins left="0.7" right="0.7" top="0.75" bottom="0.75" header="0.3" footer="0.3"/>
  <pageSetup paperSize="9" scale="74" orientation="portrait" r:id="rId1"/>
  <headerFooter>
    <oddFooter>&amp;LKészítette: Fári-Nagy Zsuzsanna&amp;R&amp;D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G62"/>
  <sheetViews>
    <sheetView topLeftCell="A7" zoomScaleNormal="100" zoomScaleSheetLayoutView="100" workbookViewId="0">
      <selection activeCell="C7" sqref="C7"/>
    </sheetView>
  </sheetViews>
  <sheetFormatPr defaultRowHeight="12.75" x14ac:dyDescent="0.2"/>
  <cols>
    <col min="1" max="1" width="7.85546875" customWidth="1"/>
    <col min="2" max="2" width="64.5703125" customWidth="1"/>
    <col min="3" max="3" width="15.42578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5" spans="1:7" ht="15" customHeight="1" x14ac:dyDescent="0.2">
      <c r="B5" s="813" t="s">
        <v>654</v>
      </c>
      <c r="C5" s="813"/>
    </row>
    <row r="6" spans="1:7" ht="15" customHeight="1" x14ac:dyDescent="0.2">
      <c r="A6" s="900"/>
      <c r="B6" s="900"/>
    </row>
    <row r="7" spans="1:7" ht="15" customHeight="1" x14ac:dyDescent="0.2">
      <c r="A7" s="29"/>
      <c r="B7" s="29"/>
      <c r="C7" s="740"/>
    </row>
    <row r="8" spans="1:7" ht="15.75" x14ac:dyDescent="0.25">
      <c r="B8" s="901" t="s">
        <v>12</v>
      </c>
      <c r="C8" s="901"/>
    </row>
    <row r="9" spans="1:7" ht="15.75" x14ac:dyDescent="0.25">
      <c r="B9" s="902" t="s">
        <v>664</v>
      </c>
      <c r="C9" s="902"/>
    </row>
    <row r="10" spans="1:7" ht="15.75" x14ac:dyDescent="0.25">
      <c r="A10" s="31"/>
      <c r="B10" s="31"/>
    </row>
    <row r="11" spans="1:7" ht="15.75" x14ac:dyDescent="0.25">
      <c r="B11" s="902" t="s">
        <v>190</v>
      </c>
      <c r="C11" s="902"/>
    </row>
    <row r="12" spans="1:7" ht="16.5" customHeight="1" x14ac:dyDescent="0.2"/>
    <row r="13" spans="1:7" ht="14.25" thickBot="1" x14ac:dyDescent="0.3">
      <c r="B13" s="597"/>
      <c r="C13" s="598" t="s">
        <v>344</v>
      </c>
      <c r="G13" s="181"/>
    </row>
    <row r="14" spans="1:7" ht="16.5" thickBot="1" x14ac:dyDescent="0.3">
      <c r="B14" s="606" t="s">
        <v>260</v>
      </c>
      <c r="C14" s="607" t="s">
        <v>625</v>
      </c>
    </row>
    <row r="15" spans="1:7" ht="15.75" x14ac:dyDescent="0.25">
      <c r="B15" s="604" t="s">
        <v>328</v>
      </c>
      <c r="C15" s="605"/>
    </row>
    <row r="16" spans="1:7" ht="15.75" x14ac:dyDescent="0.25">
      <c r="B16" s="176" t="s">
        <v>341</v>
      </c>
      <c r="C16" s="611">
        <v>1200000</v>
      </c>
    </row>
    <row r="17" spans="2:5" ht="15.75" x14ac:dyDescent="0.25">
      <c r="B17" s="176" t="s">
        <v>630</v>
      </c>
      <c r="C17" s="611">
        <v>200000</v>
      </c>
    </row>
    <row r="18" spans="2:5" ht="15.75" x14ac:dyDescent="0.25">
      <c r="B18" s="600" t="s">
        <v>627</v>
      </c>
      <c r="C18" s="611">
        <v>800000</v>
      </c>
    </row>
    <row r="19" spans="2:5" ht="15.75" x14ac:dyDescent="0.25">
      <c r="B19" s="600" t="s">
        <v>631</v>
      </c>
      <c r="C19" s="611">
        <v>800000</v>
      </c>
    </row>
    <row r="20" spans="2:5" ht="15.75" x14ac:dyDescent="0.25">
      <c r="B20" s="600" t="s">
        <v>628</v>
      </c>
      <c r="C20" s="611">
        <v>719000</v>
      </c>
    </row>
    <row r="21" spans="2:5" ht="15.75" x14ac:dyDescent="0.25">
      <c r="B21" s="600" t="s">
        <v>629</v>
      </c>
      <c r="C21" s="611">
        <v>1574000</v>
      </c>
    </row>
    <row r="22" spans="2:5" ht="15.75" x14ac:dyDescent="0.25">
      <c r="B22" s="175" t="s">
        <v>329</v>
      </c>
      <c r="C22" s="612">
        <v>1429000</v>
      </c>
    </row>
    <row r="23" spans="2:5" ht="15.75" x14ac:dyDescent="0.25">
      <c r="B23" s="177" t="s">
        <v>615</v>
      </c>
      <c r="C23" s="613">
        <f>SUM(C16:C22)</f>
        <v>6722000</v>
      </c>
    </row>
    <row r="24" spans="2:5" ht="15.75" x14ac:dyDescent="0.25">
      <c r="B24" s="175"/>
      <c r="C24" s="601"/>
    </row>
    <row r="25" spans="2:5" ht="15.75" x14ac:dyDescent="0.25">
      <c r="B25" s="178" t="s">
        <v>261</v>
      </c>
      <c r="C25" s="608" t="s">
        <v>625</v>
      </c>
    </row>
    <row r="26" spans="2:5" ht="15.75" x14ac:dyDescent="0.25">
      <c r="B26" s="175" t="s">
        <v>330</v>
      </c>
      <c r="C26" s="602"/>
    </row>
    <row r="27" spans="2:5" ht="15.75" x14ac:dyDescent="0.25">
      <c r="B27" s="599" t="s">
        <v>623</v>
      </c>
      <c r="C27" s="614">
        <v>15000000</v>
      </c>
      <c r="E27" s="610"/>
    </row>
    <row r="28" spans="2:5" ht="15.75" x14ac:dyDescent="0.25">
      <c r="B28" s="600" t="s">
        <v>617</v>
      </c>
      <c r="C28" s="614">
        <v>394000</v>
      </c>
      <c r="E28" s="610"/>
    </row>
    <row r="29" spans="2:5" ht="15.75" x14ac:dyDescent="0.25">
      <c r="B29" s="600" t="s">
        <v>618</v>
      </c>
      <c r="C29" s="614">
        <v>1200000</v>
      </c>
      <c r="E29" s="610"/>
    </row>
    <row r="30" spans="2:5" ht="15.75" x14ac:dyDescent="0.25">
      <c r="B30" s="600" t="s">
        <v>619</v>
      </c>
      <c r="C30" s="614">
        <v>550000</v>
      </c>
      <c r="E30" s="610"/>
    </row>
    <row r="31" spans="2:5" ht="15.75" x14ac:dyDescent="0.25">
      <c r="B31" s="600" t="s">
        <v>620</v>
      </c>
      <c r="C31" s="614">
        <v>33700000</v>
      </c>
      <c r="E31" s="610"/>
    </row>
    <row r="32" spans="2:5" ht="15.75" x14ac:dyDescent="0.25">
      <c r="B32" s="600" t="s">
        <v>621</v>
      </c>
      <c r="C32" s="614">
        <v>780000</v>
      </c>
      <c r="E32" s="610"/>
    </row>
    <row r="33" spans="2:5" ht="15.75" x14ac:dyDescent="0.25">
      <c r="B33" s="600" t="s">
        <v>622</v>
      </c>
      <c r="C33" s="614">
        <v>0</v>
      </c>
      <c r="E33" s="610"/>
    </row>
    <row r="34" spans="2:5" ht="15.75" x14ac:dyDescent="0.25">
      <c r="B34" s="603" t="s">
        <v>624</v>
      </c>
      <c r="C34" s="615">
        <v>5104000</v>
      </c>
      <c r="E34" s="610"/>
    </row>
    <row r="35" spans="2:5" ht="15.75" x14ac:dyDescent="0.25">
      <c r="B35" s="609" t="s">
        <v>626</v>
      </c>
      <c r="C35" s="615">
        <v>15304000</v>
      </c>
    </row>
    <row r="36" spans="2:5" ht="16.5" thickBot="1" x14ac:dyDescent="0.3">
      <c r="B36" s="179" t="s">
        <v>616</v>
      </c>
      <c r="C36" s="616">
        <f>SUM(C27:C35)</f>
        <v>72032000</v>
      </c>
    </row>
    <row r="37" spans="2:5" ht="16.5" thickBot="1" x14ac:dyDescent="0.3">
      <c r="B37" s="174"/>
      <c r="C37" s="617"/>
    </row>
    <row r="38" spans="2:5" ht="16.5" thickBot="1" x14ac:dyDescent="0.3">
      <c r="B38" s="118" t="s">
        <v>262</v>
      </c>
      <c r="C38" s="618">
        <f>SUM(C36+C23)</f>
        <v>78754000</v>
      </c>
    </row>
    <row r="39" spans="2:5" x14ac:dyDescent="0.2">
      <c r="C39" s="4"/>
    </row>
    <row r="40" spans="2:5" ht="15.75" x14ac:dyDescent="0.25">
      <c r="B40" s="185"/>
    </row>
    <row r="62" spans="3:3" x14ac:dyDescent="0.2">
      <c r="C62" s="182"/>
    </row>
  </sheetData>
  <mergeCells count="5">
    <mergeCell ref="B11:C11"/>
    <mergeCell ref="A6:B6"/>
    <mergeCell ref="B5:C5"/>
    <mergeCell ref="B8:C8"/>
    <mergeCell ref="B9:C9"/>
  </mergeCells>
  <phoneticPr fontId="15" type="noConversion"/>
  <pageMargins left="0.75" right="0.75" top="1" bottom="1" header="0.5" footer="0.5"/>
  <pageSetup paperSize="9" scale="83" orientation="portrait" r:id="rId1"/>
  <headerFooter alignWithMargins="0">
    <oddHeader>&amp;R2018.05.01.</oddHeader>
    <oddFooter>&amp;C&amp;P/&amp;N</oddFooter>
  </headerFooter>
  <colBreaks count="1" manualBreakCount="1">
    <brk id="5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G57"/>
  <sheetViews>
    <sheetView topLeftCell="A5" zoomScaleNormal="100" workbookViewId="0">
      <selection activeCell="C33" sqref="C33"/>
    </sheetView>
  </sheetViews>
  <sheetFormatPr defaultRowHeight="12.75" x14ac:dyDescent="0.2"/>
  <cols>
    <col min="2" max="2" width="59.85546875" customWidth="1"/>
    <col min="3" max="3" width="12.71093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3" spans="1:7" ht="15" customHeight="1" x14ac:dyDescent="0.2">
      <c r="A3" s="813" t="s">
        <v>649</v>
      </c>
      <c r="B3" s="813"/>
      <c r="C3" s="813"/>
      <c r="D3" s="813"/>
      <c r="E3" s="30"/>
      <c r="F3" s="30"/>
      <c r="G3" s="30"/>
    </row>
    <row r="4" spans="1:7" ht="15" customHeight="1" x14ac:dyDescent="0.2">
      <c r="A4" s="900"/>
      <c r="B4" s="813"/>
      <c r="C4" s="813"/>
      <c r="D4" s="813"/>
      <c r="E4" s="30"/>
      <c r="F4" s="30"/>
      <c r="G4" s="30"/>
    </row>
    <row r="5" spans="1:7" ht="15" x14ac:dyDescent="0.2">
      <c r="B5" s="29"/>
      <c r="C5" s="741"/>
      <c r="D5" s="29"/>
      <c r="E5" s="29"/>
    </row>
    <row r="6" spans="1:7" ht="15.75" x14ac:dyDescent="0.25">
      <c r="A6" s="901" t="s">
        <v>12</v>
      </c>
      <c r="B6" s="901"/>
      <c r="C6" s="901"/>
      <c r="D6" s="901"/>
      <c r="E6" s="32"/>
      <c r="F6" s="32"/>
      <c r="G6" s="32"/>
    </row>
    <row r="7" spans="1:7" ht="15.75" x14ac:dyDescent="0.25">
      <c r="A7" s="902" t="s">
        <v>665</v>
      </c>
      <c r="B7" s="902"/>
      <c r="C7" s="902"/>
      <c r="D7" s="902"/>
      <c r="E7" s="33"/>
      <c r="F7" s="33"/>
      <c r="G7" s="33"/>
    </row>
    <row r="10" spans="1:7" ht="15.75" x14ac:dyDescent="0.25">
      <c r="A10" s="920" t="s">
        <v>96</v>
      </c>
      <c r="B10" s="920"/>
      <c r="C10" s="920"/>
      <c r="D10" s="920"/>
      <c r="E10" s="34"/>
      <c r="F10" s="34"/>
      <c r="G10" s="34"/>
    </row>
    <row r="13" spans="1:7" ht="13.5" thickBot="1" x14ac:dyDescent="0.25">
      <c r="C13" s="412" t="s">
        <v>344</v>
      </c>
      <c r="D13" s="10"/>
      <c r="G13" s="181"/>
    </row>
    <row r="14" spans="1:7" ht="19.5" customHeight="1" x14ac:dyDescent="0.25">
      <c r="B14" s="619" t="s">
        <v>6</v>
      </c>
      <c r="C14" s="624">
        <v>4840</v>
      </c>
    </row>
    <row r="15" spans="1:7" ht="15.75" thickBot="1" x14ac:dyDescent="0.3">
      <c r="B15" s="620" t="s">
        <v>263</v>
      </c>
      <c r="C15" s="625">
        <v>0</v>
      </c>
    </row>
    <row r="16" spans="1:7" ht="15.75" thickBot="1" x14ac:dyDescent="0.3">
      <c r="B16" s="619" t="s">
        <v>342</v>
      </c>
      <c r="C16" s="624">
        <v>10000</v>
      </c>
    </row>
    <row r="17" spans="2:3" ht="15" x14ac:dyDescent="0.25">
      <c r="B17" s="621" t="s">
        <v>632</v>
      </c>
      <c r="C17" s="626">
        <f>SUM(C14:C16)</f>
        <v>14840</v>
      </c>
    </row>
    <row r="18" spans="2:3" ht="15.75" thickBot="1" x14ac:dyDescent="0.3">
      <c r="B18" s="622"/>
      <c r="C18" s="627"/>
    </row>
    <row r="19" spans="2:3" ht="22.5" customHeight="1" thickBot="1" x14ac:dyDescent="0.3">
      <c r="B19" s="623" t="s">
        <v>633</v>
      </c>
      <c r="C19" s="628">
        <f>C17+C18</f>
        <v>14840</v>
      </c>
    </row>
    <row r="57" spans="3:3" x14ac:dyDescent="0.2">
      <c r="C57" s="182"/>
    </row>
  </sheetData>
  <mergeCells count="5">
    <mergeCell ref="A3:D3"/>
    <mergeCell ref="A6:D6"/>
    <mergeCell ref="A7:D7"/>
    <mergeCell ref="A10:D10"/>
    <mergeCell ref="A4:D4"/>
  </mergeCells>
  <phoneticPr fontId="15" type="noConversion"/>
  <pageMargins left="0.75" right="0.75" top="1" bottom="1" header="0.5" footer="0.5"/>
  <pageSetup paperSize="9" scale="96" orientation="portrait" r:id="rId1"/>
  <headerFooter alignWithMargins="0">
    <oddHeader>&amp;R2018.05.01.</oddHead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Q65"/>
  <sheetViews>
    <sheetView topLeftCell="A4" zoomScaleNormal="100" workbookViewId="0">
      <selection activeCell="F12" sqref="F12"/>
    </sheetView>
  </sheetViews>
  <sheetFormatPr defaultRowHeight="12.75" x14ac:dyDescent="0.2"/>
  <cols>
    <col min="1" max="1" width="6.7109375" customWidth="1"/>
    <col min="2" max="2" width="50.140625" customWidth="1"/>
    <col min="3" max="3" width="11.140625" customWidth="1"/>
    <col min="4" max="4" width="11.85546875" customWidth="1"/>
    <col min="5" max="5" width="12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5" customHeight="1" x14ac:dyDescent="0.2">
      <c r="A1" s="924"/>
      <c r="B1" s="924"/>
      <c r="C1" s="924"/>
      <c r="D1" s="924"/>
      <c r="E1" s="924"/>
    </row>
    <row r="2" spans="1:7" ht="15" customHeight="1" x14ac:dyDescent="0.2">
      <c r="A2" s="900" t="s">
        <v>650</v>
      </c>
      <c r="B2" s="813"/>
      <c r="C2" s="813"/>
      <c r="D2" s="813"/>
      <c r="E2" s="813"/>
    </row>
    <row r="3" spans="1:7" ht="15" x14ac:dyDescent="0.2">
      <c r="A3" s="29"/>
      <c r="B3" s="29"/>
      <c r="C3" s="29"/>
      <c r="D3" s="29"/>
    </row>
    <row r="4" spans="1:7" ht="15.75" x14ac:dyDescent="0.25">
      <c r="A4" s="901"/>
      <c r="B4" s="901"/>
      <c r="C4" s="901"/>
      <c r="D4" s="901"/>
      <c r="E4" s="901"/>
    </row>
    <row r="5" spans="1:7" ht="15.75" x14ac:dyDescent="0.25">
      <c r="A5" s="902" t="s">
        <v>663</v>
      </c>
      <c r="B5" s="902"/>
      <c r="C5" s="902"/>
      <c r="D5" s="902"/>
      <c r="E5" s="902"/>
    </row>
    <row r="6" spans="1:7" ht="15.75" x14ac:dyDescent="0.25">
      <c r="A6" s="929"/>
      <c r="B6" s="930"/>
      <c r="C6" s="930"/>
      <c r="D6" s="930"/>
      <c r="E6" s="930"/>
    </row>
    <row r="7" spans="1:7" ht="15.75" thickBot="1" x14ac:dyDescent="0.3">
      <c r="A7" s="35"/>
      <c r="B7" s="36"/>
      <c r="C7" s="927" t="s">
        <v>344</v>
      </c>
      <c r="D7" s="928"/>
      <c r="E7" s="928"/>
    </row>
    <row r="8" spans="1:7" ht="18.75" customHeight="1" x14ac:dyDescent="0.2">
      <c r="A8" s="925" t="s">
        <v>97</v>
      </c>
      <c r="B8" s="925"/>
      <c r="C8" s="925"/>
      <c r="D8" s="925"/>
      <c r="E8" s="925"/>
    </row>
    <row r="9" spans="1:7" ht="23.25" customHeight="1" thickBot="1" x14ac:dyDescent="0.3">
      <c r="A9" s="37" t="s">
        <v>98</v>
      </c>
      <c r="B9" s="37" t="s">
        <v>8</v>
      </c>
      <c r="C9" s="37">
        <v>2018</v>
      </c>
      <c r="D9" s="38">
        <v>2019</v>
      </c>
      <c r="E9" s="38">
        <v>2020</v>
      </c>
    </row>
    <row r="10" spans="1:7" ht="24.95" customHeight="1" x14ac:dyDescent="0.25">
      <c r="A10" s="39" t="s">
        <v>99</v>
      </c>
      <c r="B10" s="631" t="s">
        <v>172</v>
      </c>
      <c r="C10" s="635">
        <f>22508-978-4050</f>
        <v>17480</v>
      </c>
      <c r="D10" s="635">
        <v>10000</v>
      </c>
      <c r="E10" s="635">
        <v>11000</v>
      </c>
    </row>
    <row r="11" spans="1:7" ht="24.95" customHeight="1" x14ac:dyDescent="0.25">
      <c r="A11" s="40" t="s">
        <v>100</v>
      </c>
      <c r="B11" s="631" t="s">
        <v>264</v>
      </c>
      <c r="C11" s="632">
        <v>42300</v>
      </c>
      <c r="D11" s="636">
        <v>43000</v>
      </c>
      <c r="E11" s="636">
        <v>44000</v>
      </c>
    </row>
    <row r="12" spans="1:7" ht="24.95" customHeight="1" x14ac:dyDescent="0.25">
      <c r="A12" s="40" t="s">
        <v>50</v>
      </c>
      <c r="B12" s="633" t="s">
        <v>265</v>
      </c>
      <c r="C12" s="634">
        <v>81859</v>
      </c>
      <c r="D12" s="636">
        <v>82000</v>
      </c>
      <c r="E12" s="636">
        <v>84000</v>
      </c>
    </row>
    <row r="13" spans="1:7" ht="24.95" customHeight="1" x14ac:dyDescent="0.25">
      <c r="A13" s="39" t="s">
        <v>634</v>
      </c>
      <c r="B13" s="637" t="s">
        <v>234</v>
      </c>
      <c r="C13" s="636">
        <v>5575</v>
      </c>
      <c r="D13" s="636">
        <v>4500</v>
      </c>
      <c r="E13" s="636">
        <v>4500</v>
      </c>
      <c r="G13" s="181"/>
    </row>
    <row r="14" spans="1:7" ht="24.95" customHeight="1" x14ac:dyDescent="0.25">
      <c r="A14" s="40" t="s">
        <v>101</v>
      </c>
      <c r="B14" s="637" t="s">
        <v>194</v>
      </c>
      <c r="C14" s="638">
        <v>58467</v>
      </c>
      <c r="D14" s="636">
        <v>60000</v>
      </c>
      <c r="E14" s="636">
        <v>61000</v>
      </c>
    </row>
    <row r="15" spans="1:7" ht="24.95" customHeight="1" x14ac:dyDescent="0.25">
      <c r="A15" s="40" t="s">
        <v>102</v>
      </c>
      <c r="B15" s="637" t="s">
        <v>103</v>
      </c>
      <c r="C15" s="636"/>
      <c r="D15" s="636"/>
      <c r="E15" s="636"/>
    </row>
    <row r="16" spans="1:7" ht="24" customHeight="1" x14ac:dyDescent="0.25">
      <c r="A16" s="39" t="s">
        <v>635</v>
      </c>
      <c r="B16" s="637" t="s">
        <v>104</v>
      </c>
      <c r="C16" s="636"/>
      <c r="D16" s="636"/>
      <c r="E16" s="636"/>
    </row>
    <row r="17" spans="1:5" ht="24.95" customHeight="1" x14ac:dyDescent="0.25">
      <c r="A17" s="40" t="s">
        <v>105</v>
      </c>
      <c r="B17" s="637" t="s">
        <v>106</v>
      </c>
      <c r="C17" s="636"/>
      <c r="D17" s="636"/>
      <c r="E17" s="636"/>
    </row>
    <row r="18" spans="1:5" ht="24.95" customHeight="1" x14ac:dyDescent="0.25">
      <c r="A18" s="40" t="s">
        <v>636</v>
      </c>
      <c r="B18" s="637" t="s">
        <v>107</v>
      </c>
      <c r="C18" s="636"/>
      <c r="D18" s="636"/>
      <c r="E18" s="636"/>
    </row>
    <row r="19" spans="1:5" ht="21.75" customHeight="1" thickBot="1" x14ac:dyDescent="0.3">
      <c r="A19" s="43" t="s">
        <v>108</v>
      </c>
      <c r="B19" s="639" t="s">
        <v>109</v>
      </c>
      <c r="C19" s="647">
        <f>64848+83-350</f>
        <v>64581</v>
      </c>
      <c r="D19" s="640">
        <v>15500</v>
      </c>
      <c r="E19" s="640">
        <v>12500</v>
      </c>
    </row>
    <row r="20" spans="1:5" ht="24.95" customHeight="1" thickBot="1" x14ac:dyDescent="0.25">
      <c r="A20" s="630" t="s">
        <v>637</v>
      </c>
      <c r="B20" s="641" t="s">
        <v>646</v>
      </c>
      <c r="C20" s="642">
        <f>SUM(C10:C19)</f>
        <v>270262</v>
      </c>
      <c r="D20" s="642">
        <f>SUM(D10:D19)</f>
        <v>215000</v>
      </c>
      <c r="E20" s="642">
        <f>SUM(E10:E19)</f>
        <v>217000</v>
      </c>
    </row>
    <row r="21" spans="1:5" ht="24.95" customHeight="1" x14ac:dyDescent="0.25">
      <c r="A21" s="39" t="s">
        <v>110</v>
      </c>
      <c r="B21" s="643" t="s">
        <v>3</v>
      </c>
      <c r="C21" s="104">
        <f>25315+43390</f>
        <v>68705</v>
      </c>
      <c r="D21" s="635">
        <v>67000</v>
      </c>
      <c r="E21" s="635">
        <v>68000</v>
      </c>
    </row>
    <row r="22" spans="1:5" ht="24.95" customHeight="1" x14ac:dyDescent="0.25">
      <c r="A22" s="39" t="s">
        <v>638</v>
      </c>
      <c r="B22" s="637" t="s">
        <v>111</v>
      </c>
      <c r="C22" s="105">
        <f>4564+8566</f>
        <v>13130</v>
      </c>
      <c r="D22" s="636">
        <v>14000</v>
      </c>
      <c r="E22" s="636">
        <v>14000</v>
      </c>
    </row>
    <row r="23" spans="1:5" ht="24.95" customHeight="1" x14ac:dyDescent="0.25">
      <c r="A23" s="40" t="s">
        <v>112</v>
      </c>
      <c r="B23" s="637" t="s">
        <v>113</v>
      </c>
      <c r="C23" s="105">
        <f>45890+6594+1</f>
        <v>52485</v>
      </c>
      <c r="D23" s="636">
        <v>52000</v>
      </c>
      <c r="E23" s="636">
        <v>52000</v>
      </c>
    </row>
    <row r="24" spans="1:5" ht="24.95" customHeight="1" x14ac:dyDescent="0.25">
      <c r="A24" s="40" t="s">
        <v>639</v>
      </c>
      <c r="B24" s="637" t="s">
        <v>235</v>
      </c>
      <c r="C24" s="636">
        <v>2100</v>
      </c>
      <c r="D24" s="636">
        <v>2100</v>
      </c>
      <c r="E24" s="636">
        <v>2100</v>
      </c>
    </row>
    <row r="25" spans="1:5" ht="24.95" customHeight="1" x14ac:dyDescent="0.25">
      <c r="A25" s="39" t="s">
        <v>640</v>
      </c>
      <c r="B25" s="637" t="s">
        <v>236</v>
      </c>
      <c r="C25" s="644">
        <f>3325+88</f>
        <v>3413</v>
      </c>
      <c r="D25" s="636">
        <v>4700</v>
      </c>
      <c r="E25" s="636">
        <v>4700</v>
      </c>
    </row>
    <row r="26" spans="1:5" ht="24.95" customHeight="1" x14ac:dyDescent="0.25">
      <c r="A26" s="40" t="s">
        <v>114</v>
      </c>
      <c r="B26" s="637" t="s">
        <v>115</v>
      </c>
      <c r="C26" s="636"/>
      <c r="D26" s="636"/>
      <c r="E26" s="636"/>
    </row>
    <row r="27" spans="1:5" ht="24.95" customHeight="1" x14ac:dyDescent="0.25">
      <c r="A27" s="40" t="s">
        <v>641</v>
      </c>
      <c r="B27" s="637" t="s">
        <v>116</v>
      </c>
      <c r="C27" s="636">
        <v>9912</v>
      </c>
      <c r="D27" s="636">
        <v>7500</v>
      </c>
      <c r="E27" s="636">
        <v>7500</v>
      </c>
    </row>
    <row r="28" spans="1:5" ht="24.95" customHeight="1" x14ac:dyDescent="0.25">
      <c r="A28" s="39" t="s">
        <v>117</v>
      </c>
      <c r="B28" s="637" t="s">
        <v>546</v>
      </c>
      <c r="C28" s="636">
        <v>2676</v>
      </c>
      <c r="D28" s="636"/>
      <c r="E28" s="636"/>
    </row>
    <row r="29" spans="1:5" ht="24.95" customHeight="1" x14ac:dyDescent="0.25">
      <c r="A29" s="40" t="s">
        <v>642</v>
      </c>
      <c r="B29" s="637" t="s">
        <v>194</v>
      </c>
      <c r="C29" s="636">
        <v>58467</v>
      </c>
      <c r="D29" s="636">
        <v>60000</v>
      </c>
      <c r="E29" s="636">
        <v>61000</v>
      </c>
    </row>
    <row r="30" spans="1:5" ht="24.95" customHeight="1" x14ac:dyDescent="0.25">
      <c r="A30" s="40" t="s">
        <v>643</v>
      </c>
      <c r="B30" s="637" t="s">
        <v>237</v>
      </c>
      <c r="C30" s="636"/>
      <c r="D30" s="636"/>
      <c r="E30" s="636"/>
    </row>
    <row r="31" spans="1:5" ht="24.95" customHeight="1" x14ac:dyDescent="0.25">
      <c r="A31" s="39" t="s">
        <v>644</v>
      </c>
      <c r="B31" s="637" t="s">
        <v>118</v>
      </c>
      <c r="C31" s="636"/>
      <c r="D31" s="636"/>
      <c r="E31" s="636"/>
    </row>
    <row r="32" spans="1:5" ht="24.95" customHeight="1" thickBot="1" x14ac:dyDescent="0.3">
      <c r="A32" s="629" t="s">
        <v>119</v>
      </c>
      <c r="B32" s="639" t="s">
        <v>96</v>
      </c>
      <c r="C32" s="640">
        <v>14840</v>
      </c>
      <c r="D32" s="640">
        <v>6000</v>
      </c>
      <c r="E32" s="640">
        <v>6000</v>
      </c>
    </row>
    <row r="33" spans="1:5" ht="24.95" customHeight="1" thickBot="1" x14ac:dyDescent="0.25">
      <c r="A33" s="630" t="s">
        <v>645</v>
      </c>
      <c r="B33" s="645" t="s">
        <v>120</v>
      </c>
      <c r="C33" s="646">
        <f>SUM(C21:C32)</f>
        <v>225728</v>
      </c>
      <c r="D33" s="646">
        <f>SUM(D21:D32)</f>
        <v>213300</v>
      </c>
      <c r="E33" s="646">
        <f>SUM(E21:E32)</f>
        <v>215300</v>
      </c>
    </row>
    <row r="34" spans="1:5" ht="15" customHeight="1" thickBot="1" x14ac:dyDescent="0.3">
      <c r="A34" s="41"/>
      <c r="B34" s="42"/>
      <c r="C34" s="926"/>
      <c r="D34" s="926"/>
      <c r="E34" s="926"/>
    </row>
    <row r="35" spans="1:5" ht="24.95" customHeight="1" thickBot="1" x14ac:dyDescent="0.25">
      <c r="A35" s="921" t="s">
        <v>121</v>
      </c>
      <c r="B35" s="922"/>
      <c r="C35" s="922"/>
      <c r="D35" s="922"/>
      <c r="E35" s="923"/>
    </row>
    <row r="36" spans="1:5" ht="24.95" customHeight="1" thickBot="1" x14ac:dyDescent="0.3">
      <c r="A36" s="710" t="s">
        <v>98</v>
      </c>
      <c r="B36" s="710" t="s">
        <v>8</v>
      </c>
      <c r="C36" s="711">
        <v>2018</v>
      </c>
      <c r="D36" s="712">
        <v>2019</v>
      </c>
      <c r="E36" s="712">
        <v>2020</v>
      </c>
    </row>
    <row r="37" spans="1:5" ht="24.95" customHeight="1" x14ac:dyDescent="0.25">
      <c r="A37" s="713" t="s">
        <v>72</v>
      </c>
      <c r="B37" s="714" t="s">
        <v>122</v>
      </c>
      <c r="C37" s="715">
        <v>4600</v>
      </c>
      <c r="D37" s="715"/>
      <c r="E37" s="715"/>
    </row>
    <row r="38" spans="1:5" ht="24.95" customHeight="1" x14ac:dyDescent="0.25">
      <c r="A38" s="716" t="s">
        <v>73</v>
      </c>
      <c r="B38" s="643" t="s">
        <v>123</v>
      </c>
      <c r="C38" s="635"/>
      <c r="D38" s="635"/>
      <c r="E38" s="635"/>
    </row>
    <row r="39" spans="1:5" ht="24.95" customHeight="1" x14ac:dyDescent="0.25">
      <c r="A39" s="717" t="s">
        <v>74</v>
      </c>
      <c r="B39" s="718" t="s">
        <v>233</v>
      </c>
      <c r="C39" s="719"/>
      <c r="D39" s="720"/>
      <c r="E39" s="720"/>
    </row>
    <row r="40" spans="1:5" ht="24.95" customHeight="1" x14ac:dyDescent="0.25">
      <c r="A40" s="721" t="s">
        <v>75</v>
      </c>
      <c r="B40" s="637" t="s">
        <v>124</v>
      </c>
      <c r="C40" s="636"/>
      <c r="D40" s="636"/>
      <c r="E40" s="636"/>
    </row>
    <row r="41" spans="1:5" ht="24.95" customHeight="1" x14ac:dyDescent="0.25">
      <c r="A41" s="716" t="s">
        <v>76</v>
      </c>
      <c r="B41" s="643" t="s">
        <v>125</v>
      </c>
      <c r="C41" s="635"/>
      <c r="D41" s="722"/>
      <c r="E41" s="722"/>
    </row>
    <row r="42" spans="1:5" ht="24.95" customHeight="1" x14ac:dyDescent="0.25">
      <c r="A42" s="721" t="s">
        <v>77</v>
      </c>
      <c r="B42" s="637" t="s">
        <v>126</v>
      </c>
      <c r="C42" s="723"/>
      <c r="D42" s="724"/>
      <c r="E42" s="724"/>
    </row>
    <row r="43" spans="1:5" ht="24.95" customHeight="1" x14ac:dyDescent="0.25">
      <c r="A43" s="716" t="s">
        <v>78</v>
      </c>
      <c r="B43" s="643" t="s">
        <v>127</v>
      </c>
      <c r="C43" s="635">
        <v>4050</v>
      </c>
      <c r="D43" s="635"/>
      <c r="E43" s="635"/>
    </row>
    <row r="44" spans="1:5" ht="24.95" customHeight="1" x14ac:dyDescent="0.25">
      <c r="A44" s="716" t="s">
        <v>79</v>
      </c>
      <c r="B44" s="643" t="s">
        <v>128</v>
      </c>
      <c r="C44" s="635"/>
      <c r="D44" s="635"/>
      <c r="E44" s="635"/>
    </row>
    <row r="45" spans="1:5" ht="24.95" customHeight="1" x14ac:dyDescent="0.25">
      <c r="A45" s="716" t="s">
        <v>80</v>
      </c>
      <c r="B45" s="643" t="s">
        <v>129</v>
      </c>
      <c r="C45" s="635"/>
      <c r="D45" s="635"/>
      <c r="E45" s="635"/>
    </row>
    <row r="46" spans="1:5" ht="24.95" customHeight="1" x14ac:dyDescent="0.25">
      <c r="A46" s="716" t="s">
        <v>81</v>
      </c>
      <c r="B46" s="643" t="s">
        <v>130</v>
      </c>
      <c r="C46" s="635"/>
      <c r="D46" s="635"/>
      <c r="E46" s="635"/>
    </row>
    <row r="47" spans="1:5" ht="24.95" customHeight="1" x14ac:dyDescent="0.25">
      <c r="A47" s="716" t="s">
        <v>82</v>
      </c>
      <c r="B47" s="643" t="s">
        <v>131</v>
      </c>
      <c r="C47" s="635"/>
      <c r="D47" s="635"/>
      <c r="E47" s="635"/>
    </row>
    <row r="48" spans="1:5" ht="24.95" customHeight="1" thickBot="1" x14ac:dyDescent="0.3">
      <c r="A48" s="717" t="s">
        <v>83</v>
      </c>
      <c r="B48" s="718" t="s">
        <v>132</v>
      </c>
      <c r="C48" s="725">
        <f>25220+350</f>
        <v>25570</v>
      </c>
      <c r="D48" s="719"/>
      <c r="E48" s="719"/>
    </row>
    <row r="49" spans="1:17" ht="24.95" customHeight="1" thickBot="1" x14ac:dyDescent="0.25">
      <c r="A49" s="726" t="s">
        <v>84</v>
      </c>
      <c r="B49" s="641" t="s">
        <v>133</v>
      </c>
      <c r="C49" s="642">
        <f>SUM(C37:C48)</f>
        <v>34220</v>
      </c>
      <c r="D49" s="642">
        <f>SUM(D37:D48)</f>
        <v>0</v>
      </c>
      <c r="E49" s="642">
        <f>SUM(E37:E48)</f>
        <v>0</v>
      </c>
    </row>
    <row r="50" spans="1:17" ht="24.95" customHeight="1" x14ac:dyDescent="0.25">
      <c r="A50" s="716" t="s">
        <v>85</v>
      </c>
      <c r="B50" s="643" t="s">
        <v>338</v>
      </c>
      <c r="C50" s="635">
        <v>6723</v>
      </c>
      <c r="D50" s="635">
        <v>800</v>
      </c>
      <c r="E50" s="635">
        <v>800</v>
      </c>
    </row>
    <row r="51" spans="1:17" ht="24.95" customHeight="1" x14ac:dyDescent="0.25">
      <c r="A51" s="716" t="s">
        <v>86</v>
      </c>
      <c r="B51" s="643" t="s">
        <v>134</v>
      </c>
      <c r="C51" s="635">
        <v>72031</v>
      </c>
      <c r="D51" s="635">
        <v>12000</v>
      </c>
      <c r="E51" s="635">
        <v>12000</v>
      </c>
    </row>
    <row r="52" spans="1:17" ht="24.95" customHeight="1" x14ac:dyDescent="0.25">
      <c r="A52" s="716" t="s">
        <v>87</v>
      </c>
      <c r="B52" s="643" t="s">
        <v>135</v>
      </c>
      <c r="C52" s="635"/>
      <c r="D52" s="635"/>
      <c r="E52" s="635"/>
    </row>
    <row r="53" spans="1:17" ht="24.95" customHeight="1" x14ac:dyDescent="0.25">
      <c r="A53" s="716" t="s">
        <v>88</v>
      </c>
      <c r="B53" s="643" t="s">
        <v>136</v>
      </c>
      <c r="C53" s="635"/>
      <c r="D53" s="635"/>
      <c r="E53" s="635"/>
    </row>
    <row r="54" spans="1:17" ht="24.95" customHeight="1" x14ac:dyDescent="0.25">
      <c r="A54" s="716" t="s">
        <v>89</v>
      </c>
      <c r="B54" s="643" t="s">
        <v>137</v>
      </c>
      <c r="C54" s="635"/>
      <c r="D54" s="635"/>
      <c r="E54" s="635"/>
    </row>
    <row r="55" spans="1:17" ht="24.95" customHeight="1" x14ac:dyDescent="0.25">
      <c r="A55" s="716" t="s">
        <v>90</v>
      </c>
      <c r="B55" s="643" t="s">
        <v>138</v>
      </c>
      <c r="C55" s="635"/>
      <c r="D55" s="635"/>
      <c r="E55" s="635"/>
    </row>
    <row r="56" spans="1:17" ht="24.95" customHeight="1" x14ac:dyDescent="0.25">
      <c r="A56" s="716" t="s">
        <v>91</v>
      </c>
      <c r="B56" s="643" t="s">
        <v>139</v>
      </c>
      <c r="C56" s="635"/>
      <c r="D56" s="635"/>
      <c r="E56" s="635"/>
    </row>
    <row r="57" spans="1:17" ht="24.95" customHeight="1" x14ac:dyDescent="0.25">
      <c r="A57" s="716" t="s">
        <v>92</v>
      </c>
      <c r="B57" s="643" t="s">
        <v>140</v>
      </c>
      <c r="C57" s="635"/>
      <c r="D57" s="635"/>
      <c r="E57" s="635"/>
    </row>
    <row r="58" spans="1:17" ht="24.95" customHeight="1" x14ac:dyDescent="0.25">
      <c r="A58" s="716" t="s">
        <v>93</v>
      </c>
      <c r="B58" s="643" t="s">
        <v>141</v>
      </c>
      <c r="C58" s="635"/>
      <c r="D58" s="635"/>
      <c r="E58" s="635"/>
    </row>
    <row r="59" spans="1:17" ht="24.95" customHeight="1" x14ac:dyDescent="0.25">
      <c r="A59" s="716" t="s">
        <v>94</v>
      </c>
      <c r="B59" s="643" t="s">
        <v>142</v>
      </c>
      <c r="C59" s="635"/>
      <c r="D59" s="635"/>
      <c r="E59" s="635"/>
    </row>
    <row r="60" spans="1:17" ht="24.95" customHeight="1" thickBot="1" x14ac:dyDescent="0.3">
      <c r="A60" s="717" t="s">
        <v>143</v>
      </c>
      <c r="B60" s="718" t="s">
        <v>96</v>
      </c>
      <c r="C60" s="719"/>
      <c r="D60" s="719"/>
      <c r="E60" s="719"/>
      <c r="Q60" s="17"/>
    </row>
    <row r="61" spans="1:17" ht="24.95" customHeight="1" thickBot="1" x14ac:dyDescent="0.25">
      <c r="A61" s="726" t="s">
        <v>144</v>
      </c>
      <c r="B61" s="727" t="s">
        <v>145</v>
      </c>
      <c r="C61" s="642">
        <f>SUM(C50:C60)</f>
        <v>78754</v>
      </c>
      <c r="D61" s="642">
        <f>SUM(D50:D60)</f>
        <v>12800</v>
      </c>
      <c r="E61" s="642">
        <f>SUM(E50:E60)</f>
        <v>12800</v>
      </c>
    </row>
    <row r="62" spans="1:17" ht="24.95" customHeight="1" thickBot="1" x14ac:dyDescent="0.25">
      <c r="A62" s="728" t="s">
        <v>146</v>
      </c>
      <c r="B62" s="729" t="s">
        <v>147</v>
      </c>
      <c r="C62" s="642">
        <f>C20+C49</f>
        <v>304482</v>
      </c>
      <c r="D62" s="642">
        <f>SUM(D49+D20)</f>
        <v>215000</v>
      </c>
      <c r="E62" s="642">
        <f>SUM(E61+E20)</f>
        <v>229800</v>
      </c>
      <c r="H62" s="13"/>
      <c r="I62" s="13"/>
    </row>
    <row r="63" spans="1:17" ht="24.95" customHeight="1" thickBot="1" x14ac:dyDescent="0.25">
      <c r="A63" s="730" t="s">
        <v>148</v>
      </c>
      <c r="B63" s="731" t="s">
        <v>149</v>
      </c>
      <c r="C63" s="732">
        <f>SUM(C61+C33)</f>
        <v>304482</v>
      </c>
      <c r="D63" s="732">
        <f>SUM(D61+D33)</f>
        <v>226100</v>
      </c>
      <c r="E63" s="732">
        <f>SUM(E61+E33)</f>
        <v>228100</v>
      </c>
    </row>
    <row r="64" spans="1:17" ht="24.95" customHeight="1" thickBot="1" x14ac:dyDescent="0.3">
      <c r="A64" s="728" t="s">
        <v>199</v>
      </c>
      <c r="B64" s="733" t="s">
        <v>198</v>
      </c>
      <c r="C64" s="734">
        <v>-58467</v>
      </c>
      <c r="D64" s="735">
        <v>-60000</v>
      </c>
      <c r="E64" s="735">
        <v>-61000</v>
      </c>
    </row>
    <row r="65" spans="1:5" ht="24.95" customHeight="1" thickBot="1" x14ac:dyDescent="0.25">
      <c r="A65" s="736" t="s">
        <v>200</v>
      </c>
      <c r="B65" s="737" t="s">
        <v>195</v>
      </c>
      <c r="C65" s="738">
        <f>SUM(C63:C64)</f>
        <v>246015</v>
      </c>
      <c r="D65" s="738">
        <f>SUM(D63:D64)</f>
        <v>166100</v>
      </c>
      <c r="E65" s="738">
        <f>SUM(E63:E64)</f>
        <v>167100</v>
      </c>
    </row>
  </sheetData>
  <mergeCells count="9">
    <mergeCell ref="A35:E35"/>
    <mergeCell ref="A1:E1"/>
    <mergeCell ref="A4:E4"/>
    <mergeCell ref="A5:E5"/>
    <mergeCell ref="A8:E8"/>
    <mergeCell ref="C34:E34"/>
    <mergeCell ref="A2:E2"/>
    <mergeCell ref="C7:E7"/>
    <mergeCell ref="A6:E6"/>
  </mergeCells>
  <phoneticPr fontId="15" type="noConversion"/>
  <pageMargins left="0.75" right="0.75" top="1" bottom="1" header="0.5" footer="0.5"/>
  <pageSetup paperSize="9" scale="91" orientation="portrait" r:id="rId1"/>
  <headerFooter alignWithMargins="0">
    <oddHeader>&amp;R2018.05.01.</oddHeader>
    <oddFooter>&amp;C&amp;P/&amp;N</oddFooter>
  </headerFooter>
  <rowBreaks count="1" manualBreakCount="1">
    <brk id="33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O62"/>
  <sheetViews>
    <sheetView view="pageBreakPreview" zoomScaleNormal="100" zoomScaleSheetLayoutView="100" workbookViewId="0">
      <selection activeCell="A4" sqref="A4:N4"/>
    </sheetView>
  </sheetViews>
  <sheetFormatPr defaultRowHeight="12.75" x14ac:dyDescent="0.2"/>
  <cols>
    <col min="1" max="1" width="37.28515625" bestFit="1" customWidth="1"/>
    <col min="2" max="2" width="11.85546875" bestFit="1" customWidth="1"/>
    <col min="3" max="3" width="10.85546875" bestFit="1" customWidth="1"/>
    <col min="4" max="4" width="10.7109375" bestFit="1" customWidth="1"/>
    <col min="5" max="5" width="10.85546875" bestFit="1" customWidth="1"/>
    <col min="6" max="6" width="10.7109375" bestFit="1" customWidth="1"/>
    <col min="7" max="14" width="10.85546875" bestFit="1" customWidth="1"/>
    <col min="16" max="16" width="6" bestFit="1" customWidth="1"/>
    <col min="17" max="17" width="10" bestFit="1" customWidth="1"/>
  </cols>
  <sheetData>
    <row r="1" spans="1:15" ht="15" customHeight="1" x14ac:dyDescent="0.2">
      <c r="A1" s="813" t="s">
        <v>651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</row>
    <row r="2" spans="1:15" ht="15" customHeight="1" x14ac:dyDescent="0.2">
      <c r="A2" s="900"/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813"/>
    </row>
    <row r="3" spans="1:15" ht="9" customHeight="1" x14ac:dyDescent="0.2">
      <c r="B3" s="29"/>
      <c r="C3" s="29"/>
      <c r="D3" s="29"/>
    </row>
    <row r="4" spans="1:15" ht="15" x14ac:dyDescent="0.25">
      <c r="A4" s="931"/>
      <c r="B4" s="932"/>
      <c r="C4" s="932"/>
      <c r="D4" s="932"/>
      <c r="E4" s="932"/>
      <c r="F4" s="932"/>
      <c r="G4" s="932"/>
      <c r="H4" s="932"/>
      <c r="I4" s="932"/>
      <c r="J4" s="932"/>
      <c r="K4" s="932"/>
      <c r="L4" s="932"/>
      <c r="M4" s="932"/>
      <c r="N4" s="932"/>
    </row>
    <row r="5" spans="1:15" ht="15.75" x14ac:dyDescent="0.25">
      <c r="A5" s="902" t="s">
        <v>666</v>
      </c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</row>
    <row r="6" spans="1:15" hidden="1" x14ac:dyDescent="0.2"/>
    <row r="7" spans="1:15" ht="21.75" customHeight="1" x14ac:dyDescent="0.2">
      <c r="A7" s="941" t="s">
        <v>164</v>
      </c>
      <c r="B7" s="942"/>
      <c r="C7" s="942"/>
      <c r="D7" s="942"/>
      <c r="E7" s="942"/>
      <c r="F7" s="942"/>
      <c r="G7" s="942"/>
      <c r="H7" s="942"/>
      <c r="I7" s="942"/>
      <c r="J7" s="942"/>
      <c r="K7" s="942"/>
      <c r="L7" s="942"/>
      <c r="M7" s="942"/>
      <c r="N7" s="942"/>
      <c r="O7" s="4"/>
    </row>
    <row r="8" spans="1:15" ht="21.75" customHeight="1" thickBot="1" x14ac:dyDescent="0.25">
      <c r="A8" s="187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950" t="s">
        <v>344</v>
      </c>
      <c r="N8" s="951"/>
      <c r="O8" s="4"/>
    </row>
    <row r="9" spans="1:15" ht="24.95" customHeight="1" thickBot="1" x14ac:dyDescent="0.25">
      <c r="A9" s="943" t="s">
        <v>1</v>
      </c>
      <c r="B9" s="945" t="s">
        <v>150</v>
      </c>
      <c r="C9" s="947" t="s">
        <v>648</v>
      </c>
      <c r="D9" s="948"/>
      <c r="E9" s="948"/>
      <c r="F9" s="948"/>
      <c r="G9" s="948"/>
      <c r="H9" s="948"/>
      <c r="I9" s="948"/>
      <c r="J9" s="948"/>
      <c r="K9" s="948"/>
      <c r="L9" s="948"/>
      <c r="M9" s="948"/>
      <c r="N9" s="949"/>
    </row>
    <row r="10" spans="1:15" ht="24.95" customHeight="1" thickBot="1" x14ac:dyDescent="0.25">
      <c r="A10" s="944"/>
      <c r="B10" s="946"/>
      <c r="C10" s="681" t="s">
        <v>151</v>
      </c>
      <c r="D10" s="682" t="s">
        <v>152</v>
      </c>
      <c r="E10" s="682" t="s">
        <v>153</v>
      </c>
      <c r="F10" s="682" t="s">
        <v>154</v>
      </c>
      <c r="G10" s="682" t="s">
        <v>155</v>
      </c>
      <c r="H10" s="682" t="s">
        <v>156</v>
      </c>
      <c r="I10" s="682" t="s">
        <v>157</v>
      </c>
      <c r="J10" s="682" t="s">
        <v>158</v>
      </c>
      <c r="K10" s="682" t="s">
        <v>159</v>
      </c>
      <c r="L10" s="682" t="s">
        <v>160</v>
      </c>
      <c r="M10" s="682" t="s">
        <v>161</v>
      </c>
      <c r="N10" s="683" t="s">
        <v>162</v>
      </c>
    </row>
    <row r="11" spans="1:15" ht="24.95" customHeight="1" x14ac:dyDescent="0.25">
      <c r="A11" s="94" t="s">
        <v>238</v>
      </c>
      <c r="B11" s="650">
        <f>'2018.I.sz.mód - Bev.Önk.'!F8+'2018.I.sz.mód - Bev.Önk.'!F9+'2018.I.sz.mód - Bev.Önk.'!F10+'2018.I.sz.mód - Bev.Önk.'!F11</f>
        <v>81858646</v>
      </c>
      <c r="C11" s="651">
        <f>B11/12</f>
        <v>6821553.833333333</v>
      </c>
      <c r="D11" s="652">
        <v>6821554</v>
      </c>
      <c r="E11" s="652">
        <v>6821554</v>
      </c>
      <c r="F11" s="652">
        <v>6821554</v>
      </c>
      <c r="G11" s="652">
        <v>6821554</v>
      </c>
      <c r="H11" s="652">
        <v>6821554</v>
      </c>
      <c r="I11" s="652">
        <v>6821554</v>
      </c>
      <c r="J11" s="652">
        <v>6821554</v>
      </c>
      <c r="K11" s="652">
        <v>6821554</v>
      </c>
      <c r="L11" s="652">
        <v>6821554</v>
      </c>
      <c r="M11" s="652">
        <v>6821554</v>
      </c>
      <c r="N11" s="653">
        <v>6821552</v>
      </c>
      <c r="O11" s="17"/>
    </row>
    <row r="12" spans="1:15" ht="24.95" customHeight="1" x14ac:dyDescent="0.25">
      <c r="A12" s="95" t="s">
        <v>242</v>
      </c>
      <c r="B12" s="654">
        <f>'2018.I.sz.mód - Bev.Önk.'!F12+'2018.I.sz.mód - Bev.Önk.'!F16</f>
        <v>5574820</v>
      </c>
      <c r="C12" s="655">
        <f>B12/12</f>
        <v>464568.33333333331</v>
      </c>
      <c r="D12" s="656">
        <f>B12/12</f>
        <v>464568.33333333331</v>
      </c>
      <c r="E12" s="656">
        <v>464568</v>
      </c>
      <c r="F12" s="656">
        <v>464568</v>
      </c>
      <c r="G12" s="656">
        <v>464568</v>
      </c>
      <c r="H12" s="656">
        <v>464568</v>
      </c>
      <c r="I12" s="656">
        <v>464568</v>
      </c>
      <c r="J12" s="656">
        <v>464568</v>
      </c>
      <c r="K12" s="656">
        <v>464568</v>
      </c>
      <c r="L12" s="656">
        <v>464568</v>
      </c>
      <c r="M12" s="656">
        <v>464568</v>
      </c>
      <c r="N12" s="656">
        <v>464571</v>
      </c>
      <c r="O12" s="17"/>
    </row>
    <row r="13" spans="1:15" ht="24.95" customHeight="1" x14ac:dyDescent="0.25">
      <c r="A13" s="95" t="s">
        <v>243</v>
      </c>
      <c r="B13" s="654"/>
      <c r="C13" s="657"/>
      <c r="D13" s="658"/>
      <c r="E13" s="658"/>
      <c r="F13" s="658"/>
      <c r="G13" s="658"/>
      <c r="H13" s="658"/>
      <c r="I13" s="658"/>
      <c r="J13" s="658"/>
      <c r="K13" s="658"/>
      <c r="L13" s="658"/>
      <c r="M13" s="658"/>
      <c r="N13" s="659"/>
      <c r="O13" s="17"/>
    </row>
    <row r="14" spans="1:15" ht="24.95" customHeight="1" x14ac:dyDescent="0.25">
      <c r="A14" s="95" t="s">
        <v>226</v>
      </c>
      <c r="B14" s="654">
        <f>'2018.I.sz.mód - Bev.Önk.'!F28</f>
        <v>42300000</v>
      </c>
      <c r="C14" s="657">
        <v>120000</v>
      </c>
      <c r="D14" s="658">
        <v>220000</v>
      </c>
      <c r="E14" s="658">
        <v>14000000</v>
      </c>
      <c r="F14" s="658">
        <v>2500000</v>
      </c>
      <c r="G14" s="660">
        <v>720000</v>
      </c>
      <c r="H14" s="658">
        <v>120000</v>
      </c>
      <c r="I14" s="658">
        <v>220000</v>
      </c>
      <c r="J14" s="658">
        <v>800000</v>
      </c>
      <c r="K14" s="658">
        <v>15000000</v>
      </c>
      <c r="L14" s="658">
        <v>2500000</v>
      </c>
      <c r="M14" s="658">
        <v>100000</v>
      </c>
      <c r="N14" s="659">
        <v>6000000</v>
      </c>
      <c r="O14" s="17"/>
    </row>
    <row r="15" spans="1:15" ht="24.95" customHeight="1" x14ac:dyDescent="0.25">
      <c r="A15" s="95" t="s">
        <v>172</v>
      </c>
      <c r="B15" s="661">
        <f>'2018.I.sz.mód - Bev.Önk.'!F37</f>
        <v>22508512</v>
      </c>
      <c r="C15" s="657">
        <v>644000</v>
      </c>
      <c r="D15" s="658">
        <v>644000</v>
      </c>
      <c r="E15" s="658">
        <v>7000000</v>
      </c>
      <c r="F15" s="658">
        <v>1644000</v>
      </c>
      <c r="G15" s="658">
        <v>1644000</v>
      </c>
      <c r="H15" s="658">
        <v>5000000</v>
      </c>
      <c r="I15" s="658">
        <v>1288000</v>
      </c>
      <c r="J15" s="658">
        <v>1644000</v>
      </c>
      <c r="K15" s="658">
        <v>644000</v>
      </c>
      <c r="L15" s="658">
        <v>644000</v>
      </c>
      <c r="M15" s="658">
        <v>1044000</v>
      </c>
      <c r="N15" s="659">
        <v>668512</v>
      </c>
      <c r="O15" s="17"/>
    </row>
    <row r="16" spans="1:15" ht="24.95" customHeight="1" x14ac:dyDescent="0.25">
      <c r="A16" s="96" t="s">
        <v>239</v>
      </c>
      <c r="B16" s="661">
        <f>'2018.I.sz.mód - Bev.Önk.'!F38</f>
        <v>3622047</v>
      </c>
      <c r="C16" s="657"/>
      <c r="D16" s="658"/>
      <c r="E16" s="658">
        <f>B16</f>
        <v>3622047</v>
      </c>
      <c r="F16" s="658"/>
      <c r="G16" s="658"/>
      <c r="H16" s="658"/>
      <c r="I16" s="658"/>
      <c r="J16" s="658"/>
      <c r="K16" s="658"/>
      <c r="L16" s="658"/>
      <c r="M16" s="658"/>
      <c r="N16" s="659"/>
      <c r="O16" s="17"/>
    </row>
    <row r="17" spans="1:15" ht="24.95" customHeight="1" x14ac:dyDescent="0.3">
      <c r="A17" s="96" t="s">
        <v>240</v>
      </c>
      <c r="B17" s="662"/>
      <c r="C17" s="663"/>
      <c r="D17" s="664"/>
      <c r="E17" s="664"/>
      <c r="F17" s="664"/>
      <c r="G17" s="664"/>
      <c r="H17" s="664"/>
      <c r="I17" s="664"/>
      <c r="J17" s="664"/>
      <c r="K17" s="664"/>
      <c r="L17" s="664"/>
      <c r="M17" s="664"/>
      <c r="N17" s="665"/>
      <c r="O17" s="17"/>
    </row>
    <row r="18" spans="1:15" ht="24.95" customHeight="1" x14ac:dyDescent="0.25">
      <c r="A18" s="96" t="s">
        <v>241</v>
      </c>
      <c r="B18" s="661">
        <f>'2018.I.sz.mód - Kiad.Önk.'!F80</f>
        <v>58467000</v>
      </c>
      <c r="C18" s="666">
        <f>B18/12</f>
        <v>4872250</v>
      </c>
      <c r="D18" s="667">
        <f>B18/12</f>
        <v>4872250</v>
      </c>
      <c r="E18" s="667">
        <v>4872250</v>
      </c>
      <c r="F18" s="667">
        <v>4872250</v>
      </c>
      <c r="G18" s="667">
        <v>4872250</v>
      </c>
      <c r="H18" s="667">
        <v>4872250</v>
      </c>
      <c r="I18" s="667">
        <v>4872250</v>
      </c>
      <c r="J18" s="667">
        <v>4872250</v>
      </c>
      <c r="K18" s="667">
        <v>4872250</v>
      </c>
      <c r="L18" s="667">
        <v>4872250</v>
      </c>
      <c r="M18" s="667">
        <v>4872250</v>
      </c>
      <c r="N18" s="668">
        <v>4872250</v>
      </c>
      <c r="O18" s="17"/>
    </row>
    <row r="19" spans="1:15" ht="24.95" customHeight="1" thickBot="1" x14ac:dyDescent="0.3">
      <c r="A19" s="97" t="s">
        <v>244</v>
      </c>
      <c r="B19" s="669">
        <f>'2018.I.sz.mód - Bev.Önk.'!F44+83000</f>
        <v>90151000</v>
      </c>
      <c r="C19" s="670">
        <v>2676000</v>
      </c>
      <c r="D19" s="671">
        <v>1584000</v>
      </c>
      <c r="E19" s="671">
        <v>83000</v>
      </c>
      <c r="F19" s="671">
        <v>1415000</v>
      </c>
      <c r="G19" s="671">
        <v>25220000</v>
      </c>
      <c r="H19" s="671">
        <v>7000000</v>
      </c>
      <c r="I19" s="671">
        <v>7000000</v>
      </c>
      <c r="J19" s="671">
        <v>15000000</v>
      </c>
      <c r="K19" s="671">
        <v>5000000</v>
      </c>
      <c r="L19" s="671">
        <v>5000000</v>
      </c>
      <c r="M19" s="671"/>
      <c r="N19" s="672">
        <v>20173000</v>
      </c>
      <c r="O19" s="17"/>
    </row>
    <row r="20" spans="1:15" ht="24.95" customHeight="1" thickBot="1" x14ac:dyDescent="0.25">
      <c r="A20" s="86" t="s">
        <v>169</v>
      </c>
      <c r="B20" s="673">
        <f>SUM(B11:B19)</f>
        <v>304482025</v>
      </c>
      <c r="C20" s="674">
        <f t="shared" ref="C20:N20" si="0">SUM(C11:C19)</f>
        <v>15598372.166666666</v>
      </c>
      <c r="D20" s="674">
        <f>SUM(D11:D19)</f>
        <v>14606372.333333332</v>
      </c>
      <c r="E20" s="674">
        <f t="shared" si="0"/>
        <v>36863419</v>
      </c>
      <c r="F20" s="674">
        <f t="shared" si="0"/>
        <v>17717372</v>
      </c>
      <c r="G20" s="674">
        <f t="shared" si="0"/>
        <v>39742372</v>
      </c>
      <c r="H20" s="674">
        <f t="shared" si="0"/>
        <v>24278372</v>
      </c>
      <c r="I20" s="674">
        <f t="shared" si="0"/>
        <v>20666372</v>
      </c>
      <c r="J20" s="674">
        <f t="shared" si="0"/>
        <v>29602372</v>
      </c>
      <c r="K20" s="674">
        <f t="shared" si="0"/>
        <v>32802372</v>
      </c>
      <c r="L20" s="674">
        <f t="shared" si="0"/>
        <v>20302372</v>
      </c>
      <c r="M20" s="674">
        <f t="shared" si="0"/>
        <v>13302372</v>
      </c>
      <c r="N20" s="675">
        <f t="shared" si="0"/>
        <v>38999885</v>
      </c>
      <c r="O20" s="17"/>
    </row>
    <row r="21" spans="1:15" ht="24.95" customHeight="1" thickBot="1" x14ac:dyDescent="0.35">
      <c r="A21" s="87" t="s">
        <v>194</v>
      </c>
      <c r="B21" s="673">
        <f>-58467000</f>
        <v>-58467000</v>
      </c>
      <c r="C21" s="676">
        <v>-4872250</v>
      </c>
      <c r="D21" s="677">
        <v>-4872250</v>
      </c>
      <c r="E21" s="677">
        <v>-4872250</v>
      </c>
      <c r="F21" s="677">
        <v>-4872250</v>
      </c>
      <c r="G21" s="677">
        <v>-4872250</v>
      </c>
      <c r="H21" s="676">
        <v>-4872250</v>
      </c>
      <c r="I21" s="677">
        <v>-4872250</v>
      </c>
      <c r="J21" s="677">
        <v>-4872250</v>
      </c>
      <c r="K21" s="677">
        <v>-4872250</v>
      </c>
      <c r="L21" s="677">
        <v>-4872250</v>
      </c>
      <c r="M21" s="676">
        <v>-4872250</v>
      </c>
      <c r="N21" s="677">
        <v>-4872250</v>
      </c>
      <c r="O21" s="17"/>
    </row>
    <row r="22" spans="1:15" ht="24.95" customHeight="1" thickBot="1" x14ac:dyDescent="0.25">
      <c r="A22" s="85" t="s">
        <v>197</v>
      </c>
      <c r="B22" s="678">
        <f t="shared" ref="B22:N22" si="1">SUM(B20:B21)</f>
        <v>246015025</v>
      </c>
      <c r="C22" s="679">
        <f>SUM(C20:C21)</f>
        <v>10726122.166666666</v>
      </c>
      <c r="D22" s="679">
        <f t="shared" si="1"/>
        <v>9734122.3333333321</v>
      </c>
      <c r="E22" s="679">
        <f t="shared" si="1"/>
        <v>31991169</v>
      </c>
      <c r="F22" s="679">
        <f t="shared" si="1"/>
        <v>12845122</v>
      </c>
      <c r="G22" s="679">
        <f t="shared" si="1"/>
        <v>34870122</v>
      </c>
      <c r="H22" s="679">
        <f t="shared" si="1"/>
        <v>19406122</v>
      </c>
      <c r="I22" s="679">
        <f t="shared" si="1"/>
        <v>15794122</v>
      </c>
      <c r="J22" s="679">
        <f t="shared" si="1"/>
        <v>24730122</v>
      </c>
      <c r="K22" s="679">
        <f t="shared" si="1"/>
        <v>27930122</v>
      </c>
      <c r="L22" s="679">
        <f t="shared" si="1"/>
        <v>15430122</v>
      </c>
      <c r="M22" s="679">
        <f t="shared" si="1"/>
        <v>8430122</v>
      </c>
      <c r="N22" s="680">
        <f t="shared" si="1"/>
        <v>34127635</v>
      </c>
      <c r="O22" s="17"/>
    </row>
    <row r="23" spans="1:15" ht="24.95" customHeight="1" thickBot="1" x14ac:dyDescent="0.25">
      <c r="A23" s="49"/>
      <c r="B23" s="44"/>
      <c r="C23" s="180"/>
      <c r="D23" s="180"/>
      <c r="E23" s="44"/>
      <c r="F23" s="44"/>
      <c r="G23" s="180"/>
      <c r="H23" s="180"/>
      <c r="I23" s="44"/>
      <c r="J23" s="44"/>
      <c r="K23" s="44"/>
      <c r="L23" s="44"/>
      <c r="M23" s="44"/>
      <c r="N23" s="44"/>
      <c r="O23" s="17"/>
    </row>
    <row r="24" spans="1:15" ht="15" hidden="1" customHeight="1" thickBot="1" x14ac:dyDescent="0.25">
      <c r="A24" s="4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17"/>
    </row>
    <row r="25" spans="1:15" ht="15" hidden="1" customHeight="1" thickBot="1" x14ac:dyDescent="0.25">
      <c r="A25" s="4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933"/>
      <c r="M25" s="933"/>
      <c r="N25" s="933"/>
      <c r="O25" s="17"/>
    </row>
    <row r="26" spans="1:15" ht="15" hidden="1" customHeight="1" thickBot="1" x14ac:dyDescent="0.25">
      <c r="A26" s="4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17"/>
    </row>
    <row r="27" spans="1:15" ht="24.95" customHeight="1" thickBot="1" x14ac:dyDescent="0.25">
      <c r="A27" s="934" t="s">
        <v>2</v>
      </c>
      <c r="B27" s="936" t="s">
        <v>150</v>
      </c>
      <c r="C27" s="938" t="s">
        <v>343</v>
      </c>
      <c r="D27" s="939"/>
      <c r="E27" s="939"/>
      <c r="F27" s="939"/>
      <c r="G27" s="939"/>
      <c r="H27" s="939"/>
      <c r="I27" s="939"/>
      <c r="J27" s="939"/>
      <c r="K27" s="939"/>
      <c r="L27" s="939"/>
      <c r="M27" s="939"/>
      <c r="N27" s="940"/>
      <c r="O27" s="17"/>
    </row>
    <row r="28" spans="1:15" ht="24.95" customHeight="1" thickBot="1" x14ac:dyDescent="0.25">
      <c r="A28" s="935"/>
      <c r="B28" s="937"/>
      <c r="C28" s="686" t="s">
        <v>151</v>
      </c>
      <c r="D28" s="687" t="s">
        <v>152</v>
      </c>
      <c r="E28" s="687" t="s">
        <v>153</v>
      </c>
      <c r="F28" s="687" t="s">
        <v>154</v>
      </c>
      <c r="G28" s="687" t="s">
        <v>155</v>
      </c>
      <c r="H28" s="687" t="s">
        <v>156</v>
      </c>
      <c r="I28" s="687" t="s">
        <v>157</v>
      </c>
      <c r="J28" s="687" t="s">
        <v>158</v>
      </c>
      <c r="K28" s="687" t="s">
        <v>159</v>
      </c>
      <c r="L28" s="687" t="s">
        <v>160</v>
      </c>
      <c r="M28" s="687" t="s">
        <v>161</v>
      </c>
      <c r="N28" s="688" t="s">
        <v>162</v>
      </c>
      <c r="O28" s="17"/>
    </row>
    <row r="29" spans="1:15" ht="24.95" customHeight="1" x14ac:dyDescent="0.25">
      <c r="A29" s="99" t="s">
        <v>245</v>
      </c>
      <c r="B29" s="689">
        <f>'2018.I.sz.mód - Kiad.Önk.'!F18+'2018.I.sz.mód-Óvoda'!F17</f>
        <v>68704780</v>
      </c>
      <c r="C29" s="690">
        <v>5725000</v>
      </c>
      <c r="D29" s="691">
        <v>5725000</v>
      </c>
      <c r="E29" s="691">
        <v>5725000</v>
      </c>
      <c r="F29" s="691">
        <v>5725000</v>
      </c>
      <c r="G29" s="691">
        <v>5725000</v>
      </c>
      <c r="H29" s="691">
        <v>5725000</v>
      </c>
      <c r="I29" s="692">
        <v>5725000</v>
      </c>
      <c r="J29" s="691">
        <v>5725000</v>
      </c>
      <c r="K29" s="691">
        <v>5725000</v>
      </c>
      <c r="L29" s="691">
        <v>5725000</v>
      </c>
      <c r="M29" s="691">
        <v>5725000</v>
      </c>
      <c r="N29" s="691">
        <v>5729780</v>
      </c>
      <c r="O29" s="17"/>
    </row>
    <row r="30" spans="1:15" ht="24.95" customHeight="1" x14ac:dyDescent="0.25">
      <c r="A30" s="98" t="s">
        <v>246</v>
      </c>
      <c r="B30" s="693">
        <f>'2018.I.sz.mód - Kiad.Önk.'!F21+'2018.I.sz.mód-Óvoda'!F20</f>
        <v>13130410</v>
      </c>
      <c r="C30" s="666">
        <v>1094200</v>
      </c>
      <c r="D30" s="667">
        <v>1094200</v>
      </c>
      <c r="E30" s="667">
        <v>1094200</v>
      </c>
      <c r="F30" s="667">
        <v>1094200</v>
      </c>
      <c r="G30" s="667">
        <v>1094200</v>
      </c>
      <c r="H30" s="667">
        <v>1094200</v>
      </c>
      <c r="I30" s="667">
        <v>1094200</v>
      </c>
      <c r="J30" s="667">
        <v>1094200</v>
      </c>
      <c r="K30" s="667">
        <v>1094200</v>
      </c>
      <c r="L30" s="667">
        <v>1094200</v>
      </c>
      <c r="M30" s="667">
        <v>1094200</v>
      </c>
      <c r="N30" s="667">
        <v>1094210</v>
      </c>
      <c r="O30" s="17"/>
    </row>
    <row r="31" spans="1:15" ht="24.95" customHeight="1" x14ac:dyDescent="0.25">
      <c r="A31" s="98" t="s">
        <v>5</v>
      </c>
      <c r="B31" s="693">
        <f>'2018.I.sz.mód - Kiad.Önk.'!F56+'2018.I.sz.mód-Óvoda'!F55</f>
        <v>52484370</v>
      </c>
      <c r="C31" s="666">
        <f>B31/12</f>
        <v>4373697.5</v>
      </c>
      <c r="D31" s="667">
        <v>4373698</v>
      </c>
      <c r="E31" s="667">
        <v>4373698</v>
      </c>
      <c r="F31" s="667">
        <v>4373698</v>
      </c>
      <c r="G31" s="667">
        <v>4373698</v>
      </c>
      <c r="H31" s="667">
        <v>4373698</v>
      </c>
      <c r="I31" s="667">
        <v>4737698</v>
      </c>
      <c r="J31" s="667">
        <v>4373698</v>
      </c>
      <c r="K31" s="667">
        <v>4373698</v>
      </c>
      <c r="L31" s="667">
        <v>4373698</v>
      </c>
      <c r="M31" s="667">
        <v>4373698</v>
      </c>
      <c r="N31" s="667">
        <v>4373692</v>
      </c>
      <c r="O31" s="17"/>
    </row>
    <row r="32" spans="1:15" ht="24.95" customHeight="1" x14ac:dyDescent="0.25">
      <c r="A32" s="98" t="s">
        <v>247</v>
      </c>
      <c r="B32" s="693">
        <f>'2018.I.sz.mód - Kiad.Önk.'!F63</f>
        <v>9912000</v>
      </c>
      <c r="C32" s="666">
        <f>B32/12</f>
        <v>826000</v>
      </c>
      <c r="D32" s="667">
        <f>B32/12</f>
        <v>826000</v>
      </c>
      <c r="E32" s="667">
        <v>826000</v>
      </c>
      <c r="F32" s="667">
        <v>826000</v>
      </c>
      <c r="G32" s="667">
        <v>826000</v>
      </c>
      <c r="H32" s="667">
        <v>826000</v>
      </c>
      <c r="I32" s="667">
        <v>826000</v>
      </c>
      <c r="J32" s="667">
        <v>826000</v>
      </c>
      <c r="K32" s="667">
        <v>826000</v>
      </c>
      <c r="L32" s="667">
        <v>826000</v>
      </c>
      <c r="M32" s="667">
        <v>826000</v>
      </c>
      <c r="N32" s="667">
        <v>826000</v>
      </c>
      <c r="O32" s="17"/>
    </row>
    <row r="33" spans="1:15" ht="24.95" customHeight="1" x14ac:dyDescent="0.25">
      <c r="A33" s="98" t="s">
        <v>248</v>
      </c>
      <c r="B33" s="693">
        <f>'2018.I.sz.mód - Kiad.Önk.'!F66+'2018.I.sz.mód - Kiad.Önk.'!F64</f>
        <v>3412640</v>
      </c>
      <c r="C33" s="666"/>
      <c r="D33" s="667"/>
      <c r="E33" s="667">
        <v>625000</v>
      </c>
      <c r="F33" s="667">
        <v>625000</v>
      </c>
      <c r="G33" s="667">
        <v>637640</v>
      </c>
      <c r="H33" s="667">
        <v>1525000</v>
      </c>
      <c r="I33" s="667"/>
      <c r="J33" s="667"/>
      <c r="K33" s="667"/>
      <c r="L33" s="667"/>
      <c r="M33" s="667"/>
      <c r="N33" s="667"/>
      <c r="O33" s="17"/>
    </row>
    <row r="34" spans="1:15" ht="24.95" customHeight="1" x14ac:dyDescent="0.25">
      <c r="A34" s="98" t="s">
        <v>249</v>
      </c>
      <c r="B34" s="693">
        <f>'2018.I.sz.mód - Kiad.Önk.'!F68</f>
        <v>2100000</v>
      </c>
      <c r="C34" s="666"/>
      <c r="D34" s="667"/>
      <c r="E34" s="667">
        <v>500000</v>
      </c>
      <c r="F34" s="667">
        <v>500000</v>
      </c>
      <c r="G34" s="667">
        <v>500000</v>
      </c>
      <c r="H34" s="667">
        <v>600000</v>
      </c>
      <c r="I34" s="667"/>
      <c r="J34" s="667"/>
      <c r="K34" s="667"/>
      <c r="L34" s="667"/>
      <c r="M34" s="667"/>
      <c r="N34" s="668"/>
      <c r="O34" s="17"/>
    </row>
    <row r="35" spans="1:15" ht="24.95" customHeight="1" x14ac:dyDescent="0.25">
      <c r="A35" s="98" t="s">
        <v>661</v>
      </c>
      <c r="B35" s="693">
        <f>'2018.I.sz.mód - Kiad.Önk.'!F79</f>
        <v>2676285</v>
      </c>
      <c r="C35" s="666"/>
      <c r="D35" s="667">
        <v>2676285</v>
      </c>
      <c r="E35" s="667"/>
      <c r="F35" s="667"/>
      <c r="G35" s="667"/>
      <c r="H35" s="667"/>
      <c r="I35" s="667"/>
      <c r="J35" s="667"/>
      <c r="K35" s="667"/>
      <c r="L35" s="667"/>
      <c r="M35" s="667"/>
      <c r="N35" s="668"/>
      <c r="O35" s="17"/>
    </row>
    <row r="36" spans="1:15" ht="24.95" customHeight="1" x14ac:dyDescent="0.25">
      <c r="A36" s="98" t="s">
        <v>250</v>
      </c>
      <c r="B36" s="693">
        <f>'2018.I.sz.mód - Kiad.Önk.'!F80</f>
        <v>58467000</v>
      </c>
      <c r="C36" s="666">
        <f>B36/12</f>
        <v>4872250</v>
      </c>
      <c r="D36" s="667">
        <v>4872250</v>
      </c>
      <c r="E36" s="667">
        <v>4872250</v>
      </c>
      <c r="F36" s="667">
        <v>4872250</v>
      </c>
      <c r="G36" s="667">
        <v>4872250</v>
      </c>
      <c r="H36" s="667">
        <v>4872250</v>
      </c>
      <c r="I36" s="667">
        <v>4872250</v>
      </c>
      <c r="J36" s="667">
        <v>4872250</v>
      </c>
      <c r="K36" s="667">
        <v>4872250</v>
      </c>
      <c r="L36" s="667">
        <v>4872250</v>
      </c>
      <c r="M36" s="667">
        <v>4872250</v>
      </c>
      <c r="N36" s="667">
        <v>4872250</v>
      </c>
      <c r="O36" s="17"/>
    </row>
    <row r="37" spans="1:15" ht="24.95" customHeight="1" x14ac:dyDescent="0.25">
      <c r="A37" s="98" t="s">
        <v>232</v>
      </c>
      <c r="B37" s="694">
        <f>'2018.I.sz.mód - Kiad.Önk.'!F72+'2018.I.sz.mód - Kiad.Önk.'!F73+'2018.I.sz.mód - Kiad.Önk.'!F74</f>
        <v>6723000</v>
      </c>
      <c r="C37" s="666"/>
      <c r="D37" s="667"/>
      <c r="E37" s="667">
        <v>6723000</v>
      </c>
      <c r="F37" s="667"/>
      <c r="G37" s="667"/>
      <c r="H37" s="667"/>
      <c r="I37" s="667"/>
      <c r="J37" s="667"/>
      <c r="K37" s="667"/>
      <c r="L37" s="667"/>
      <c r="M37" s="667"/>
      <c r="N37" s="668"/>
      <c r="O37" s="17"/>
    </row>
    <row r="38" spans="1:15" ht="24.95" customHeight="1" x14ac:dyDescent="0.25">
      <c r="A38" s="98" t="s">
        <v>251</v>
      </c>
      <c r="B38" s="694">
        <f>'2018.I.sz.mód - Kiad.Önk.'!F75+'2018.I.sz.mód - Kiad.Önk.'!F76+'2018.I.sz.mód - Kiad.Önk.'!F77-1</f>
        <v>72031215</v>
      </c>
      <c r="C38" s="666"/>
      <c r="D38" s="667"/>
      <c r="E38" s="667"/>
      <c r="F38" s="667">
        <v>3500000</v>
      </c>
      <c r="G38" s="667">
        <v>15000000</v>
      </c>
      <c r="H38" s="667">
        <v>15000000</v>
      </c>
      <c r="I38" s="667">
        <v>25000000</v>
      </c>
      <c r="J38" s="667">
        <v>12000000</v>
      </c>
      <c r="K38" s="667">
        <v>1531215</v>
      </c>
      <c r="L38" s="667"/>
      <c r="M38" s="667"/>
      <c r="N38" s="668"/>
      <c r="O38" s="17"/>
    </row>
    <row r="39" spans="1:15" ht="24.95" customHeight="1" thickBot="1" x14ac:dyDescent="0.3">
      <c r="A39" s="684" t="s">
        <v>252</v>
      </c>
      <c r="B39" s="695">
        <f>'2018.I.sz.mód - Kiad.Önk.'!F81+'2018.I.sz.mód - Kiad.Önk.'!F83</f>
        <v>14840325</v>
      </c>
      <c r="C39" s="696"/>
      <c r="D39" s="697"/>
      <c r="E39" s="698"/>
      <c r="F39" s="698"/>
      <c r="G39" s="698"/>
      <c r="H39" s="698"/>
      <c r="I39" s="698"/>
      <c r="J39" s="698"/>
      <c r="K39" s="698"/>
      <c r="L39" s="698"/>
      <c r="M39" s="698"/>
      <c r="N39" s="699">
        <v>14840325</v>
      </c>
      <c r="O39" s="17"/>
    </row>
    <row r="40" spans="1:15" ht="24.95" customHeight="1" thickBot="1" x14ac:dyDescent="0.25">
      <c r="A40" s="685" t="s">
        <v>163</v>
      </c>
      <c r="B40" s="700">
        <f>SUM(B29:B39)</f>
        <v>304482025</v>
      </c>
      <c r="C40" s="701">
        <f t="shared" ref="C40:M40" si="2">SUM(C29:C39)</f>
        <v>16891147.5</v>
      </c>
      <c r="D40" s="702">
        <f t="shared" si="2"/>
        <v>19567433</v>
      </c>
      <c r="E40" s="702">
        <f t="shared" si="2"/>
        <v>24739148</v>
      </c>
      <c r="F40" s="702">
        <f t="shared" si="2"/>
        <v>21516148</v>
      </c>
      <c r="G40" s="702">
        <f t="shared" si="2"/>
        <v>33028788</v>
      </c>
      <c r="H40" s="702">
        <f t="shared" si="2"/>
        <v>34016148</v>
      </c>
      <c r="I40" s="702">
        <f t="shared" si="2"/>
        <v>42255148</v>
      </c>
      <c r="J40" s="702">
        <f t="shared" si="2"/>
        <v>28891148</v>
      </c>
      <c r="K40" s="702">
        <f t="shared" si="2"/>
        <v>18422363</v>
      </c>
      <c r="L40" s="702">
        <f t="shared" si="2"/>
        <v>16891148</v>
      </c>
      <c r="M40" s="702">
        <f t="shared" si="2"/>
        <v>16891148</v>
      </c>
      <c r="N40" s="703">
        <f>SUM(N29:N39)</f>
        <v>31736257</v>
      </c>
      <c r="O40" s="17"/>
    </row>
    <row r="41" spans="1:15" ht="24.95" customHeight="1" thickBot="1" x14ac:dyDescent="0.35">
      <c r="A41" s="87" t="s">
        <v>194</v>
      </c>
      <c r="B41" s="704">
        <f>-'2018.I.sz.mód - Kiad.Önk.'!F80</f>
        <v>-58467000</v>
      </c>
      <c r="C41" s="705">
        <f>B41/12</f>
        <v>-4872250</v>
      </c>
      <c r="D41" s="706">
        <v>-4872250</v>
      </c>
      <c r="E41" s="706">
        <v>-4872250</v>
      </c>
      <c r="F41" s="706">
        <v>-4872250</v>
      </c>
      <c r="G41" s="706">
        <v>-4872250</v>
      </c>
      <c r="H41" s="706">
        <v>-4872250</v>
      </c>
      <c r="I41" s="706">
        <v>-4872250</v>
      </c>
      <c r="J41" s="706">
        <v>-4872250</v>
      </c>
      <c r="K41" s="706">
        <v>-4872250</v>
      </c>
      <c r="L41" s="706">
        <v>-4872250</v>
      </c>
      <c r="M41" s="706">
        <v>-4872250</v>
      </c>
      <c r="N41" s="706">
        <v>-4872250</v>
      </c>
      <c r="O41" s="17"/>
    </row>
    <row r="42" spans="1:15" ht="24.95" customHeight="1" thickBot="1" x14ac:dyDescent="0.25">
      <c r="A42" s="85" t="s">
        <v>197</v>
      </c>
      <c r="B42" s="707">
        <f t="shared" ref="B42:N42" si="3">SUM(B40:B41)</f>
        <v>246015025</v>
      </c>
      <c r="C42" s="708">
        <f t="shared" ref="C42:J42" si="4">SUM(C40:C41)</f>
        <v>12018897.5</v>
      </c>
      <c r="D42" s="708">
        <f t="shared" si="4"/>
        <v>14695183</v>
      </c>
      <c r="E42" s="708">
        <f t="shared" si="4"/>
        <v>19866898</v>
      </c>
      <c r="F42" s="708">
        <f t="shared" si="4"/>
        <v>16643898</v>
      </c>
      <c r="G42" s="708">
        <f t="shared" si="4"/>
        <v>28156538</v>
      </c>
      <c r="H42" s="708">
        <f t="shared" si="4"/>
        <v>29143898</v>
      </c>
      <c r="I42" s="708">
        <f t="shared" si="4"/>
        <v>37382898</v>
      </c>
      <c r="J42" s="708">
        <f t="shared" si="4"/>
        <v>24018898</v>
      </c>
      <c r="K42" s="708">
        <f t="shared" si="3"/>
        <v>13550113</v>
      </c>
      <c r="L42" s="708">
        <f t="shared" si="3"/>
        <v>12018898</v>
      </c>
      <c r="M42" s="708">
        <f t="shared" si="3"/>
        <v>12018898</v>
      </c>
      <c r="N42" s="709">
        <f t="shared" si="3"/>
        <v>26864007</v>
      </c>
      <c r="O42" s="17"/>
    </row>
    <row r="59" spans="3:10" x14ac:dyDescent="0.2">
      <c r="C59" s="182"/>
      <c r="D59" s="17"/>
      <c r="E59" s="17"/>
      <c r="G59" s="17"/>
      <c r="H59" s="17"/>
      <c r="I59" s="17"/>
      <c r="J59" s="17"/>
    </row>
    <row r="60" spans="3:10" x14ac:dyDescent="0.2">
      <c r="D60" s="17"/>
    </row>
    <row r="62" spans="3:10" x14ac:dyDescent="0.2">
      <c r="D62" s="17"/>
    </row>
  </sheetData>
  <mergeCells count="13">
    <mergeCell ref="A27:A28"/>
    <mergeCell ref="B27:B28"/>
    <mergeCell ref="C27:N27"/>
    <mergeCell ref="A7:N7"/>
    <mergeCell ref="A9:A10"/>
    <mergeCell ref="B9:B10"/>
    <mergeCell ref="C9:N9"/>
    <mergeCell ref="M8:N8"/>
    <mergeCell ref="A1:N1"/>
    <mergeCell ref="A4:N4"/>
    <mergeCell ref="A5:N5"/>
    <mergeCell ref="L25:N25"/>
    <mergeCell ref="A2:N2"/>
  </mergeCells>
  <phoneticPr fontId="15" type="noConversion"/>
  <pageMargins left="0.19685039370078741" right="0.19685039370078741" top="0.39370078740157483" bottom="0.39370078740157483" header="0.51181102362204722" footer="0.51181102362204722"/>
  <pageSetup paperSize="9" scale="82" orientation="landscape" r:id="rId1"/>
  <headerFooter alignWithMargins="0">
    <oddHeader>&amp;R2018.05.01.</oddHeader>
    <oddFooter>&amp;C&amp;P/&amp;N</oddFooter>
  </headerFooter>
  <rowBreaks count="1" manualBreakCount="1">
    <brk id="2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2:G57"/>
  <sheetViews>
    <sheetView topLeftCell="A3" zoomScaleNormal="100" workbookViewId="0">
      <selection activeCell="E3" sqref="E3"/>
    </sheetView>
  </sheetViews>
  <sheetFormatPr defaultRowHeight="12.75" x14ac:dyDescent="0.2"/>
  <cols>
    <col min="2" max="2" width="33" customWidth="1"/>
    <col min="3" max="3" width="15.5703125" customWidth="1"/>
    <col min="5" max="5" width="10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2" spans="1:7" ht="14.25" x14ac:dyDescent="0.2">
      <c r="A2" s="813" t="s">
        <v>652</v>
      </c>
      <c r="B2" s="813"/>
      <c r="C2" s="813"/>
      <c r="D2" s="813"/>
    </row>
    <row r="3" spans="1:7" ht="14.25" x14ac:dyDescent="0.2">
      <c r="A3" s="900"/>
      <c r="B3" s="813"/>
      <c r="C3" s="813"/>
      <c r="D3" s="813"/>
      <c r="E3" s="740"/>
    </row>
    <row r="4" spans="1:7" ht="15.75" x14ac:dyDescent="0.25">
      <c r="A4" s="901" t="s">
        <v>12</v>
      </c>
      <c r="B4" s="901"/>
      <c r="C4" s="901"/>
      <c r="D4" s="901"/>
    </row>
    <row r="5" spans="1:7" ht="15.75" x14ac:dyDescent="0.25">
      <c r="A5" s="902" t="s">
        <v>664</v>
      </c>
      <c r="B5" s="902"/>
      <c r="C5" s="902"/>
      <c r="D5" s="902"/>
    </row>
    <row r="7" spans="1:7" x14ac:dyDescent="0.2">
      <c r="B7" s="952" t="s">
        <v>165</v>
      </c>
      <c r="C7" s="952"/>
    </row>
    <row r="8" spans="1:7" x14ac:dyDescent="0.2">
      <c r="B8" s="952"/>
      <c r="C8" s="952"/>
    </row>
    <row r="9" spans="1:7" ht="13.5" thickBot="1" x14ac:dyDescent="0.25">
      <c r="B9" s="45"/>
      <c r="C9" s="45"/>
    </row>
    <row r="10" spans="1:7" ht="24.95" customHeight="1" thickBot="1" x14ac:dyDescent="0.25">
      <c r="B10" s="648" t="s">
        <v>647</v>
      </c>
      <c r="C10" s="649" t="s">
        <v>625</v>
      </c>
    </row>
    <row r="11" spans="1:7" ht="24.95" customHeight="1" x14ac:dyDescent="0.2">
      <c r="B11" s="46" t="s">
        <v>170</v>
      </c>
      <c r="C11" s="155">
        <v>0</v>
      </c>
    </row>
    <row r="12" spans="1:7" ht="24.95" customHeight="1" x14ac:dyDescent="0.2">
      <c r="B12" s="47" t="s">
        <v>166</v>
      </c>
      <c r="C12" s="157">
        <v>0</v>
      </c>
      <c r="G12" s="181"/>
    </row>
    <row r="13" spans="1:7" ht="24.95" customHeight="1" x14ac:dyDescent="0.2">
      <c r="B13" s="47" t="s">
        <v>167</v>
      </c>
      <c r="C13" s="156">
        <v>0</v>
      </c>
    </row>
    <row r="14" spans="1:7" ht="24.95" customHeight="1" x14ac:dyDescent="0.2">
      <c r="B14" s="47" t="s">
        <v>168</v>
      </c>
      <c r="C14" s="156">
        <v>0</v>
      </c>
    </row>
    <row r="15" spans="1:7" ht="24.95" customHeight="1" thickBot="1" x14ac:dyDescent="0.25">
      <c r="B15" s="158" t="s">
        <v>0</v>
      </c>
      <c r="C15" s="159">
        <v>0</v>
      </c>
    </row>
    <row r="16" spans="1:7" ht="15" x14ac:dyDescent="0.2">
      <c r="B16" s="48"/>
      <c r="C16" s="48"/>
    </row>
    <row r="19" spans="2:3" x14ac:dyDescent="0.2">
      <c r="C19" s="111"/>
    </row>
    <row r="21" spans="2:3" ht="12" customHeight="1" x14ac:dyDescent="0.35">
      <c r="B21" s="146"/>
      <c r="C21" s="111"/>
    </row>
    <row r="57" spans="3:3" x14ac:dyDescent="0.2">
      <c r="C57" s="182"/>
    </row>
  </sheetData>
  <mergeCells count="6">
    <mergeCell ref="B8:C8"/>
    <mergeCell ref="A2:D2"/>
    <mergeCell ref="A4:D4"/>
    <mergeCell ref="A5:D5"/>
    <mergeCell ref="B7:C7"/>
    <mergeCell ref="A3:D3"/>
  </mergeCells>
  <phoneticPr fontId="15" type="noConversion"/>
  <pageMargins left="0.75" right="0.75" top="1" bottom="1" header="0.5" footer="0.5"/>
  <pageSetup paperSize="9" orientation="portrait" r:id="rId1"/>
  <headerFooter alignWithMargins="0">
    <oddHeader>&amp;R2018.05.01.</oddHeader>
    <oddFooter>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"/>
  <sheetViews>
    <sheetView zoomScaleNormal="100" workbookViewId="0">
      <selection activeCell="D11" sqref="D11"/>
    </sheetView>
  </sheetViews>
  <sheetFormatPr defaultRowHeight="12.75" x14ac:dyDescent="0.2"/>
  <cols>
    <col min="2" max="2" width="64.5703125" customWidth="1"/>
    <col min="3" max="3" width="11" customWidth="1"/>
    <col min="4" max="4" width="12.28515625" customWidth="1"/>
    <col min="5" max="5" width="12.5703125" bestFit="1" customWidth="1"/>
  </cols>
  <sheetData>
    <row r="1" spans="1:6" ht="15" x14ac:dyDescent="0.2">
      <c r="A1" s="813" t="s">
        <v>653</v>
      </c>
      <c r="B1" s="956"/>
      <c r="C1" s="956"/>
      <c r="D1" s="956"/>
      <c r="E1" s="956"/>
      <c r="F1" s="186"/>
    </row>
    <row r="2" spans="1:6" ht="15" x14ac:dyDescent="0.2">
      <c r="B2" s="29"/>
      <c r="C2" s="29"/>
      <c r="D2" s="29"/>
      <c r="E2" s="739"/>
      <c r="F2" s="29"/>
    </row>
    <row r="3" spans="1:6" ht="15.75" x14ac:dyDescent="0.25">
      <c r="A3" s="901" t="s">
        <v>12</v>
      </c>
      <c r="B3" s="901"/>
      <c r="C3" s="901"/>
      <c r="D3" s="901"/>
      <c r="E3" s="901"/>
      <c r="F3" s="29"/>
    </row>
    <row r="4" spans="1:6" ht="15.75" x14ac:dyDescent="0.25">
      <c r="A4" s="902" t="s">
        <v>665</v>
      </c>
      <c r="B4" s="902"/>
      <c r="C4" s="902"/>
      <c r="D4" s="902"/>
      <c r="E4" s="902"/>
      <c r="F4" s="29"/>
    </row>
    <row r="5" spans="1:6" ht="15" x14ac:dyDescent="0.2">
      <c r="B5" s="29"/>
      <c r="C5" s="29"/>
      <c r="D5" s="29"/>
      <c r="E5" s="29"/>
      <c r="F5" s="29"/>
    </row>
    <row r="6" spans="1:6" ht="28.5" customHeight="1" x14ac:dyDescent="0.2">
      <c r="A6" s="954" t="s">
        <v>266</v>
      </c>
      <c r="B6" s="955"/>
      <c r="C6" s="955"/>
      <c r="D6" s="955"/>
      <c r="E6" s="955"/>
    </row>
    <row r="7" spans="1:6" ht="14.25" x14ac:dyDescent="0.2">
      <c r="B7" s="189"/>
      <c r="C7" s="189"/>
      <c r="D7" s="189"/>
      <c r="E7" s="189"/>
    </row>
    <row r="8" spans="1:6" ht="15" thickBot="1" x14ac:dyDescent="0.25">
      <c r="B8" s="117"/>
      <c r="C8" s="953" t="s">
        <v>344</v>
      </c>
      <c r="D8" s="928"/>
      <c r="E8" s="928"/>
    </row>
    <row r="9" spans="1:6" ht="16.5" thickBot="1" x14ac:dyDescent="0.3">
      <c r="A9" s="118"/>
      <c r="B9" s="119" t="s">
        <v>8</v>
      </c>
      <c r="C9" s="119">
        <v>2018</v>
      </c>
      <c r="D9" s="120">
        <v>2019</v>
      </c>
      <c r="E9" s="121">
        <v>2020</v>
      </c>
    </row>
    <row r="10" spans="1:6" ht="24.95" customHeight="1" x14ac:dyDescent="0.25">
      <c r="A10" s="122" t="s">
        <v>19</v>
      </c>
      <c r="B10" s="123" t="s">
        <v>267</v>
      </c>
      <c r="C10" s="124">
        <v>42300</v>
      </c>
      <c r="D10" s="124">
        <v>43000</v>
      </c>
      <c r="E10" s="125">
        <v>43500</v>
      </c>
    </row>
    <row r="11" spans="1:6" ht="24.95" customHeight="1" x14ac:dyDescent="0.25">
      <c r="A11" s="126" t="s">
        <v>268</v>
      </c>
      <c r="B11" s="127" t="s">
        <v>269</v>
      </c>
      <c r="C11" s="128">
        <v>42200</v>
      </c>
      <c r="D11" s="128">
        <v>42650</v>
      </c>
      <c r="E11" s="129">
        <v>43200</v>
      </c>
    </row>
    <row r="12" spans="1:6" ht="28.5" customHeight="1" x14ac:dyDescent="0.25">
      <c r="A12" s="126" t="s">
        <v>270</v>
      </c>
      <c r="B12" s="127" t="s">
        <v>271</v>
      </c>
      <c r="C12" s="144"/>
      <c r="D12" s="144"/>
      <c r="E12" s="145"/>
    </row>
    <row r="13" spans="1:6" ht="24.95" customHeight="1" x14ac:dyDescent="0.25">
      <c r="A13" s="126" t="s">
        <v>272</v>
      </c>
      <c r="B13" s="127" t="s">
        <v>273</v>
      </c>
      <c r="C13" s="144"/>
      <c r="D13" s="144"/>
      <c r="E13" s="145"/>
    </row>
    <row r="14" spans="1:6" ht="31.5" customHeight="1" x14ac:dyDescent="0.25">
      <c r="A14" s="126" t="s">
        <v>274</v>
      </c>
      <c r="B14" s="127" t="s">
        <v>275</v>
      </c>
      <c r="C14" s="128"/>
      <c r="D14" s="128"/>
      <c r="E14" s="129"/>
    </row>
    <row r="15" spans="1:6" ht="24.95" customHeight="1" x14ac:dyDescent="0.25">
      <c r="A15" s="126" t="s">
        <v>276</v>
      </c>
      <c r="B15" s="127" t="s">
        <v>277</v>
      </c>
      <c r="C15" s="128">
        <v>100</v>
      </c>
      <c r="D15" s="128">
        <v>350</v>
      </c>
      <c r="E15" s="129">
        <v>300</v>
      </c>
    </row>
    <row r="16" spans="1:6" ht="24.95" customHeight="1" x14ac:dyDescent="0.25">
      <c r="A16" s="126" t="s">
        <v>278</v>
      </c>
      <c r="B16" s="127" t="s">
        <v>279</v>
      </c>
      <c r="C16" s="128"/>
      <c r="D16" s="128"/>
      <c r="E16" s="129"/>
    </row>
    <row r="17" spans="1:5" ht="24.95" customHeight="1" x14ac:dyDescent="0.25">
      <c r="A17" s="130" t="s">
        <v>49</v>
      </c>
      <c r="B17" s="131" t="s">
        <v>280</v>
      </c>
      <c r="C17" s="128"/>
      <c r="D17" s="128"/>
      <c r="E17" s="129"/>
    </row>
    <row r="18" spans="1:5" ht="24.95" customHeight="1" x14ac:dyDescent="0.25">
      <c r="A18" s="130" t="s">
        <v>50</v>
      </c>
      <c r="B18" s="132" t="s">
        <v>281</v>
      </c>
      <c r="C18" s="133">
        <f>C19+C20+C21+C22+C23+C24+C25</f>
        <v>0</v>
      </c>
      <c r="D18" s="133">
        <f>D19+D20+D21+D22+D23+D24+D25</f>
        <v>0</v>
      </c>
      <c r="E18" s="134">
        <f>E19+E20+E21+E22+E23+E24+E25</f>
        <v>0</v>
      </c>
    </row>
    <row r="19" spans="1:5" ht="24.95" customHeight="1" x14ac:dyDescent="0.25">
      <c r="A19" s="126" t="s">
        <v>282</v>
      </c>
      <c r="B19" s="135" t="s">
        <v>283</v>
      </c>
      <c r="C19" s="136">
        <v>0</v>
      </c>
      <c r="D19" s="136">
        <v>0</v>
      </c>
      <c r="E19" s="137">
        <v>0</v>
      </c>
    </row>
    <row r="20" spans="1:5" ht="24.95" customHeight="1" x14ac:dyDescent="0.25">
      <c r="A20" s="126" t="s">
        <v>284</v>
      </c>
      <c r="B20" s="138" t="s">
        <v>285</v>
      </c>
      <c r="C20" s="136">
        <v>0</v>
      </c>
      <c r="D20" s="136">
        <v>0</v>
      </c>
      <c r="E20" s="137">
        <v>0</v>
      </c>
    </row>
    <row r="21" spans="1:5" ht="24.95" customHeight="1" x14ac:dyDescent="0.25">
      <c r="A21" s="126" t="s">
        <v>286</v>
      </c>
      <c r="B21" s="135" t="s">
        <v>287</v>
      </c>
      <c r="C21" s="136">
        <v>0</v>
      </c>
      <c r="D21" s="136">
        <v>0</v>
      </c>
      <c r="E21" s="137">
        <v>0</v>
      </c>
    </row>
    <row r="22" spans="1:5" ht="24.95" customHeight="1" x14ac:dyDescent="0.25">
      <c r="A22" s="126" t="s">
        <v>288</v>
      </c>
      <c r="B22" s="139" t="s">
        <v>289</v>
      </c>
      <c r="C22" s="139">
        <v>0</v>
      </c>
      <c r="D22" s="139">
        <v>0</v>
      </c>
      <c r="E22" s="140">
        <v>0</v>
      </c>
    </row>
    <row r="23" spans="1:5" ht="24.95" customHeight="1" x14ac:dyDescent="0.25">
      <c r="A23" s="126" t="s">
        <v>290</v>
      </c>
      <c r="B23" s="139" t="s">
        <v>291</v>
      </c>
      <c r="C23" s="139">
        <v>0</v>
      </c>
      <c r="D23" s="139">
        <v>0</v>
      </c>
      <c r="E23" s="140">
        <v>0</v>
      </c>
    </row>
    <row r="24" spans="1:5" ht="24.95" customHeight="1" x14ac:dyDescent="0.25">
      <c r="A24" s="126" t="s">
        <v>292</v>
      </c>
      <c r="B24" s="139" t="s">
        <v>293</v>
      </c>
      <c r="C24" s="139">
        <v>0</v>
      </c>
      <c r="D24" s="139">
        <v>0</v>
      </c>
      <c r="E24" s="140">
        <v>0</v>
      </c>
    </row>
    <row r="25" spans="1:5" ht="24.95" customHeight="1" thickBot="1" x14ac:dyDescent="0.3">
      <c r="A25" s="141" t="s">
        <v>294</v>
      </c>
      <c r="B25" s="142" t="s">
        <v>295</v>
      </c>
      <c r="C25" s="142">
        <v>0</v>
      </c>
      <c r="D25" s="142">
        <v>0</v>
      </c>
      <c r="E25" s="143">
        <v>0</v>
      </c>
    </row>
  </sheetData>
  <mergeCells count="5">
    <mergeCell ref="C8:E8"/>
    <mergeCell ref="A6:E6"/>
    <mergeCell ref="A3:E3"/>
    <mergeCell ref="A4:E4"/>
    <mergeCell ref="A1:E1"/>
  </mergeCells>
  <phoneticPr fontId="15" type="noConversion"/>
  <pageMargins left="0.11811023622047245" right="0.11811023622047245" top="0.74803149606299213" bottom="0.74803149606299213" header="0.31496062992125984" footer="0.31496062992125984"/>
  <pageSetup paperSize="9" scale="91" orientation="portrait" r:id="rId1"/>
  <headerFooter>
    <oddHeader>&amp;R2018.05.01.</oddHead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4"/>
  <sheetViews>
    <sheetView topLeftCell="A63" zoomScaleNormal="100" workbookViewId="0">
      <selection activeCell="I83" sqref="I83"/>
    </sheetView>
  </sheetViews>
  <sheetFormatPr defaultRowHeight="12.75" x14ac:dyDescent="0.2"/>
  <cols>
    <col min="2" max="2" width="40.42578125" customWidth="1"/>
    <col min="3" max="3" width="14.7109375" customWidth="1"/>
    <col min="4" max="4" width="13.140625" customWidth="1"/>
    <col min="5" max="5" width="11" customWidth="1"/>
    <col min="6" max="6" width="17.140625" customWidth="1"/>
    <col min="7" max="7" width="18.85546875" customWidth="1"/>
  </cols>
  <sheetData>
    <row r="1" spans="1:7" ht="19.5" customHeight="1" x14ac:dyDescent="0.2">
      <c r="E1" s="224"/>
      <c r="F1" s="229" t="s">
        <v>345</v>
      </c>
    </row>
    <row r="2" spans="1:7" ht="15.75" x14ac:dyDescent="0.25">
      <c r="A2" s="751" t="s">
        <v>415</v>
      </c>
      <c r="B2" s="751"/>
      <c r="C2" s="751"/>
      <c r="D2" s="751"/>
      <c r="E2" s="751"/>
      <c r="F2" s="751"/>
    </row>
    <row r="3" spans="1:7" ht="15.75" x14ac:dyDescent="0.25">
      <c r="A3" s="751" t="s">
        <v>12</v>
      </c>
      <c r="B3" s="751"/>
      <c r="C3" s="751"/>
      <c r="D3" s="751"/>
      <c r="E3" s="751"/>
      <c r="F3" s="751"/>
    </row>
    <row r="4" spans="1:7" ht="14.25" customHeight="1" thickBot="1" x14ac:dyDescent="0.25">
      <c r="A4" s="230"/>
      <c r="B4" s="230"/>
      <c r="C4" s="230"/>
      <c r="D4" s="230"/>
      <c r="E4" s="230"/>
      <c r="F4" s="191" t="s">
        <v>351</v>
      </c>
    </row>
    <row r="5" spans="1:7" ht="20.25" customHeight="1" thickBot="1" x14ac:dyDescent="0.25">
      <c r="A5" s="769" t="s">
        <v>2</v>
      </c>
      <c r="B5" s="769"/>
      <c r="C5" s="769"/>
      <c r="D5" s="769"/>
      <c r="E5" s="769"/>
      <c r="F5" s="769"/>
    </row>
    <row r="6" spans="1:7" ht="15.75" customHeight="1" x14ac:dyDescent="0.25">
      <c r="A6" s="770" t="s">
        <v>352</v>
      </c>
      <c r="B6" s="771" t="s">
        <v>353</v>
      </c>
      <c r="C6" s="772">
        <v>2018</v>
      </c>
      <c r="D6" s="772"/>
      <c r="E6" s="772"/>
      <c r="F6" s="773" t="s">
        <v>416</v>
      </c>
    </row>
    <row r="7" spans="1:7" ht="24.75" thickBot="1" x14ac:dyDescent="0.25">
      <c r="A7" s="754"/>
      <c r="B7" s="756"/>
      <c r="C7" s="192" t="s">
        <v>354</v>
      </c>
      <c r="D7" s="192" t="s">
        <v>355</v>
      </c>
      <c r="E7" s="192" t="s">
        <v>356</v>
      </c>
      <c r="F7" s="774"/>
      <c r="G7" s="231"/>
    </row>
    <row r="8" spans="1:7" ht="20.100000000000001" customHeight="1" x14ac:dyDescent="0.2">
      <c r="A8" s="194" t="s">
        <v>417</v>
      </c>
      <c r="B8" s="195" t="s">
        <v>418</v>
      </c>
      <c r="C8" s="196">
        <v>8080000</v>
      </c>
      <c r="D8" s="196">
        <f>F8-C8</f>
        <v>-279000</v>
      </c>
      <c r="E8" s="197">
        <f>F8/C8*100</f>
        <v>96.547029702970306</v>
      </c>
      <c r="F8" s="198">
        <v>7801000</v>
      </c>
      <c r="G8" s="232"/>
    </row>
    <row r="9" spans="1:7" ht="20.100000000000001" customHeight="1" x14ac:dyDescent="0.2">
      <c r="A9" s="199" t="s">
        <v>419</v>
      </c>
      <c r="B9" s="200" t="s">
        <v>420</v>
      </c>
      <c r="C9" s="201">
        <v>4356000</v>
      </c>
      <c r="D9" s="196">
        <f t="shared" ref="D9:D17" si="0">F9-C9</f>
        <v>2445900</v>
      </c>
      <c r="E9" s="197">
        <f t="shared" ref="E9:E17" si="1">F9/C9*100</f>
        <v>156.15013774104682</v>
      </c>
      <c r="F9" s="202">
        <v>6801900</v>
      </c>
      <c r="G9" s="233"/>
    </row>
    <row r="10" spans="1:7" ht="20.100000000000001" customHeight="1" x14ac:dyDescent="0.2">
      <c r="A10" s="199" t="s">
        <v>421</v>
      </c>
      <c r="B10" s="200" t="s">
        <v>422</v>
      </c>
      <c r="C10" s="201">
        <v>0</v>
      </c>
      <c r="D10" s="196">
        <f t="shared" si="0"/>
        <v>0</v>
      </c>
      <c r="E10" s="197"/>
      <c r="F10" s="202"/>
      <c r="G10" s="233"/>
    </row>
    <row r="11" spans="1:7" ht="20.100000000000001" customHeight="1" x14ac:dyDescent="0.2">
      <c r="A11" s="199" t="s">
        <v>423</v>
      </c>
      <c r="B11" s="200" t="s">
        <v>424</v>
      </c>
      <c r="C11" s="201">
        <v>0</v>
      </c>
      <c r="D11" s="196">
        <f t="shared" si="0"/>
        <v>0</v>
      </c>
      <c r="E11" s="197"/>
      <c r="F11" s="202"/>
      <c r="G11" s="233"/>
    </row>
    <row r="12" spans="1:7" ht="20.100000000000001" customHeight="1" x14ac:dyDescent="0.2">
      <c r="A12" s="199" t="s">
        <v>425</v>
      </c>
      <c r="B12" s="200" t="s">
        <v>426</v>
      </c>
      <c r="C12" s="201">
        <v>222000</v>
      </c>
      <c r="D12" s="196">
        <f t="shared" si="0"/>
        <v>-72000</v>
      </c>
      <c r="E12" s="197">
        <f t="shared" si="1"/>
        <v>67.567567567567565</v>
      </c>
      <c r="F12" s="202">
        <v>150000</v>
      </c>
      <c r="G12" s="232"/>
    </row>
    <row r="13" spans="1:7" ht="20.100000000000001" customHeight="1" x14ac:dyDescent="0.2">
      <c r="A13" s="199" t="s">
        <v>427</v>
      </c>
      <c r="B13" s="200" t="s">
        <v>428</v>
      </c>
      <c r="C13" s="201">
        <v>60000</v>
      </c>
      <c r="D13" s="196">
        <f t="shared" si="0"/>
        <v>0</v>
      </c>
      <c r="E13" s="197">
        <f t="shared" si="1"/>
        <v>100</v>
      </c>
      <c r="F13" s="202">
        <v>60000</v>
      </c>
      <c r="G13" s="232"/>
    </row>
    <row r="14" spans="1:7" ht="20.100000000000001" customHeight="1" x14ac:dyDescent="0.2">
      <c r="A14" s="199" t="s">
        <v>429</v>
      </c>
      <c r="B14" s="200" t="s">
        <v>430</v>
      </c>
      <c r="C14" s="201">
        <v>0</v>
      </c>
      <c r="D14" s="196">
        <f t="shared" si="0"/>
        <v>227200</v>
      </c>
      <c r="E14" s="197"/>
      <c r="F14" s="202">
        <v>227200</v>
      </c>
      <c r="G14" s="233"/>
    </row>
    <row r="15" spans="1:7" ht="20.100000000000001" customHeight="1" x14ac:dyDescent="0.2">
      <c r="A15" s="199" t="s">
        <v>431</v>
      </c>
      <c r="B15" s="200" t="s">
        <v>432</v>
      </c>
      <c r="C15" s="201">
        <v>9144680</v>
      </c>
      <c r="D15" s="196">
        <f t="shared" si="0"/>
        <v>-50000</v>
      </c>
      <c r="E15" s="197">
        <f t="shared" si="1"/>
        <v>99.453234011468965</v>
      </c>
      <c r="F15" s="202">
        <v>9094680</v>
      </c>
      <c r="G15" s="232"/>
    </row>
    <row r="16" spans="1:7" ht="27" customHeight="1" x14ac:dyDescent="0.2">
      <c r="A16" s="199" t="s">
        <v>433</v>
      </c>
      <c r="B16" s="200" t="s">
        <v>434</v>
      </c>
      <c r="C16" s="201">
        <v>1120000</v>
      </c>
      <c r="D16" s="196">
        <f t="shared" si="0"/>
        <v>0</v>
      </c>
      <c r="E16" s="197">
        <f t="shared" si="1"/>
        <v>100</v>
      </c>
      <c r="F16" s="202">
        <v>1120000</v>
      </c>
      <c r="G16" s="232"/>
    </row>
    <row r="17" spans="1:7" ht="20.100000000000001" customHeight="1" thickBot="1" x14ac:dyDescent="0.25">
      <c r="A17" s="203" t="s">
        <v>435</v>
      </c>
      <c r="B17" s="204" t="s">
        <v>436</v>
      </c>
      <c r="C17" s="205">
        <v>40000</v>
      </c>
      <c r="D17" s="196">
        <f t="shared" si="0"/>
        <v>20000</v>
      </c>
      <c r="E17" s="197">
        <f t="shared" si="1"/>
        <v>150</v>
      </c>
      <c r="F17" s="206">
        <v>60000</v>
      </c>
      <c r="G17" s="232"/>
    </row>
    <row r="18" spans="1:7" ht="24.95" customHeight="1" thickBot="1" x14ac:dyDescent="0.25">
      <c r="A18" s="767" t="s">
        <v>3</v>
      </c>
      <c r="B18" s="767"/>
      <c r="C18" s="234">
        <f>SUM(C8:C17)</f>
        <v>23022680</v>
      </c>
      <c r="D18" s="235">
        <f>SUM(D8:D17)</f>
        <v>2292100</v>
      </c>
      <c r="E18" s="236">
        <f>F18/C18*100</f>
        <v>109.95583485502122</v>
      </c>
      <c r="F18" s="237">
        <f>SUM(F8:F17)</f>
        <v>25314780</v>
      </c>
      <c r="G18" s="238"/>
    </row>
    <row r="19" spans="1:7" ht="20.100000000000001" customHeight="1" x14ac:dyDescent="0.2">
      <c r="A19" s="194" t="s">
        <v>437</v>
      </c>
      <c r="B19" s="195" t="s">
        <v>438</v>
      </c>
      <c r="C19" s="196">
        <v>4190000</v>
      </c>
      <c r="D19" s="210">
        <f>F19-C19</f>
        <v>260080</v>
      </c>
      <c r="E19" s="211">
        <f>F19/C19*100</f>
        <v>106.20715990453459</v>
      </c>
      <c r="F19" s="198">
        <v>4450080</v>
      </c>
      <c r="G19" s="232"/>
    </row>
    <row r="20" spans="1:7" ht="20.100000000000001" customHeight="1" thickBot="1" x14ac:dyDescent="0.25">
      <c r="A20" s="203" t="s">
        <v>439</v>
      </c>
      <c r="B20" s="204" t="s">
        <v>440</v>
      </c>
      <c r="C20" s="205">
        <v>43000</v>
      </c>
      <c r="D20" s="210">
        <f>F20-C20</f>
        <v>71330</v>
      </c>
      <c r="E20" s="211">
        <f>F20/C20*100</f>
        <v>265.88372093023253</v>
      </c>
      <c r="F20" s="206">
        <v>114330</v>
      </c>
      <c r="G20" s="232"/>
    </row>
    <row r="21" spans="1:7" ht="24.95" customHeight="1" thickBot="1" x14ac:dyDescent="0.25">
      <c r="A21" s="767" t="s">
        <v>346</v>
      </c>
      <c r="B21" s="767"/>
      <c r="C21" s="234">
        <f>SUM(C19:C20)</f>
        <v>4233000</v>
      </c>
      <c r="D21" s="235">
        <f>SUM(D19:D20)</f>
        <v>331410</v>
      </c>
      <c r="E21" s="236">
        <f>F21/C21*100</f>
        <v>107.82919914953932</v>
      </c>
      <c r="F21" s="237">
        <f>SUM(F19:F20)</f>
        <v>4564410</v>
      </c>
      <c r="G21" s="238"/>
    </row>
    <row r="22" spans="1:7" ht="20.100000000000001" customHeight="1" x14ac:dyDescent="0.2">
      <c r="A22" s="194" t="s">
        <v>441</v>
      </c>
      <c r="B22" s="195" t="s">
        <v>442</v>
      </c>
      <c r="C22" s="196">
        <v>180000</v>
      </c>
      <c r="D22" s="210">
        <f>F22-C22</f>
        <v>0</v>
      </c>
      <c r="E22" s="211">
        <f>F22/C22*100</f>
        <v>100</v>
      </c>
      <c r="F22" s="198">
        <v>180000</v>
      </c>
      <c r="G22" s="232"/>
    </row>
    <row r="23" spans="1:7" ht="20.100000000000001" customHeight="1" x14ac:dyDescent="0.2">
      <c r="A23" s="199" t="s">
        <v>443</v>
      </c>
      <c r="B23" s="200" t="s">
        <v>444</v>
      </c>
      <c r="C23" s="201"/>
      <c r="D23" s="210">
        <f t="shared" ref="D23:D55" si="2">F23-C23</f>
        <v>0</v>
      </c>
      <c r="E23" s="211"/>
      <c r="F23" s="202"/>
      <c r="G23" s="238"/>
    </row>
    <row r="24" spans="1:7" ht="20.100000000000001" customHeight="1" x14ac:dyDescent="0.2">
      <c r="A24" s="199" t="s">
        <v>445</v>
      </c>
      <c r="B24" s="200" t="s">
        <v>446</v>
      </c>
      <c r="C24" s="201"/>
      <c r="D24" s="210">
        <f t="shared" si="2"/>
        <v>0</v>
      </c>
      <c r="E24" s="211"/>
      <c r="F24" s="202"/>
      <c r="G24" s="238"/>
    </row>
    <row r="25" spans="1:7" ht="20.100000000000001" customHeight="1" x14ac:dyDescent="0.2">
      <c r="A25" s="199" t="s">
        <v>447</v>
      </c>
      <c r="B25" s="200" t="s">
        <v>448</v>
      </c>
      <c r="C25" s="201"/>
      <c r="D25" s="210">
        <f t="shared" si="2"/>
        <v>0</v>
      </c>
      <c r="E25" s="211"/>
      <c r="F25" s="202"/>
      <c r="G25" s="238"/>
    </row>
    <row r="26" spans="1:7" ht="20.100000000000001" customHeight="1" x14ac:dyDescent="0.2">
      <c r="A26" s="199" t="s">
        <v>449</v>
      </c>
      <c r="B26" s="200" t="s">
        <v>450</v>
      </c>
      <c r="C26" s="201">
        <v>3705000</v>
      </c>
      <c r="D26" s="210">
        <f t="shared" si="2"/>
        <v>1071000</v>
      </c>
      <c r="E26" s="211">
        <f t="shared" ref="E26:E51" si="3">F26/C26*100</f>
        <v>128.90688259109311</v>
      </c>
      <c r="F26" s="202">
        <v>4776000</v>
      </c>
      <c r="G26" s="238"/>
    </row>
    <row r="27" spans="1:7" ht="20.100000000000001" customHeight="1" x14ac:dyDescent="0.2">
      <c r="A27" s="199" t="s">
        <v>451</v>
      </c>
      <c r="B27" s="239" t="s">
        <v>452</v>
      </c>
      <c r="C27" s="201"/>
      <c r="D27" s="210">
        <f t="shared" si="2"/>
        <v>0</v>
      </c>
      <c r="E27" s="211"/>
      <c r="F27" s="202"/>
      <c r="G27" s="238"/>
    </row>
    <row r="28" spans="1:7" ht="20.100000000000001" customHeight="1" x14ac:dyDescent="0.2">
      <c r="A28" s="199" t="s">
        <v>453</v>
      </c>
      <c r="B28" s="239" t="s">
        <v>454</v>
      </c>
      <c r="C28" s="201"/>
      <c r="D28" s="210">
        <f t="shared" si="2"/>
        <v>0</v>
      </c>
      <c r="E28" s="211"/>
      <c r="F28" s="202"/>
      <c r="G28" s="238"/>
    </row>
    <row r="29" spans="1:7" ht="20.100000000000001" customHeight="1" x14ac:dyDescent="0.2">
      <c r="A29" s="199" t="s">
        <v>455</v>
      </c>
      <c r="B29" s="239" t="s">
        <v>456</v>
      </c>
      <c r="C29" s="201"/>
      <c r="D29" s="210">
        <f t="shared" si="2"/>
        <v>0</v>
      </c>
      <c r="E29" s="211"/>
      <c r="F29" s="202"/>
      <c r="G29" s="238"/>
    </row>
    <row r="30" spans="1:7" ht="20.100000000000001" customHeight="1" x14ac:dyDescent="0.2">
      <c r="A30" s="199" t="s">
        <v>457</v>
      </c>
      <c r="B30" s="239" t="s">
        <v>458</v>
      </c>
      <c r="C30" s="201"/>
      <c r="D30" s="210">
        <f t="shared" si="2"/>
        <v>0</v>
      </c>
      <c r="E30" s="211"/>
      <c r="F30" s="202"/>
      <c r="G30" s="238"/>
    </row>
    <row r="31" spans="1:7" ht="20.100000000000001" customHeight="1" x14ac:dyDescent="0.2">
      <c r="A31" s="199" t="s">
        <v>459</v>
      </c>
      <c r="B31" s="239" t="s">
        <v>460</v>
      </c>
      <c r="C31" s="201"/>
      <c r="D31" s="210">
        <f t="shared" si="2"/>
        <v>0</v>
      </c>
      <c r="E31" s="211"/>
      <c r="F31" s="202"/>
      <c r="G31" s="238"/>
    </row>
    <row r="32" spans="1:7" ht="19.5" customHeight="1" x14ac:dyDescent="0.2">
      <c r="A32" s="199" t="s">
        <v>461</v>
      </c>
      <c r="B32" s="239" t="s">
        <v>462</v>
      </c>
      <c r="C32" s="201"/>
      <c r="D32" s="210">
        <f t="shared" si="2"/>
        <v>0</v>
      </c>
      <c r="E32" s="211"/>
      <c r="F32" s="202"/>
      <c r="G32" s="238"/>
    </row>
    <row r="33" spans="1:7" ht="20.100000000000001" customHeight="1" x14ac:dyDescent="0.2">
      <c r="A33" s="199" t="s">
        <v>463</v>
      </c>
      <c r="B33" s="200" t="s">
        <v>464</v>
      </c>
      <c r="C33" s="201">
        <v>50000</v>
      </c>
      <c r="D33" s="210">
        <f t="shared" si="2"/>
        <v>0</v>
      </c>
      <c r="E33" s="211">
        <f t="shared" si="3"/>
        <v>100</v>
      </c>
      <c r="F33" s="202">
        <v>50000</v>
      </c>
      <c r="G33" s="238"/>
    </row>
    <row r="34" spans="1:7" ht="20.100000000000001" customHeight="1" x14ac:dyDescent="0.2">
      <c r="A34" s="199" t="s">
        <v>465</v>
      </c>
      <c r="B34" s="200" t="s">
        <v>466</v>
      </c>
      <c r="C34" s="201">
        <v>220000</v>
      </c>
      <c r="D34" s="210">
        <f t="shared" si="2"/>
        <v>0</v>
      </c>
      <c r="E34" s="211">
        <f t="shared" si="3"/>
        <v>100</v>
      </c>
      <c r="F34" s="202">
        <v>220000</v>
      </c>
      <c r="G34" s="238"/>
    </row>
    <row r="35" spans="1:7" ht="20.100000000000001" customHeight="1" x14ac:dyDescent="0.2">
      <c r="A35" s="199" t="s">
        <v>467</v>
      </c>
      <c r="B35" s="200" t="s">
        <v>468</v>
      </c>
      <c r="C35" s="201"/>
      <c r="D35" s="210">
        <f t="shared" si="2"/>
        <v>0</v>
      </c>
      <c r="E35" s="211"/>
      <c r="F35" s="202"/>
      <c r="G35" s="238"/>
    </row>
    <row r="36" spans="1:7" ht="20.100000000000001" customHeight="1" x14ac:dyDescent="0.2">
      <c r="A36" s="199" t="s">
        <v>469</v>
      </c>
      <c r="B36" s="239" t="s">
        <v>470</v>
      </c>
      <c r="C36" s="201">
        <v>3550000</v>
      </c>
      <c r="D36" s="210">
        <f>F36-C36</f>
        <v>0</v>
      </c>
      <c r="E36" s="211">
        <f t="shared" si="3"/>
        <v>100</v>
      </c>
      <c r="F36" s="202">
        <v>3550000</v>
      </c>
      <c r="G36" s="238"/>
    </row>
    <row r="37" spans="1:7" ht="20.100000000000001" customHeight="1" x14ac:dyDescent="0.2">
      <c r="A37" s="199" t="s">
        <v>471</v>
      </c>
      <c r="B37" s="239" t="s">
        <v>472</v>
      </c>
      <c r="C37" s="201">
        <v>1670000</v>
      </c>
      <c r="D37" s="210">
        <f t="shared" si="2"/>
        <v>0</v>
      </c>
      <c r="E37" s="211">
        <f t="shared" si="3"/>
        <v>100</v>
      </c>
      <c r="F37" s="202">
        <v>1670000</v>
      </c>
      <c r="G37" s="238"/>
    </row>
    <row r="38" spans="1:7" ht="20.100000000000001" customHeight="1" x14ac:dyDescent="0.2">
      <c r="A38" s="199" t="s">
        <v>473</v>
      </c>
      <c r="B38" s="239" t="s">
        <v>474</v>
      </c>
      <c r="C38" s="201">
        <v>260000</v>
      </c>
      <c r="D38" s="210">
        <f t="shared" si="2"/>
        <v>0</v>
      </c>
      <c r="E38" s="211">
        <f t="shared" si="3"/>
        <v>100</v>
      </c>
      <c r="F38" s="202">
        <v>260000</v>
      </c>
      <c r="G38" s="238"/>
    </row>
    <row r="39" spans="1:7" ht="20.100000000000001" customHeight="1" x14ac:dyDescent="0.2">
      <c r="A39" s="199" t="s">
        <v>475</v>
      </c>
      <c r="B39" s="200" t="s">
        <v>476</v>
      </c>
      <c r="C39" s="201">
        <v>13623000</v>
      </c>
      <c r="D39" s="210">
        <f t="shared" si="2"/>
        <v>0</v>
      </c>
      <c r="E39" s="211">
        <f t="shared" si="3"/>
        <v>100</v>
      </c>
      <c r="F39" s="202">
        <v>13623000</v>
      </c>
      <c r="G39" s="238"/>
    </row>
    <row r="40" spans="1:7" ht="20.100000000000001" customHeight="1" x14ac:dyDescent="0.2">
      <c r="A40" s="199" t="s">
        <v>477</v>
      </c>
      <c r="B40" s="200" t="s">
        <v>478</v>
      </c>
      <c r="C40" s="201">
        <v>650000</v>
      </c>
      <c r="D40" s="210">
        <f t="shared" si="2"/>
        <v>0</v>
      </c>
      <c r="E40" s="211">
        <f t="shared" si="3"/>
        <v>100</v>
      </c>
      <c r="F40" s="202">
        <v>650000</v>
      </c>
      <c r="G40" s="238"/>
    </row>
    <row r="41" spans="1:7" ht="20.100000000000001" customHeight="1" x14ac:dyDescent="0.2">
      <c r="A41" s="199" t="s">
        <v>479</v>
      </c>
      <c r="B41" s="200" t="s">
        <v>480</v>
      </c>
      <c r="C41" s="201">
        <v>4490000</v>
      </c>
      <c r="D41" s="210">
        <f t="shared" si="2"/>
        <v>0</v>
      </c>
      <c r="E41" s="211">
        <f>F41/C41*100</f>
        <v>100</v>
      </c>
      <c r="F41" s="202">
        <v>4490000</v>
      </c>
      <c r="G41" s="238"/>
    </row>
    <row r="42" spans="1:7" ht="20.100000000000001" customHeight="1" x14ac:dyDescent="0.2">
      <c r="A42" s="199" t="s">
        <v>481</v>
      </c>
      <c r="B42" s="200" t="s">
        <v>482</v>
      </c>
      <c r="C42" s="201">
        <v>4580000</v>
      </c>
      <c r="D42" s="210">
        <f t="shared" si="2"/>
        <v>-2310000</v>
      </c>
      <c r="E42" s="211">
        <f t="shared" si="3"/>
        <v>49.563318777292572</v>
      </c>
      <c r="F42" s="202">
        <v>2270000</v>
      </c>
      <c r="G42" s="238"/>
    </row>
    <row r="43" spans="1:7" ht="20.100000000000001" customHeight="1" x14ac:dyDescent="0.2">
      <c r="A43" s="199" t="s">
        <v>483</v>
      </c>
      <c r="B43" s="200" t="s">
        <v>484</v>
      </c>
      <c r="C43" s="201"/>
      <c r="D43" s="210">
        <f t="shared" si="2"/>
        <v>0</v>
      </c>
      <c r="E43" s="211"/>
      <c r="F43" s="202"/>
      <c r="G43" s="238"/>
    </row>
    <row r="44" spans="1:7" ht="20.100000000000001" customHeight="1" x14ac:dyDescent="0.2">
      <c r="A44" s="199" t="s">
        <v>485</v>
      </c>
      <c r="B44" s="200" t="s">
        <v>486</v>
      </c>
      <c r="C44" s="201">
        <v>3780000</v>
      </c>
      <c r="D44" s="210">
        <f t="shared" si="2"/>
        <v>200000</v>
      </c>
      <c r="E44" s="211">
        <f t="shared" si="3"/>
        <v>105.29100529100531</v>
      </c>
      <c r="F44" s="202">
        <v>3980000</v>
      </c>
      <c r="G44" s="238"/>
    </row>
    <row r="45" spans="1:7" ht="20.100000000000001" customHeight="1" x14ac:dyDescent="0.2">
      <c r="A45" s="199" t="s">
        <v>487</v>
      </c>
      <c r="B45" s="239" t="s">
        <v>488</v>
      </c>
      <c r="C45" s="201"/>
      <c r="D45" s="210">
        <f t="shared" si="2"/>
        <v>0</v>
      </c>
      <c r="E45" s="211"/>
      <c r="F45" s="202"/>
      <c r="G45" s="238"/>
    </row>
    <row r="46" spans="1:7" ht="20.100000000000001" customHeight="1" x14ac:dyDescent="0.2">
      <c r="A46" s="199" t="s">
        <v>489</v>
      </c>
      <c r="B46" s="239" t="s">
        <v>490</v>
      </c>
      <c r="C46" s="201"/>
      <c r="D46" s="210">
        <f t="shared" si="2"/>
        <v>0</v>
      </c>
      <c r="E46" s="211"/>
      <c r="F46" s="202"/>
      <c r="G46" s="238"/>
    </row>
    <row r="47" spans="1:7" ht="20.100000000000001" customHeight="1" x14ac:dyDescent="0.2">
      <c r="A47" s="199" t="s">
        <v>491</v>
      </c>
      <c r="B47" s="239" t="s">
        <v>492</v>
      </c>
      <c r="C47" s="201"/>
      <c r="D47" s="210">
        <f>F47-C47</f>
        <v>0</v>
      </c>
      <c r="E47" s="211"/>
      <c r="F47" s="202"/>
      <c r="G47" s="238"/>
    </row>
    <row r="48" spans="1:7" ht="20.100000000000001" customHeight="1" x14ac:dyDescent="0.2">
      <c r="A48" s="199" t="s">
        <v>493</v>
      </c>
      <c r="B48" s="239" t="s">
        <v>494</v>
      </c>
      <c r="C48" s="201"/>
      <c r="D48" s="210">
        <f t="shared" si="2"/>
        <v>0</v>
      </c>
      <c r="E48" s="211"/>
      <c r="F48" s="202"/>
      <c r="G48" s="238"/>
    </row>
    <row r="49" spans="1:7" ht="20.100000000000001" customHeight="1" x14ac:dyDescent="0.2">
      <c r="A49" s="199" t="s">
        <v>495</v>
      </c>
      <c r="B49" s="239" t="s">
        <v>496</v>
      </c>
      <c r="C49" s="201"/>
      <c r="D49" s="210">
        <f t="shared" si="2"/>
        <v>0</v>
      </c>
      <c r="E49" s="211"/>
      <c r="F49" s="202"/>
      <c r="G49" s="238"/>
    </row>
    <row r="50" spans="1:7" ht="20.100000000000001" customHeight="1" x14ac:dyDescent="0.2">
      <c r="A50" s="199" t="s">
        <v>497</v>
      </c>
      <c r="B50" s="200" t="s">
        <v>498</v>
      </c>
      <c r="C50" s="201"/>
      <c r="D50" s="210">
        <f t="shared" si="2"/>
        <v>132000</v>
      </c>
      <c r="E50" s="211"/>
      <c r="F50" s="202">
        <v>132000</v>
      </c>
      <c r="G50" s="238"/>
    </row>
    <row r="51" spans="1:7" ht="19.5" customHeight="1" x14ac:dyDescent="0.2">
      <c r="A51" s="199" t="s">
        <v>499</v>
      </c>
      <c r="B51" s="200" t="s">
        <v>500</v>
      </c>
      <c r="C51" s="201">
        <v>8537966</v>
      </c>
      <c r="D51" s="210">
        <f t="shared" si="2"/>
        <v>521404</v>
      </c>
      <c r="E51" s="211">
        <f t="shared" si="3"/>
        <v>106.10688775289103</v>
      </c>
      <c r="F51" s="202">
        <v>9059370</v>
      </c>
      <c r="G51" s="238"/>
    </row>
    <row r="52" spans="1:7" ht="20.100000000000001" customHeight="1" x14ac:dyDescent="0.2">
      <c r="A52" s="199" t="s">
        <v>501</v>
      </c>
      <c r="B52" s="200" t="s">
        <v>502</v>
      </c>
      <c r="C52" s="201"/>
      <c r="D52" s="210">
        <f t="shared" si="2"/>
        <v>980000</v>
      </c>
      <c r="E52" s="211"/>
      <c r="F52" s="202">
        <v>980000</v>
      </c>
      <c r="G52" s="238"/>
    </row>
    <row r="53" spans="1:7" ht="20.100000000000001" customHeight="1" x14ac:dyDescent="0.2">
      <c r="A53" s="199" t="s">
        <v>503</v>
      </c>
      <c r="B53" s="200" t="s">
        <v>504</v>
      </c>
      <c r="C53" s="201"/>
      <c r="D53" s="210">
        <f t="shared" si="2"/>
        <v>0</v>
      </c>
      <c r="E53" s="211"/>
      <c r="F53" s="202"/>
      <c r="G53" s="238"/>
    </row>
    <row r="54" spans="1:7" ht="20.100000000000001" customHeight="1" x14ac:dyDescent="0.2">
      <c r="A54" s="199" t="s">
        <v>505</v>
      </c>
      <c r="B54" s="200" t="s">
        <v>506</v>
      </c>
      <c r="C54" s="201"/>
      <c r="D54" s="210">
        <f t="shared" si="2"/>
        <v>0</v>
      </c>
      <c r="E54" s="211"/>
      <c r="F54" s="202"/>
      <c r="G54" s="238"/>
    </row>
    <row r="55" spans="1:7" ht="20.100000000000001" customHeight="1" thickBot="1" x14ac:dyDescent="0.25">
      <c r="A55" s="203" t="s">
        <v>507</v>
      </c>
      <c r="B55" s="204" t="s">
        <v>508</v>
      </c>
      <c r="C55" s="205"/>
      <c r="D55" s="210">
        <f t="shared" si="2"/>
        <v>0</v>
      </c>
      <c r="E55" s="211"/>
      <c r="F55" s="206"/>
      <c r="G55" s="238"/>
    </row>
    <row r="56" spans="1:7" ht="24.95" customHeight="1" thickBot="1" x14ac:dyDescent="0.25">
      <c r="A56" s="767" t="s">
        <v>5</v>
      </c>
      <c r="B56" s="767"/>
      <c r="C56" s="237">
        <f>SUM(C22:C55)</f>
        <v>45295966</v>
      </c>
      <c r="D56" s="237">
        <f t="shared" ref="D56" si="4">SUM(D22:D55)</f>
        <v>594404</v>
      </c>
      <c r="E56" s="240">
        <f>F56/C56*100</f>
        <v>101.31226696876274</v>
      </c>
      <c r="F56" s="237">
        <f>SUM(F22:F55)</f>
        <v>45890370</v>
      </c>
      <c r="G56" s="238"/>
    </row>
    <row r="57" spans="1:7" ht="20.100000000000001" customHeight="1" x14ac:dyDescent="0.2">
      <c r="A57" s="194" t="s">
        <v>509</v>
      </c>
      <c r="B57" s="195" t="s">
        <v>510</v>
      </c>
      <c r="C57" s="196"/>
      <c r="D57" s="210">
        <f>F57-C57</f>
        <v>0</v>
      </c>
      <c r="E57" s="210">
        <f>F57-C57</f>
        <v>0</v>
      </c>
      <c r="F57" s="198"/>
      <c r="G57" s="241"/>
    </row>
    <row r="58" spans="1:7" ht="20.100000000000001" customHeight="1" x14ac:dyDescent="0.2">
      <c r="A58" s="199" t="s">
        <v>511</v>
      </c>
      <c r="B58" s="200" t="s">
        <v>512</v>
      </c>
      <c r="C58" s="201">
        <v>400000</v>
      </c>
      <c r="D58" s="210">
        <f t="shared" ref="D58:D62" si="5">F58-C58</f>
        <v>0</v>
      </c>
      <c r="E58" s="215">
        <f t="shared" ref="E58:E62" si="6">F58-C58</f>
        <v>0</v>
      </c>
      <c r="F58" s="202">
        <v>400000</v>
      </c>
      <c r="G58" s="241"/>
    </row>
    <row r="59" spans="1:7" ht="20.100000000000001" customHeight="1" x14ac:dyDescent="0.2">
      <c r="A59" s="199" t="s">
        <v>513</v>
      </c>
      <c r="B59" s="200" t="s">
        <v>514</v>
      </c>
      <c r="C59" s="201">
        <v>5350000</v>
      </c>
      <c r="D59" s="210">
        <f t="shared" si="5"/>
        <v>0</v>
      </c>
      <c r="E59" s="215">
        <f t="shared" si="6"/>
        <v>0</v>
      </c>
      <c r="F59" s="202">
        <v>5350000</v>
      </c>
      <c r="G59" s="241"/>
    </row>
    <row r="60" spans="1:7" ht="20.100000000000001" customHeight="1" x14ac:dyDescent="0.2">
      <c r="A60" s="199" t="s">
        <v>515</v>
      </c>
      <c r="B60" s="200" t="s">
        <v>516</v>
      </c>
      <c r="C60" s="201">
        <v>1700000</v>
      </c>
      <c r="D60" s="210">
        <f t="shared" si="5"/>
        <v>2350000</v>
      </c>
      <c r="E60" s="242">
        <f>F60/C60*100</f>
        <v>238.23529411764704</v>
      </c>
      <c r="F60" s="202">
        <v>4050000</v>
      </c>
      <c r="G60" s="241"/>
    </row>
    <row r="61" spans="1:7" ht="20.100000000000001" customHeight="1" x14ac:dyDescent="0.2">
      <c r="A61" s="199" t="s">
        <v>517</v>
      </c>
      <c r="B61" s="200" t="s">
        <v>518</v>
      </c>
      <c r="C61" s="201">
        <v>112000</v>
      </c>
      <c r="D61" s="210">
        <f t="shared" si="5"/>
        <v>0</v>
      </c>
      <c r="E61" s="215">
        <f t="shared" si="6"/>
        <v>0</v>
      </c>
      <c r="F61" s="202">
        <v>112000</v>
      </c>
      <c r="G61" s="241"/>
    </row>
    <row r="62" spans="1:7" ht="30" customHeight="1" thickBot="1" x14ac:dyDescent="0.25">
      <c r="A62" s="203" t="s">
        <v>519</v>
      </c>
      <c r="B62" s="204" t="s">
        <v>520</v>
      </c>
      <c r="C62" s="205"/>
      <c r="D62" s="210">
        <f t="shared" si="5"/>
        <v>0</v>
      </c>
      <c r="E62" s="212">
        <f t="shared" si="6"/>
        <v>0</v>
      </c>
      <c r="F62" s="206"/>
      <c r="G62" s="241"/>
    </row>
    <row r="63" spans="1:7" ht="25.5" customHeight="1" thickBot="1" x14ac:dyDescent="0.25">
      <c r="A63" s="767" t="s">
        <v>347</v>
      </c>
      <c r="B63" s="767"/>
      <c r="C63" s="237">
        <f>SUM(C57:C62)</f>
        <v>7562000</v>
      </c>
      <c r="D63" s="234">
        <f>SUM(D57:D62)</f>
        <v>2350000</v>
      </c>
      <c r="E63" s="236">
        <f>F63/C63*100</f>
        <v>131.07643480560697</v>
      </c>
      <c r="F63" s="237">
        <f>SUM(F57:F62)</f>
        <v>9912000</v>
      </c>
      <c r="G63" s="241"/>
    </row>
    <row r="64" spans="1:7" ht="24.95" customHeight="1" x14ac:dyDescent="0.2">
      <c r="A64" s="194" t="s">
        <v>521</v>
      </c>
      <c r="B64" s="195" t="s">
        <v>522</v>
      </c>
      <c r="C64" s="196">
        <v>0</v>
      </c>
      <c r="D64" s="210">
        <f>F64-C64</f>
        <v>87640</v>
      </c>
      <c r="E64" s="210"/>
      <c r="F64" s="198">
        <v>87640</v>
      </c>
      <c r="G64" s="241"/>
    </row>
    <row r="65" spans="1:9" ht="24.95" customHeight="1" x14ac:dyDescent="0.2">
      <c r="A65" s="199" t="s">
        <v>523</v>
      </c>
      <c r="B65" s="200" t="s">
        <v>524</v>
      </c>
      <c r="C65" s="201">
        <v>0</v>
      </c>
      <c r="D65" s="210">
        <f t="shared" ref="D65:D68" si="7">F65-C65</f>
        <v>0</v>
      </c>
      <c r="E65" s="215"/>
      <c r="F65" s="202"/>
      <c r="G65" s="241"/>
    </row>
    <row r="66" spans="1:9" ht="24.95" customHeight="1" x14ac:dyDescent="0.2">
      <c r="A66" s="199" t="s">
        <v>525</v>
      </c>
      <c r="B66" s="200" t="s">
        <v>526</v>
      </c>
      <c r="C66" s="201">
        <v>3125000</v>
      </c>
      <c r="D66" s="210">
        <f t="shared" si="7"/>
        <v>200000</v>
      </c>
      <c r="E66" s="242">
        <f>F66/C66*100</f>
        <v>106.4</v>
      </c>
      <c r="F66" s="202">
        <v>3325000</v>
      </c>
      <c r="G66" s="243"/>
    </row>
    <row r="67" spans="1:9" ht="24.95" customHeight="1" x14ac:dyDescent="0.2">
      <c r="A67" s="199" t="s">
        <v>527</v>
      </c>
      <c r="B67" s="200" t="s">
        <v>528</v>
      </c>
      <c r="C67" s="201"/>
      <c r="D67" s="210">
        <f t="shared" si="7"/>
        <v>0</v>
      </c>
      <c r="E67" s="215"/>
      <c r="F67" s="202"/>
      <c r="G67" s="243"/>
    </row>
    <row r="68" spans="1:9" ht="24.95" customHeight="1" thickBot="1" x14ac:dyDescent="0.25">
      <c r="A68" s="203" t="s">
        <v>529</v>
      </c>
      <c r="B68" s="204" t="s">
        <v>530</v>
      </c>
      <c r="C68" s="205">
        <v>2100000</v>
      </c>
      <c r="D68" s="210">
        <f t="shared" si="7"/>
        <v>0</v>
      </c>
      <c r="E68" s="213">
        <f>F68/C68*100</f>
        <v>100</v>
      </c>
      <c r="F68" s="206">
        <v>2100000</v>
      </c>
      <c r="G68" s="243"/>
    </row>
    <row r="69" spans="1:9" ht="24.95" customHeight="1" thickBot="1" x14ac:dyDescent="0.25">
      <c r="A69" s="768" t="s">
        <v>348</v>
      </c>
      <c r="B69" s="768"/>
      <c r="C69" s="244">
        <f>SUM(C64:C68)</f>
        <v>5225000</v>
      </c>
      <c r="D69" s="245">
        <f>SUM(D64:D68)</f>
        <v>287640</v>
      </c>
      <c r="E69" s="246">
        <f>SUM(E64:E68)</f>
        <v>206.4</v>
      </c>
      <c r="F69" s="247">
        <f>SUM(F64:F68)</f>
        <v>5512640</v>
      </c>
      <c r="G69" s="241"/>
    </row>
    <row r="70" spans="1:9" ht="20.100000000000001" customHeight="1" x14ac:dyDescent="0.2">
      <c r="A70" s="194" t="s">
        <v>531</v>
      </c>
      <c r="B70" s="195" t="s">
        <v>532</v>
      </c>
      <c r="C70" s="196"/>
      <c r="D70" s="248">
        <f>F70-C70</f>
        <v>0</v>
      </c>
      <c r="E70" s="210">
        <f>F70-C70</f>
        <v>0</v>
      </c>
      <c r="F70" s="249"/>
      <c r="G70" s="241"/>
    </row>
    <row r="71" spans="1:9" ht="20.100000000000001" customHeight="1" x14ac:dyDescent="0.2">
      <c r="A71" s="199" t="s">
        <v>533</v>
      </c>
      <c r="B71" s="200" t="s">
        <v>534</v>
      </c>
      <c r="C71" s="201"/>
      <c r="D71" s="248">
        <f t="shared" ref="D71:D77" si="8">F71-C71</f>
        <v>0</v>
      </c>
      <c r="E71" s="215">
        <f t="shared" ref="E71" si="9">F71-C71</f>
        <v>0</v>
      </c>
      <c r="F71" s="250"/>
      <c r="G71" s="241"/>
    </row>
    <row r="72" spans="1:9" ht="20.100000000000001" customHeight="1" x14ac:dyDescent="0.2">
      <c r="A72" s="199" t="s">
        <v>535</v>
      </c>
      <c r="B72" s="200" t="s">
        <v>536</v>
      </c>
      <c r="C72" s="201">
        <v>100000</v>
      </c>
      <c r="D72" s="248">
        <f t="shared" si="8"/>
        <v>0</v>
      </c>
      <c r="E72" s="242">
        <f>F72/C72*100</f>
        <v>100</v>
      </c>
      <c r="F72" s="250">
        <v>100000</v>
      </c>
      <c r="G72" s="243"/>
    </row>
    <row r="73" spans="1:9" ht="20.100000000000001" customHeight="1" x14ac:dyDescent="0.2">
      <c r="A73" s="199" t="s">
        <v>537</v>
      </c>
      <c r="B73" s="200" t="s">
        <v>328</v>
      </c>
      <c r="C73" s="201">
        <v>3601000</v>
      </c>
      <c r="D73" s="248">
        <f t="shared" si="8"/>
        <v>1592000</v>
      </c>
      <c r="E73" s="242">
        <f>F73/C73*100</f>
        <v>144.20994168286586</v>
      </c>
      <c r="F73" s="250">
        <v>5193000</v>
      </c>
      <c r="G73" s="243"/>
      <c r="I73" s="251"/>
    </row>
    <row r="74" spans="1:9" ht="20.100000000000001" customHeight="1" x14ac:dyDescent="0.2">
      <c r="A74" s="199" t="s">
        <v>538</v>
      </c>
      <c r="B74" s="200" t="s">
        <v>539</v>
      </c>
      <c r="C74" s="201">
        <v>966000</v>
      </c>
      <c r="D74" s="248">
        <f t="shared" si="8"/>
        <v>464000</v>
      </c>
      <c r="E74" s="242">
        <f t="shared" ref="E74:E77" si="10">F74/C74*100</f>
        <v>148.03312629399585</v>
      </c>
      <c r="F74" s="250">
        <v>1430000</v>
      </c>
      <c r="G74" s="243"/>
    </row>
    <row r="75" spans="1:9" ht="20.100000000000001" customHeight="1" x14ac:dyDescent="0.2">
      <c r="A75" s="199" t="s">
        <v>540</v>
      </c>
      <c r="B75" s="200" t="s">
        <v>330</v>
      </c>
      <c r="C75" s="201">
        <v>25354307</v>
      </c>
      <c r="D75" s="248">
        <f t="shared" si="8"/>
        <v>26259599</v>
      </c>
      <c r="E75" s="242">
        <f t="shared" si="10"/>
        <v>203.57056495371774</v>
      </c>
      <c r="F75" s="250">
        <v>51613906</v>
      </c>
      <c r="G75" s="243"/>
    </row>
    <row r="76" spans="1:9" ht="20.100000000000001" customHeight="1" x14ac:dyDescent="0.2">
      <c r="A76" s="199" t="s">
        <v>541</v>
      </c>
      <c r="B76" s="200" t="s">
        <v>542</v>
      </c>
      <c r="C76" s="201">
        <v>0</v>
      </c>
      <c r="D76" s="248">
        <f t="shared" si="8"/>
        <v>5103590</v>
      </c>
      <c r="E76" s="242"/>
      <c r="F76" s="250">
        <v>5103590</v>
      </c>
      <c r="G76" s="243"/>
    </row>
    <row r="77" spans="1:9" ht="20.100000000000001" customHeight="1" thickBot="1" x14ac:dyDescent="0.25">
      <c r="A77" s="203" t="s">
        <v>543</v>
      </c>
      <c r="B77" s="204" t="s">
        <v>544</v>
      </c>
      <c r="C77" s="205">
        <v>6845693</v>
      </c>
      <c r="D77" s="248">
        <f t="shared" si="8"/>
        <v>8468027</v>
      </c>
      <c r="E77" s="242">
        <f t="shared" si="10"/>
        <v>223.69860874567408</v>
      </c>
      <c r="F77" s="252">
        <v>15313720</v>
      </c>
      <c r="G77" s="243"/>
    </row>
    <row r="78" spans="1:9" ht="24.95" customHeight="1" thickBot="1" x14ac:dyDescent="0.25">
      <c r="A78" s="767" t="s">
        <v>545</v>
      </c>
      <c r="B78" s="767"/>
      <c r="C78" s="253">
        <f>SUM(C70:C77)</f>
        <v>36867000</v>
      </c>
      <c r="D78" s="234">
        <f>SUM(D70:D77)</f>
        <v>41887216</v>
      </c>
      <c r="E78" s="236">
        <f>F78/C78*100</f>
        <v>213.61709930289962</v>
      </c>
      <c r="F78" s="237">
        <f>SUM(F70:F77)</f>
        <v>78754216</v>
      </c>
      <c r="G78" s="243"/>
    </row>
    <row r="79" spans="1:9" ht="24.95" customHeight="1" thickBot="1" x14ac:dyDescent="0.25">
      <c r="A79" s="254" t="s">
        <v>350</v>
      </c>
      <c r="B79" s="255" t="s">
        <v>546</v>
      </c>
      <c r="C79" s="256">
        <v>0</v>
      </c>
      <c r="D79" s="257">
        <f>F79-C79</f>
        <v>2676285</v>
      </c>
      <c r="E79" s="258"/>
      <c r="F79" s="259">
        <v>2676285</v>
      </c>
      <c r="G79" s="243"/>
    </row>
    <row r="80" spans="1:9" ht="24.95" customHeight="1" thickBot="1" x14ac:dyDescent="0.25">
      <c r="A80" s="260" t="s">
        <v>547</v>
      </c>
      <c r="B80" s="255" t="s">
        <v>548</v>
      </c>
      <c r="C80" s="257">
        <v>59483000</v>
      </c>
      <c r="D80" s="258">
        <f>F80-C80</f>
        <v>-1016000</v>
      </c>
      <c r="E80" s="261">
        <f>F80/C80*100</f>
        <v>98.291948960207122</v>
      </c>
      <c r="F80" s="262">
        <v>58467000</v>
      </c>
      <c r="G80" s="243"/>
    </row>
    <row r="81" spans="1:7" ht="24.95" customHeight="1" x14ac:dyDescent="0.2">
      <c r="A81" s="762" t="s">
        <v>349</v>
      </c>
      <c r="B81" s="263" t="s">
        <v>549</v>
      </c>
      <c r="C81" s="264">
        <v>6392000</v>
      </c>
      <c r="D81" s="265">
        <f>F81-C81</f>
        <v>-1551675</v>
      </c>
      <c r="E81" s="266">
        <f>F81/C81*100</f>
        <v>75.724734042553195</v>
      </c>
      <c r="F81" s="267">
        <v>4840325</v>
      </c>
      <c r="G81" s="243"/>
    </row>
    <row r="82" spans="1:7" ht="20.25" customHeight="1" x14ac:dyDescent="0.2">
      <c r="A82" s="763"/>
      <c r="B82" s="268" t="s">
        <v>550</v>
      </c>
      <c r="C82" s="269">
        <v>29480000</v>
      </c>
      <c r="D82" s="270">
        <f t="shared" ref="D82:D83" si="11">F82-C82</f>
        <v>-29480000</v>
      </c>
      <c r="E82" s="271"/>
      <c r="F82" s="272">
        <f>'[1]Kiadások COFOG szerint'!F41</f>
        <v>0</v>
      </c>
      <c r="G82" s="243"/>
    </row>
    <row r="83" spans="1:7" ht="20.25" customHeight="1" thickBot="1" x14ac:dyDescent="0.25">
      <c r="A83" s="764"/>
      <c r="B83" s="273" t="s">
        <v>342</v>
      </c>
      <c r="C83" s="274">
        <v>10000000</v>
      </c>
      <c r="D83" s="275">
        <f t="shared" si="11"/>
        <v>0</v>
      </c>
      <c r="E83" s="276">
        <f>F83/C83*100</f>
        <v>100</v>
      </c>
      <c r="F83" s="277">
        <v>10000000</v>
      </c>
      <c r="G83" s="243"/>
    </row>
    <row r="84" spans="1:7" ht="22.5" customHeight="1" thickBot="1" x14ac:dyDescent="0.3">
      <c r="A84" s="765" t="s">
        <v>163</v>
      </c>
      <c r="B84" s="766"/>
      <c r="C84" s="278">
        <f>SUM(C82+C81+C80+C78+C69+C63+C56+C21+C18+C83)</f>
        <v>227560646</v>
      </c>
      <c r="D84" s="279">
        <f>D18+D21+D56+D63+D69+D78+D79+D80+D82+D81</f>
        <v>18371380</v>
      </c>
      <c r="E84" s="280">
        <f>F84/C84*100</f>
        <v>108.07317975358535</v>
      </c>
      <c r="F84" s="278">
        <f>F80+F81+F82+F83+F78+F69+F63+F56+F21+F18+F79</f>
        <v>245932026</v>
      </c>
      <c r="G84" s="243"/>
    </row>
  </sheetData>
  <mergeCells count="15">
    <mergeCell ref="A2:F2"/>
    <mergeCell ref="A3:F3"/>
    <mergeCell ref="A5:F5"/>
    <mergeCell ref="A6:A7"/>
    <mergeCell ref="B6:B7"/>
    <mergeCell ref="C6:E6"/>
    <mergeCell ref="F6:F7"/>
    <mergeCell ref="A81:A83"/>
    <mergeCell ref="A84:B84"/>
    <mergeCell ref="A18:B18"/>
    <mergeCell ref="A21:B21"/>
    <mergeCell ref="A56:B56"/>
    <mergeCell ref="A63:B63"/>
    <mergeCell ref="A69:B69"/>
    <mergeCell ref="A78:B78"/>
  </mergeCells>
  <pageMargins left="0.7" right="0.7" top="0.75" bottom="0.75" header="0.3" footer="0.3"/>
  <pageSetup paperSize="9" scale="66" orientation="portrait" r:id="rId1"/>
  <headerFooter>
    <oddFooter>&amp;LKészítette: Fári-Nagy Zsuzsanna&amp;C&amp;P/&amp;N&amp;R&amp;D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4"/>
  <sheetViews>
    <sheetView workbookViewId="0">
      <selection activeCell="H60" sqref="H60"/>
    </sheetView>
  </sheetViews>
  <sheetFormatPr defaultRowHeight="12.75" x14ac:dyDescent="0.2"/>
  <cols>
    <col min="1" max="1" width="12.28515625" customWidth="1"/>
    <col min="2" max="2" width="36.140625" customWidth="1"/>
    <col min="3" max="3" width="15.28515625" customWidth="1"/>
    <col min="4" max="4" width="12.140625" customWidth="1"/>
    <col min="5" max="5" width="9.7109375" customWidth="1"/>
    <col min="6" max="6" width="17" customWidth="1"/>
    <col min="7" max="7" width="10.140625" bestFit="1" customWidth="1"/>
  </cols>
  <sheetData>
    <row r="1" spans="1:7" x14ac:dyDescent="0.2">
      <c r="E1" s="347"/>
      <c r="F1" s="347" t="s">
        <v>345</v>
      </c>
    </row>
    <row r="2" spans="1:7" ht="15.75" x14ac:dyDescent="0.25">
      <c r="A2" s="787" t="s">
        <v>554</v>
      </c>
      <c r="B2" s="787"/>
      <c r="C2" s="787"/>
      <c r="D2" s="787"/>
      <c r="E2" s="787"/>
      <c r="F2" s="787"/>
    </row>
    <row r="3" spans="1:7" ht="15.75" x14ac:dyDescent="0.25">
      <c r="A3" s="788" t="s">
        <v>192</v>
      </c>
      <c r="B3" s="788"/>
      <c r="C3" s="788"/>
      <c r="D3" s="788"/>
      <c r="E3" s="788"/>
      <c r="F3" s="788"/>
    </row>
    <row r="4" spans="1:7" ht="13.5" thickBot="1" x14ac:dyDescent="0.25">
      <c r="F4" s="191" t="s">
        <v>351</v>
      </c>
    </row>
    <row r="5" spans="1:7" ht="21.75" customHeight="1" thickBot="1" x14ac:dyDescent="0.3">
      <c r="A5" s="789" t="s">
        <v>2</v>
      </c>
      <c r="B5" s="790"/>
      <c r="C5" s="790"/>
      <c r="D5" s="790"/>
      <c r="E5" s="790"/>
      <c r="F5" s="791"/>
    </row>
    <row r="6" spans="1:7" x14ac:dyDescent="0.2">
      <c r="A6" s="792" t="s">
        <v>352</v>
      </c>
      <c r="B6" s="794" t="s">
        <v>353</v>
      </c>
      <c r="C6" s="796">
        <v>2018</v>
      </c>
      <c r="D6" s="796"/>
      <c r="E6" s="796"/>
      <c r="F6" s="348">
        <v>2018</v>
      </c>
    </row>
    <row r="7" spans="1:7" ht="30.75" customHeight="1" thickBot="1" x14ac:dyDescent="0.25">
      <c r="A7" s="793"/>
      <c r="B7" s="795"/>
      <c r="C7" s="349" t="s">
        <v>354</v>
      </c>
      <c r="D7" s="349" t="s">
        <v>355</v>
      </c>
      <c r="E7" s="349" t="s">
        <v>356</v>
      </c>
      <c r="F7" s="350" t="s">
        <v>555</v>
      </c>
    </row>
    <row r="8" spans="1:7" ht="22.5" customHeight="1" x14ac:dyDescent="0.2">
      <c r="A8" s="388" t="s">
        <v>417</v>
      </c>
      <c r="B8" s="351" t="s">
        <v>418</v>
      </c>
      <c r="C8" s="352">
        <v>41506000</v>
      </c>
      <c r="D8" s="353">
        <f>F8-C8</f>
        <v>-1106000</v>
      </c>
      <c r="E8" s="354">
        <f>F8/C8*100</f>
        <v>97.335325013251094</v>
      </c>
      <c r="F8" s="355">
        <v>40400000</v>
      </c>
      <c r="G8" s="386"/>
    </row>
    <row r="9" spans="1:7" ht="22.5" customHeight="1" x14ac:dyDescent="0.2">
      <c r="A9" s="389" t="s">
        <v>556</v>
      </c>
      <c r="B9" s="356" t="s">
        <v>557</v>
      </c>
      <c r="C9" s="357">
        <v>762000</v>
      </c>
      <c r="D9" s="353">
        <f t="shared" ref="D9:D16" si="0">F9-C9</f>
        <v>0</v>
      </c>
      <c r="E9" s="354">
        <f t="shared" ref="E9:E16" si="1">F9/C9*100</f>
        <v>100</v>
      </c>
      <c r="F9" s="358">
        <v>762000</v>
      </c>
      <c r="G9" s="386"/>
    </row>
    <row r="10" spans="1:7" ht="24.75" customHeight="1" x14ac:dyDescent="0.2">
      <c r="A10" s="389" t="s">
        <v>558</v>
      </c>
      <c r="B10" s="356" t="s">
        <v>559</v>
      </c>
      <c r="C10" s="357">
        <v>500000</v>
      </c>
      <c r="D10" s="353">
        <f t="shared" si="0"/>
        <v>0</v>
      </c>
      <c r="E10" s="354">
        <f t="shared" si="1"/>
        <v>100</v>
      </c>
      <c r="F10" s="358">
        <v>500000</v>
      </c>
      <c r="G10" s="386"/>
    </row>
    <row r="11" spans="1:7" ht="22.5" customHeight="1" x14ac:dyDescent="0.2">
      <c r="A11" s="389" t="s">
        <v>560</v>
      </c>
      <c r="B11" s="356" t="s">
        <v>561</v>
      </c>
      <c r="C11" s="357">
        <v>0</v>
      </c>
      <c r="D11" s="353">
        <f t="shared" si="0"/>
        <v>0</v>
      </c>
      <c r="E11" s="354"/>
      <c r="F11" s="358">
        <v>0</v>
      </c>
      <c r="G11" s="387"/>
    </row>
    <row r="12" spans="1:7" ht="22.5" customHeight="1" x14ac:dyDescent="0.2">
      <c r="A12" s="389" t="s">
        <v>425</v>
      </c>
      <c r="B12" s="356" t="s">
        <v>426</v>
      </c>
      <c r="C12" s="357">
        <v>301000</v>
      </c>
      <c r="D12" s="353">
        <f t="shared" si="0"/>
        <v>0</v>
      </c>
      <c r="E12" s="354">
        <f t="shared" si="1"/>
        <v>100</v>
      </c>
      <c r="F12" s="358">
        <v>301000</v>
      </c>
      <c r="G12" s="386"/>
    </row>
    <row r="13" spans="1:7" ht="22.5" customHeight="1" x14ac:dyDescent="0.2">
      <c r="A13" s="389" t="s">
        <v>427</v>
      </c>
      <c r="B13" s="356" t="s">
        <v>428</v>
      </c>
      <c r="C13" s="357">
        <v>171000</v>
      </c>
      <c r="D13" s="353">
        <f t="shared" si="0"/>
        <v>0</v>
      </c>
      <c r="E13" s="354">
        <f t="shared" si="1"/>
        <v>100</v>
      </c>
      <c r="F13" s="358">
        <v>171000</v>
      </c>
      <c r="G13" s="386"/>
    </row>
    <row r="14" spans="1:7" ht="22.5" customHeight="1" x14ac:dyDescent="0.2">
      <c r="A14" s="389" t="s">
        <v>429</v>
      </c>
      <c r="B14" s="356" t="s">
        <v>430</v>
      </c>
      <c r="C14" s="357">
        <v>0</v>
      </c>
      <c r="D14" s="353">
        <f t="shared" si="0"/>
        <v>1106000</v>
      </c>
      <c r="E14" s="354"/>
      <c r="F14" s="358">
        <v>1106000</v>
      </c>
      <c r="G14" s="387"/>
    </row>
    <row r="15" spans="1:7" ht="22.5" customHeight="1" x14ac:dyDescent="0.2">
      <c r="A15" s="389" t="s">
        <v>562</v>
      </c>
      <c r="B15" s="356" t="s">
        <v>563</v>
      </c>
      <c r="C15" s="357">
        <v>0</v>
      </c>
      <c r="D15" s="353">
        <f t="shared" si="0"/>
        <v>0</v>
      </c>
      <c r="E15" s="354"/>
      <c r="F15" s="358">
        <v>0</v>
      </c>
      <c r="G15" s="387"/>
    </row>
    <row r="16" spans="1:7" ht="22.5" customHeight="1" thickBot="1" x14ac:dyDescent="0.25">
      <c r="A16" s="390" t="s">
        <v>435</v>
      </c>
      <c r="B16" s="359" t="s">
        <v>564</v>
      </c>
      <c r="C16" s="360">
        <v>150000</v>
      </c>
      <c r="D16" s="353">
        <f t="shared" si="0"/>
        <v>0</v>
      </c>
      <c r="E16" s="354">
        <f t="shared" si="1"/>
        <v>100</v>
      </c>
      <c r="F16" s="358">
        <v>150000</v>
      </c>
      <c r="G16" s="387"/>
    </row>
    <row r="17" spans="1:7" ht="24" customHeight="1" thickBot="1" x14ac:dyDescent="0.25">
      <c r="A17" s="775" t="s">
        <v>3</v>
      </c>
      <c r="B17" s="776"/>
      <c r="C17" s="361">
        <f>SUM(C8:C16)</f>
        <v>43390000</v>
      </c>
      <c r="D17" s="362">
        <f>SUM(D8:D16)</f>
        <v>0</v>
      </c>
      <c r="E17" s="363">
        <f>F17/C17*100</f>
        <v>100</v>
      </c>
      <c r="F17" s="361">
        <f>SUM(F8:F16)</f>
        <v>43390000</v>
      </c>
      <c r="G17" s="387"/>
    </row>
    <row r="18" spans="1:7" ht="20.100000000000001" customHeight="1" x14ac:dyDescent="0.2">
      <c r="A18" s="388" t="s">
        <v>437</v>
      </c>
      <c r="B18" s="351" t="s">
        <v>438</v>
      </c>
      <c r="C18" s="352">
        <v>8554000</v>
      </c>
      <c r="D18" s="353">
        <f>F18-C18</f>
        <v>0</v>
      </c>
      <c r="E18" s="354">
        <f>F18/C18*100</f>
        <v>100</v>
      </c>
      <c r="F18" s="355">
        <v>8554000</v>
      </c>
      <c r="G18" s="386"/>
    </row>
    <row r="19" spans="1:7" ht="20.100000000000001" customHeight="1" thickBot="1" x14ac:dyDescent="0.25">
      <c r="A19" s="390" t="s">
        <v>439</v>
      </c>
      <c r="B19" s="359" t="s">
        <v>440</v>
      </c>
      <c r="C19" s="364">
        <v>12000</v>
      </c>
      <c r="D19" s="353">
        <f>F19-C19</f>
        <v>0</v>
      </c>
      <c r="E19" s="354">
        <f>F19/C19*100</f>
        <v>100</v>
      </c>
      <c r="F19" s="355">
        <v>12000</v>
      </c>
      <c r="G19" s="386"/>
    </row>
    <row r="20" spans="1:7" ht="24.95" customHeight="1" thickBot="1" x14ac:dyDescent="0.25">
      <c r="A20" s="775" t="s">
        <v>346</v>
      </c>
      <c r="B20" s="776"/>
      <c r="C20" s="361">
        <f>C18+C19</f>
        <v>8566000</v>
      </c>
      <c r="D20" s="362">
        <f ca="1">SUM(D18:D20)</f>
        <v>11677930</v>
      </c>
      <c r="E20" s="363">
        <f>F20/C20*100</f>
        <v>100</v>
      </c>
      <c r="F20" s="361">
        <f>F18+F19</f>
        <v>8566000</v>
      </c>
      <c r="G20" s="387"/>
    </row>
    <row r="21" spans="1:7" ht="18.75" customHeight="1" x14ac:dyDescent="0.2">
      <c r="A21" s="365" t="s">
        <v>565</v>
      </c>
      <c r="B21" s="781" t="s">
        <v>442</v>
      </c>
      <c r="C21" s="782"/>
      <c r="D21" s="782"/>
      <c r="E21" s="782"/>
      <c r="F21" s="783"/>
      <c r="G21" s="387"/>
    </row>
    <row r="22" spans="1:7" ht="20.100000000000001" customHeight="1" x14ac:dyDescent="0.2">
      <c r="A22" s="391" t="s">
        <v>441</v>
      </c>
      <c r="B22" s="392" t="s">
        <v>442</v>
      </c>
      <c r="C22" s="393">
        <v>380000</v>
      </c>
      <c r="D22" s="394">
        <f>F22-C22</f>
        <v>0</v>
      </c>
      <c r="E22" s="395">
        <f>F22/C22*100</f>
        <v>100</v>
      </c>
      <c r="F22" s="396">
        <v>380000</v>
      </c>
      <c r="G22" s="386"/>
    </row>
    <row r="23" spans="1:7" ht="20.100000000000001" customHeight="1" x14ac:dyDescent="0.2">
      <c r="A23" s="391" t="s">
        <v>443</v>
      </c>
      <c r="B23" s="397" t="s">
        <v>444</v>
      </c>
      <c r="C23" s="393">
        <v>0</v>
      </c>
      <c r="D23" s="394">
        <f t="shared" ref="D23:D25" si="2">F23-C23</f>
        <v>0</v>
      </c>
      <c r="E23" s="395"/>
      <c r="F23" s="398"/>
      <c r="G23" s="386"/>
    </row>
    <row r="24" spans="1:7" ht="20.100000000000001" customHeight="1" x14ac:dyDescent="0.2">
      <c r="A24" s="391" t="s">
        <v>445</v>
      </c>
      <c r="B24" s="397" t="s">
        <v>446</v>
      </c>
      <c r="C24" s="393">
        <v>0</v>
      </c>
      <c r="D24" s="394">
        <f t="shared" si="2"/>
        <v>0</v>
      </c>
      <c r="E24" s="395"/>
      <c r="F24" s="398"/>
      <c r="G24" s="386"/>
    </row>
    <row r="25" spans="1:7" ht="20.100000000000001" customHeight="1" x14ac:dyDescent="0.2">
      <c r="A25" s="391" t="s">
        <v>566</v>
      </c>
      <c r="B25" s="397" t="s">
        <v>567</v>
      </c>
      <c r="C25" s="393">
        <v>0</v>
      </c>
      <c r="D25" s="394">
        <f t="shared" si="2"/>
        <v>0</v>
      </c>
      <c r="E25" s="395"/>
      <c r="F25" s="398"/>
      <c r="G25" s="386"/>
    </row>
    <row r="26" spans="1:7" ht="20.100000000000001" customHeight="1" x14ac:dyDescent="0.2">
      <c r="A26" s="399" t="s">
        <v>565</v>
      </c>
      <c r="B26" s="366" t="s">
        <v>568</v>
      </c>
      <c r="C26" s="367">
        <f>C22+C23+C24+C25</f>
        <v>380000</v>
      </c>
      <c r="D26" s="368">
        <f t="shared" ref="D26:F26" si="3">D22+D23+D24+D25</f>
        <v>0</v>
      </c>
      <c r="E26" s="369">
        <f>F26/C26*100</f>
        <v>100</v>
      </c>
      <c r="F26" s="370">
        <f t="shared" si="3"/>
        <v>380000</v>
      </c>
      <c r="G26" s="386"/>
    </row>
    <row r="27" spans="1:7" ht="20.100000000000001" customHeight="1" x14ac:dyDescent="0.2">
      <c r="A27" s="390" t="s">
        <v>569</v>
      </c>
      <c r="B27" s="784" t="s">
        <v>450</v>
      </c>
      <c r="C27" s="785"/>
      <c r="D27" s="785"/>
      <c r="E27" s="785"/>
      <c r="F27" s="786"/>
      <c r="G27" s="386"/>
    </row>
    <row r="28" spans="1:7" ht="20.100000000000001" customHeight="1" x14ac:dyDescent="0.2">
      <c r="A28" s="391" t="s">
        <v>449</v>
      </c>
      <c r="B28" s="397" t="s">
        <v>450</v>
      </c>
      <c r="C28" s="393">
        <v>1359000</v>
      </c>
      <c r="D28" s="400">
        <f>F28-C28</f>
        <v>0</v>
      </c>
      <c r="E28" s="401">
        <f>F28/C28*100</f>
        <v>100</v>
      </c>
      <c r="F28" s="398">
        <v>1359000</v>
      </c>
      <c r="G28" s="386"/>
    </row>
    <row r="29" spans="1:7" ht="20.100000000000001" customHeight="1" x14ac:dyDescent="0.2">
      <c r="A29" s="391" t="s">
        <v>451</v>
      </c>
      <c r="B29" s="397" t="s">
        <v>452</v>
      </c>
      <c r="C29" s="393">
        <v>150000</v>
      </c>
      <c r="D29" s="400">
        <f t="shared" ref="D29:D33" si="4">F29-C29</f>
        <v>0</v>
      </c>
      <c r="E29" s="401">
        <f t="shared" ref="E29" si="5">F29/C29*100</f>
        <v>100</v>
      </c>
      <c r="F29" s="398">
        <v>150000</v>
      </c>
      <c r="G29" s="386"/>
    </row>
    <row r="30" spans="1:7" ht="20.100000000000001" customHeight="1" x14ac:dyDescent="0.2">
      <c r="A30" s="391" t="s">
        <v>453</v>
      </c>
      <c r="B30" s="397" t="s">
        <v>454</v>
      </c>
      <c r="C30" s="393">
        <v>0</v>
      </c>
      <c r="D30" s="400">
        <f t="shared" si="4"/>
        <v>0</v>
      </c>
      <c r="E30" s="401"/>
      <c r="F30" s="398"/>
      <c r="G30" s="386"/>
    </row>
    <row r="31" spans="1:7" ht="20.100000000000001" customHeight="1" x14ac:dyDescent="0.2">
      <c r="A31" s="391" t="s">
        <v>457</v>
      </c>
      <c r="B31" s="397" t="s">
        <v>458</v>
      </c>
      <c r="C31" s="393">
        <v>0</v>
      </c>
      <c r="D31" s="400">
        <f t="shared" si="4"/>
        <v>0</v>
      </c>
      <c r="E31" s="401"/>
      <c r="F31" s="398"/>
      <c r="G31" s="386"/>
    </row>
    <row r="32" spans="1:7" ht="20.100000000000001" customHeight="1" x14ac:dyDescent="0.2">
      <c r="A32" s="391" t="s">
        <v>459</v>
      </c>
      <c r="B32" s="397" t="s">
        <v>460</v>
      </c>
      <c r="C32" s="393">
        <v>0</v>
      </c>
      <c r="D32" s="400">
        <f t="shared" si="4"/>
        <v>0</v>
      </c>
      <c r="E32" s="401"/>
      <c r="F32" s="398"/>
      <c r="G32" s="386"/>
    </row>
    <row r="33" spans="1:10" ht="25.5" customHeight="1" x14ac:dyDescent="0.2">
      <c r="A33" s="391" t="s">
        <v>461</v>
      </c>
      <c r="B33" s="397" t="s">
        <v>570</v>
      </c>
      <c r="C33" s="357"/>
      <c r="D33" s="400">
        <f t="shared" si="4"/>
        <v>0</v>
      </c>
      <c r="E33" s="401"/>
      <c r="F33" s="358"/>
      <c r="G33" s="386"/>
    </row>
    <row r="34" spans="1:10" ht="22.5" customHeight="1" x14ac:dyDescent="0.2">
      <c r="A34" s="388" t="s">
        <v>571</v>
      </c>
      <c r="B34" s="366" t="s">
        <v>572</v>
      </c>
      <c r="C34" s="367">
        <f>C28+C29+C30+C31+C32+C33</f>
        <v>1509000</v>
      </c>
      <c r="D34" s="368">
        <f t="shared" ref="D34:F34" si="6">D28+D29+D30+D31+D32+D33</f>
        <v>0</v>
      </c>
      <c r="E34" s="369">
        <f>F34/C34*100</f>
        <v>100</v>
      </c>
      <c r="F34" s="370">
        <f t="shared" si="6"/>
        <v>1509000</v>
      </c>
      <c r="G34" s="386"/>
    </row>
    <row r="35" spans="1:10" ht="20.100000000000001" customHeight="1" x14ac:dyDescent="0.2">
      <c r="A35" s="399" t="s">
        <v>465</v>
      </c>
      <c r="B35" s="371" t="s">
        <v>466</v>
      </c>
      <c r="C35" s="367">
        <v>80000</v>
      </c>
      <c r="D35" s="372">
        <f>F35-C35</f>
        <v>0</v>
      </c>
      <c r="E35" s="369">
        <f>F35/C35*100</f>
        <v>100</v>
      </c>
      <c r="F35" s="373">
        <v>80000</v>
      </c>
      <c r="G35" s="386"/>
    </row>
    <row r="36" spans="1:10" ht="20.100000000000001" customHeight="1" x14ac:dyDescent="0.2">
      <c r="A36" s="390" t="s">
        <v>573</v>
      </c>
      <c r="B36" s="784" t="s">
        <v>574</v>
      </c>
      <c r="C36" s="785"/>
      <c r="D36" s="785"/>
      <c r="E36" s="785"/>
      <c r="F36" s="786"/>
      <c r="G36" s="386"/>
    </row>
    <row r="37" spans="1:10" ht="20.100000000000001" customHeight="1" x14ac:dyDescent="0.2">
      <c r="A37" s="391" t="s">
        <v>469</v>
      </c>
      <c r="B37" s="397" t="s">
        <v>575</v>
      </c>
      <c r="C37" s="393">
        <v>160000</v>
      </c>
      <c r="D37" s="400">
        <f>F37-C37</f>
        <v>0</v>
      </c>
      <c r="E37" s="401">
        <f>F37/C37*100</f>
        <v>100</v>
      </c>
      <c r="F37" s="398">
        <v>160000</v>
      </c>
      <c r="G37" s="386"/>
    </row>
    <row r="38" spans="1:10" ht="20.100000000000001" customHeight="1" x14ac:dyDescent="0.2">
      <c r="A38" s="391" t="s">
        <v>471</v>
      </c>
      <c r="B38" s="397" t="s">
        <v>576</v>
      </c>
      <c r="C38" s="393">
        <v>800000</v>
      </c>
      <c r="D38" s="400">
        <f t="shared" ref="D38:D39" si="7">F38-C38</f>
        <v>0</v>
      </c>
      <c r="E38" s="401">
        <f t="shared" ref="E38:E39" si="8">F38/C38*100</f>
        <v>100</v>
      </c>
      <c r="F38" s="398">
        <v>800000</v>
      </c>
      <c r="G38" s="386"/>
    </row>
    <row r="39" spans="1:10" ht="20.100000000000001" customHeight="1" x14ac:dyDescent="0.2">
      <c r="A39" s="391" t="s">
        <v>473</v>
      </c>
      <c r="B39" s="397" t="s">
        <v>577</v>
      </c>
      <c r="C39" s="393">
        <v>300000</v>
      </c>
      <c r="D39" s="400">
        <f t="shared" si="7"/>
        <v>0</v>
      </c>
      <c r="E39" s="401">
        <f t="shared" si="8"/>
        <v>100</v>
      </c>
      <c r="F39" s="398">
        <v>300000</v>
      </c>
      <c r="G39" s="386"/>
      <c r="J39" s="386"/>
    </row>
    <row r="40" spans="1:10" ht="20.100000000000001" customHeight="1" x14ac:dyDescent="0.2">
      <c r="A40" s="388" t="s">
        <v>573</v>
      </c>
      <c r="B40" s="366" t="s">
        <v>578</v>
      </c>
      <c r="C40" s="367">
        <f>C37+C38+C39</f>
        <v>1260000</v>
      </c>
      <c r="D40" s="367">
        <f t="shared" ref="D40" si="9">D37+D38+D39</f>
        <v>0</v>
      </c>
      <c r="E40" s="369">
        <f>F40/C40*100</f>
        <v>100</v>
      </c>
      <c r="F40" s="370">
        <v>1260000</v>
      </c>
      <c r="G40" s="386"/>
      <c r="J40" s="386"/>
    </row>
    <row r="41" spans="1:10" ht="20.100000000000001" customHeight="1" x14ac:dyDescent="0.2">
      <c r="A41" s="388" t="s">
        <v>479</v>
      </c>
      <c r="B41" s="371" t="s">
        <v>480</v>
      </c>
      <c r="C41" s="367">
        <v>700000</v>
      </c>
      <c r="D41" s="372">
        <f>F41-C41</f>
        <v>0</v>
      </c>
      <c r="E41" s="369">
        <f t="shared" ref="E41:E42" si="10">F41/C41*100</f>
        <v>100</v>
      </c>
      <c r="F41" s="373">
        <v>700000</v>
      </c>
      <c r="G41" s="386"/>
      <c r="J41" s="386"/>
    </row>
    <row r="42" spans="1:10" ht="20.100000000000001" customHeight="1" x14ac:dyDescent="0.2">
      <c r="A42" s="390" t="s">
        <v>481</v>
      </c>
      <c r="B42" s="371" t="s">
        <v>482</v>
      </c>
      <c r="C42" s="367">
        <v>550000</v>
      </c>
      <c r="D42" s="372">
        <f>F42-C42</f>
        <v>0</v>
      </c>
      <c r="E42" s="369">
        <f t="shared" si="10"/>
        <v>100</v>
      </c>
      <c r="F42" s="373">
        <v>550000</v>
      </c>
      <c r="G42" s="386"/>
      <c r="J42" s="386"/>
    </row>
    <row r="43" spans="1:10" ht="20.100000000000001" customHeight="1" x14ac:dyDescent="0.2">
      <c r="A43" s="390" t="s">
        <v>579</v>
      </c>
      <c r="B43" s="784" t="s">
        <v>486</v>
      </c>
      <c r="C43" s="785"/>
      <c r="D43" s="785"/>
      <c r="E43" s="785"/>
      <c r="F43" s="786"/>
      <c r="G43" s="386"/>
      <c r="J43" s="386"/>
    </row>
    <row r="44" spans="1:10" ht="20.100000000000001" customHeight="1" x14ac:dyDescent="0.2">
      <c r="A44" s="391" t="s">
        <v>485</v>
      </c>
      <c r="B44" s="397" t="s">
        <v>486</v>
      </c>
      <c r="C44" s="393">
        <v>550000</v>
      </c>
      <c r="D44" s="400">
        <f>F44-C44</f>
        <v>0</v>
      </c>
      <c r="E44" s="401">
        <f>F44/C44*100</f>
        <v>100</v>
      </c>
      <c r="F44" s="398">
        <v>550000</v>
      </c>
      <c r="G44" s="386"/>
      <c r="J44" s="386"/>
    </row>
    <row r="45" spans="1:10" ht="20.100000000000001" customHeight="1" x14ac:dyDescent="0.2">
      <c r="A45" s="391" t="s">
        <v>487</v>
      </c>
      <c r="B45" s="397" t="s">
        <v>488</v>
      </c>
      <c r="C45" s="393">
        <v>0</v>
      </c>
      <c r="D45" s="400">
        <f t="shared" ref="D45:D49" si="11">F45-C45</f>
        <v>0</v>
      </c>
      <c r="E45" s="401"/>
      <c r="F45" s="398"/>
      <c r="G45" s="386"/>
      <c r="J45" s="386"/>
    </row>
    <row r="46" spans="1:10" ht="20.100000000000001" customHeight="1" x14ac:dyDescent="0.2">
      <c r="A46" s="391" t="s">
        <v>491</v>
      </c>
      <c r="B46" s="397" t="s">
        <v>492</v>
      </c>
      <c r="C46" s="393">
        <v>160000</v>
      </c>
      <c r="D46" s="400">
        <f t="shared" si="11"/>
        <v>0</v>
      </c>
      <c r="E46" s="401">
        <f t="shared" ref="E46" si="12">F46/C46*100</f>
        <v>100</v>
      </c>
      <c r="F46" s="398">
        <v>160000</v>
      </c>
      <c r="G46" s="386"/>
      <c r="J46" s="386"/>
    </row>
    <row r="47" spans="1:10" ht="20.100000000000001" customHeight="1" x14ac:dyDescent="0.2">
      <c r="A47" s="391" t="s">
        <v>580</v>
      </c>
      <c r="B47" s="397" t="s">
        <v>581</v>
      </c>
      <c r="C47" s="393"/>
      <c r="D47" s="400">
        <f t="shared" si="11"/>
        <v>0</v>
      </c>
      <c r="E47" s="401"/>
      <c r="F47" s="398"/>
      <c r="G47" s="386"/>
      <c r="J47" s="386"/>
    </row>
    <row r="48" spans="1:10" ht="20.100000000000001" customHeight="1" x14ac:dyDescent="0.2">
      <c r="A48" s="391" t="s">
        <v>493</v>
      </c>
      <c r="B48" s="397" t="s">
        <v>582</v>
      </c>
      <c r="C48" s="393">
        <v>0</v>
      </c>
      <c r="D48" s="400">
        <f t="shared" si="11"/>
        <v>0</v>
      </c>
      <c r="E48" s="401"/>
      <c r="F48" s="398"/>
      <c r="G48" s="386"/>
      <c r="J48" s="386"/>
    </row>
    <row r="49" spans="1:10" ht="20.100000000000001" customHeight="1" x14ac:dyDescent="0.2">
      <c r="A49" s="391" t="s">
        <v>495</v>
      </c>
      <c r="B49" s="397" t="s">
        <v>496</v>
      </c>
      <c r="C49" s="393">
        <v>0</v>
      </c>
      <c r="D49" s="400">
        <f t="shared" si="11"/>
        <v>0</v>
      </c>
      <c r="E49" s="401"/>
      <c r="F49" s="398"/>
      <c r="G49" s="386"/>
      <c r="J49" s="386"/>
    </row>
    <row r="50" spans="1:10" ht="20.100000000000001" customHeight="1" x14ac:dyDescent="0.2">
      <c r="A50" s="402" t="s">
        <v>579</v>
      </c>
      <c r="B50" s="366" t="s">
        <v>583</v>
      </c>
      <c r="C50" s="367">
        <f>C44+C45+C46+C47+C48+C49</f>
        <v>710000</v>
      </c>
      <c r="D50" s="372">
        <f>F50-C50</f>
        <v>0</v>
      </c>
      <c r="E50" s="369">
        <f>F50/C50*100</f>
        <v>100</v>
      </c>
      <c r="F50" s="373">
        <f>F44+F45+F46+F47+F48+F49</f>
        <v>710000</v>
      </c>
      <c r="G50" s="386"/>
      <c r="J50" s="386"/>
    </row>
    <row r="51" spans="1:10" ht="20.100000000000001" customHeight="1" x14ac:dyDescent="0.2">
      <c r="A51" s="388" t="s">
        <v>584</v>
      </c>
      <c r="B51" s="371" t="s">
        <v>585</v>
      </c>
      <c r="C51" s="367">
        <v>203000</v>
      </c>
      <c r="D51" s="372">
        <f>F51-C51</f>
        <v>0</v>
      </c>
      <c r="E51" s="369">
        <f>F51/C51*100</f>
        <v>100</v>
      </c>
      <c r="F51" s="373">
        <v>203000</v>
      </c>
      <c r="G51" s="386"/>
      <c r="J51" s="386"/>
    </row>
    <row r="52" spans="1:10" ht="25.5" customHeight="1" x14ac:dyDescent="0.2">
      <c r="A52" s="389" t="s">
        <v>499</v>
      </c>
      <c r="B52" s="371" t="s">
        <v>586</v>
      </c>
      <c r="C52" s="367">
        <v>1202000</v>
      </c>
      <c r="D52" s="372">
        <f>F52-C52</f>
        <v>0</v>
      </c>
      <c r="E52" s="369">
        <f>F52/C52*100</f>
        <v>100</v>
      </c>
      <c r="F52" s="373">
        <v>1202000</v>
      </c>
      <c r="G52" s="386"/>
      <c r="J52" s="386"/>
    </row>
    <row r="53" spans="1:10" ht="20.100000000000001" customHeight="1" x14ac:dyDescent="0.2">
      <c r="A53" s="389" t="s">
        <v>503</v>
      </c>
      <c r="B53" s="356" t="s">
        <v>504</v>
      </c>
      <c r="C53" s="357"/>
      <c r="D53" s="403"/>
      <c r="E53" s="357"/>
      <c r="F53" s="358"/>
      <c r="G53" s="386"/>
      <c r="J53" s="386"/>
    </row>
    <row r="54" spans="1:10" ht="20.100000000000001" customHeight="1" thickBot="1" x14ac:dyDescent="0.25">
      <c r="A54" s="390" t="s">
        <v>505</v>
      </c>
      <c r="B54" s="359" t="s">
        <v>506</v>
      </c>
      <c r="C54" s="360"/>
      <c r="D54" s="404"/>
      <c r="E54" s="405"/>
      <c r="F54" s="358"/>
      <c r="G54" s="386"/>
      <c r="J54" s="386"/>
    </row>
    <row r="55" spans="1:10" ht="24.95" customHeight="1" thickBot="1" x14ac:dyDescent="0.25">
      <c r="A55" s="775" t="s">
        <v>5</v>
      </c>
      <c r="B55" s="776"/>
      <c r="C55" s="361">
        <f>C26+C34+C35+C40+C41+C42+C50+C51+C52</f>
        <v>6594000</v>
      </c>
      <c r="D55" s="361">
        <f t="shared" ref="D55" si="13">D26+D34+D35+D40+D41+D42+D50+D51+D52</f>
        <v>0</v>
      </c>
      <c r="E55" s="374">
        <f>F55/C55*100</f>
        <v>100</v>
      </c>
      <c r="F55" s="361">
        <f>F26+F34+F35+F40+F41+F42+F50+F51+F52</f>
        <v>6594000</v>
      </c>
      <c r="J55" s="386"/>
    </row>
    <row r="56" spans="1:10" ht="27" customHeight="1" x14ac:dyDescent="0.2">
      <c r="A56" s="388" t="s">
        <v>537</v>
      </c>
      <c r="B56" s="375" t="s">
        <v>328</v>
      </c>
      <c r="C56" s="373">
        <v>800000</v>
      </c>
      <c r="D56" s="376">
        <f>F56-C56</f>
        <v>-800000</v>
      </c>
      <c r="E56" s="376"/>
      <c r="F56" s="373">
        <f>'[2]Kiadások COFOG szerint'!F75</f>
        <v>0</v>
      </c>
      <c r="J56" s="386"/>
    </row>
    <row r="57" spans="1:10" ht="27" customHeight="1" thickBot="1" x14ac:dyDescent="0.25">
      <c r="A57" s="390" t="s">
        <v>538</v>
      </c>
      <c r="B57" s="377" t="s">
        <v>329</v>
      </c>
      <c r="C57" s="373">
        <v>216000</v>
      </c>
      <c r="D57" s="376">
        <f>F57-C57</f>
        <v>-216000</v>
      </c>
      <c r="E57" s="378"/>
      <c r="F57" s="373">
        <f>'[2]Kiadások COFOG szerint'!F76</f>
        <v>0</v>
      </c>
      <c r="J57" s="386"/>
    </row>
    <row r="58" spans="1:10" ht="23.25" customHeight="1" thickBot="1" x14ac:dyDescent="0.25">
      <c r="A58" s="777" t="s">
        <v>545</v>
      </c>
      <c r="B58" s="778"/>
      <c r="C58" s="379">
        <f>C56+C57</f>
        <v>1016000</v>
      </c>
      <c r="D58" s="380">
        <f>SUM(D56:D57)</f>
        <v>-1016000</v>
      </c>
      <c r="E58" s="380"/>
      <c r="F58" s="381">
        <f>SUM(F56:F57)</f>
        <v>0</v>
      </c>
      <c r="J58" s="386"/>
    </row>
    <row r="59" spans="1:10" ht="21" customHeight="1" thickBot="1" x14ac:dyDescent="0.25">
      <c r="A59" s="779" t="s">
        <v>163</v>
      </c>
      <c r="B59" s="780"/>
      <c r="C59" s="382">
        <f>C58+C55+C20+C17</f>
        <v>59566000</v>
      </c>
      <c r="D59" s="382">
        <f t="shared" ref="D59" ca="1" si="14">D58+D55+D20+D17</f>
        <v>54118156</v>
      </c>
      <c r="E59" s="383">
        <f>F59/C59*100</f>
        <v>98.294328979619252</v>
      </c>
      <c r="F59" s="384">
        <f>F58+F55+F20+F17</f>
        <v>58550000</v>
      </c>
      <c r="G59" s="385"/>
      <c r="J59" s="386"/>
    </row>
    <row r="60" spans="1:10" x14ac:dyDescent="0.2">
      <c r="A60" s="10"/>
      <c r="J60" s="386"/>
    </row>
    <row r="61" spans="1:10" x14ac:dyDescent="0.2">
      <c r="A61" s="10"/>
      <c r="J61" s="386"/>
    </row>
    <row r="62" spans="1:10" x14ac:dyDescent="0.2">
      <c r="A62" s="10"/>
      <c r="J62" s="386"/>
    </row>
    <row r="63" spans="1:10" x14ac:dyDescent="0.2">
      <c r="A63" s="10"/>
      <c r="J63" s="386"/>
    </row>
    <row r="64" spans="1:10" x14ac:dyDescent="0.2">
      <c r="A64" s="10"/>
      <c r="J64" s="386"/>
    </row>
    <row r="65" spans="1:10" x14ac:dyDescent="0.2">
      <c r="A65" s="10"/>
      <c r="J65" s="386"/>
    </row>
    <row r="66" spans="1:10" x14ac:dyDescent="0.2">
      <c r="A66" s="10"/>
      <c r="J66" s="386"/>
    </row>
    <row r="67" spans="1:10" x14ac:dyDescent="0.2">
      <c r="J67" s="386"/>
    </row>
    <row r="68" spans="1:10" x14ac:dyDescent="0.2">
      <c r="J68" s="3"/>
    </row>
    <row r="69" spans="1:10" x14ac:dyDescent="0.2">
      <c r="J69" s="3"/>
    </row>
    <row r="70" spans="1:10" x14ac:dyDescent="0.2">
      <c r="J70" s="3"/>
    </row>
    <row r="71" spans="1:10" x14ac:dyDescent="0.2">
      <c r="J71" s="3"/>
    </row>
    <row r="72" spans="1:10" x14ac:dyDescent="0.2">
      <c r="J72" s="3"/>
    </row>
    <row r="73" spans="1:10" x14ac:dyDescent="0.2">
      <c r="J73" s="3"/>
    </row>
    <row r="74" spans="1:10" x14ac:dyDescent="0.2">
      <c r="J74" s="3"/>
    </row>
  </sheetData>
  <mergeCells count="15">
    <mergeCell ref="A2:F2"/>
    <mergeCell ref="A3:F3"/>
    <mergeCell ref="A5:F5"/>
    <mergeCell ref="A6:A7"/>
    <mergeCell ref="B6:B7"/>
    <mergeCell ref="C6:E6"/>
    <mergeCell ref="A55:B55"/>
    <mergeCell ref="A58:B58"/>
    <mergeCell ref="A59:B59"/>
    <mergeCell ref="A17:B17"/>
    <mergeCell ref="A20:B20"/>
    <mergeCell ref="B21:F21"/>
    <mergeCell ref="B27:F27"/>
    <mergeCell ref="B36:F36"/>
    <mergeCell ref="B43:F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53"/>
  <sheetViews>
    <sheetView topLeftCell="B1" zoomScaleNormal="100" workbookViewId="0">
      <selection activeCell="E1" sqref="E1"/>
    </sheetView>
  </sheetViews>
  <sheetFormatPr defaultRowHeight="12.75" x14ac:dyDescent="0.2"/>
  <cols>
    <col min="2" max="2" width="5.28515625" customWidth="1"/>
    <col min="3" max="3" width="6" customWidth="1"/>
    <col min="4" max="4" width="55.85546875" customWidth="1"/>
    <col min="5" max="5" width="10.140625" bestFit="1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2:5" ht="14.25" x14ac:dyDescent="0.2">
      <c r="B1" s="797" t="s">
        <v>660</v>
      </c>
      <c r="C1" s="797"/>
      <c r="D1" s="797"/>
      <c r="E1" s="740"/>
    </row>
    <row r="2" spans="2:5" ht="6.75" customHeight="1" x14ac:dyDescent="0.2">
      <c r="B2" s="799"/>
      <c r="C2" s="797"/>
      <c r="D2" s="797"/>
    </row>
    <row r="3" spans="2:5" ht="15.75" thickBot="1" x14ac:dyDescent="0.25">
      <c r="B3" s="798" t="s">
        <v>15</v>
      </c>
      <c r="C3" s="798"/>
      <c r="D3" s="798"/>
    </row>
    <row r="4" spans="2:5" ht="13.5" thickBot="1" x14ac:dyDescent="0.25">
      <c r="B4" s="23" t="s">
        <v>16</v>
      </c>
      <c r="C4" s="24" t="s">
        <v>17</v>
      </c>
      <c r="D4" s="25" t="s">
        <v>18</v>
      </c>
    </row>
    <row r="5" spans="2:5" ht="14.1" customHeight="1" x14ac:dyDescent="0.2">
      <c r="B5" s="18" t="s">
        <v>19</v>
      </c>
      <c r="C5" s="19"/>
      <c r="D5" s="20" t="s">
        <v>12</v>
      </c>
    </row>
    <row r="6" spans="2:5" ht="14.1" customHeight="1" x14ac:dyDescent="0.2">
      <c r="B6" s="21"/>
      <c r="C6" s="22">
        <v>1</v>
      </c>
      <c r="D6" s="148" t="s">
        <v>20</v>
      </c>
    </row>
    <row r="7" spans="2:5" ht="14.1" customHeight="1" x14ac:dyDescent="0.2">
      <c r="B7" s="21"/>
      <c r="C7" s="22">
        <v>2</v>
      </c>
      <c r="D7" s="148" t="s">
        <v>21</v>
      </c>
    </row>
    <row r="8" spans="2:5" ht="14.1" customHeight="1" x14ac:dyDescent="0.2">
      <c r="B8" s="21"/>
      <c r="C8" s="22">
        <v>3</v>
      </c>
      <c r="D8" s="147" t="s">
        <v>22</v>
      </c>
    </row>
    <row r="9" spans="2:5" ht="14.1" customHeight="1" x14ac:dyDescent="0.2">
      <c r="B9" s="21"/>
      <c r="C9" s="22">
        <v>4</v>
      </c>
      <c r="D9" s="147" t="s">
        <v>23</v>
      </c>
    </row>
    <row r="10" spans="2:5" ht="14.1" customHeight="1" x14ac:dyDescent="0.2">
      <c r="B10" s="21"/>
      <c r="C10" s="22">
        <v>5</v>
      </c>
      <c r="D10" s="147" t="s">
        <v>24</v>
      </c>
    </row>
    <row r="11" spans="2:5" ht="27.75" customHeight="1" x14ac:dyDescent="0.2">
      <c r="B11" s="21"/>
      <c r="C11" s="22">
        <v>6</v>
      </c>
      <c r="D11" s="147" t="s">
        <v>296</v>
      </c>
    </row>
    <row r="12" spans="2:5" ht="14.1" customHeight="1" x14ac:dyDescent="0.2">
      <c r="B12" s="21"/>
      <c r="C12" s="22">
        <v>7</v>
      </c>
      <c r="D12" s="147" t="s">
        <v>306</v>
      </c>
    </row>
    <row r="13" spans="2:5" ht="14.1" customHeight="1" x14ac:dyDescent="0.2">
      <c r="B13" s="21"/>
      <c r="C13" s="22">
        <v>8</v>
      </c>
      <c r="D13" s="147" t="s">
        <v>298</v>
      </c>
    </row>
    <row r="14" spans="2:5" ht="14.1" customHeight="1" x14ac:dyDescent="0.2">
      <c r="B14" s="21"/>
      <c r="C14" s="22">
        <v>9</v>
      </c>
      <c r="D14" s="147" t="s">
        <v>27</v>
      </c>
    </row>
    <row r="15" spans="2:5" ht="14.1" customHeight="1" x14ac:dyDescent="0.2">
      <c r="B15" s="21"/>
      <c r="C15" s="22">
        <v>10</v>
      </c>
      <c r="D15" s="147" t="s">
        <v>300</v>
      </c>
    </row>
    <row r="16" spans="2:5" ht="26.25" customHeight="1" x14ac:dyDescent="0.2">
      <c r="B16" s="21"/>
      <c r="C16" s="22">
        <v>11</v>
      </c>
      <c r="D16" s="147" t="s">
        <v>301</v>
      </c>
    </row>
    <row r="17" spans="2:4" ht="14.1" customHeight="1" x14ac:dyDescent="0.2">
      <c r="B17" s="21"/>
      <c r="C17" s="22">
        <v>12</v>
      </c>
      <c r="D17" s="148" t="s">
        <v>30</v>
      </c>
    </row>
    <row r="18" spans="2:4" ht="14.1" customHeight="1" x14ac:dyDescent="0.2">
      <c r="B18" s="21"/>
      <c r="C18" s="22">
        <v>13</v>
      </c>
      <c r="D18" s="147" t="s">
        <v>309</v>
      </c>
    </row>
    <row r="19" spans="2:4" ht="14.1" customHeight="1" x14ac:dyDescent="0.2">
      <c r="B19" s="21"/>
      <c r="C19" s="22">
        <v>14</v>
      </c>
      <c r="D19" s="148" t="s">
        <v>31</v>
      </c>
    </row>
    <row r="20" spans="2:4" ht="14.1" customHeight="1" x14ac:dyDescent="0.2">
      <c r="B20" s="21"/>
      <c r="C20" s="22">
        <v>15</v>
      </c>
      <c r="D20" s="148" t="s">
        <v>32</v>
      </c>
    </row>
    <row r="21" spans="2:4" ht="14.1" customHeight="1" x14ac:dyDescent="0.2">
      <c r="B21" s="21"/>
      <c r="C21" s="22">
        <v>16</v>
      </c>
      <c r="D21" s="148" t="s">
        <v>33</v>
      </c>
    </row>
    <row r="22" spans="2:4" ht="14.1" customHeight="1" x14ac:dyDescent="0.2">
      <c r="B22" s="21"/>
      <c r="C22" s="22">
        <v>17</v>
      </c>
      <c r="D22" s="148" t="s">
        <v>34</v>
      </c>
    </row>
    <row r="23" spans="2:4" ht="14.1" customHeight="1" x14ac:dyDescent="0.2">
      <c r="B23" s="21"/>
      <c r="C23" s="22">
        <v>18</v>
      </c>
      <c r="D23" s="148" t="s">
        <v>35</v>
      </c>
    </row>
    <row r="24" spans="2:4" ht="14.1" customHeight="1" x14ac:dyDescent="0.2">
      <c r="B24" s="21"/>
      <c r="C24" s="22">
        <v>19</v>
      </c>
      <c r="D24" s="148" t="s">
        <v>36</v>
      </c>
    </row>
    <row r="25" spans="2:4" ht="14.1" customHeight="1" x14ac:dyDescent="0.2">
      <c r="B25" s="21"/>
      <c r="C25" s="22">
        <v>20</v>
      </c>
      <c r="D25" s="153" t="s">
        <v>313</v>
      </c>
    </row>
    <row r="26" spans="2:4" ht="14.1" customHeight="1" x14ac:dyDescent="0.2">
      <c r="B26" s="21"/>
      <c r="C26" s="22">
        <v>21</v>
      </c>
      <c r="D26" s="148" t="s">
        <v>310</v>
      </c>
    </row>
    <row r="27" spans="2:4" ht="14.1" customHeight="1" x14ac:dyDescent="0.2">
      <c r="B27" s="21"/>
      <c r="C27" s="22">
        <v>22</v>
      </c>
      <c r="D27" s="148" t="s">
        <v>311</v>
      </c>
    </row>
    <row r="28" spans="2:4" ht="14.1" customHeight="1" x14ac:dyDescent="0.2">
      <c r="B28" s="21"/>
      <c r="C28" s="22">
        <v>23</v>
      </c>
      <c r="D28" s="148" t="s">
        <v>37</v>
      </c>
    </row>
    <row r="29" spans="2:4" ht="14.1" customHeight="1" x14ac:dyDescent="0.2">
      <c r="B29" s="21"/>
      <c r="C29" s="22">
        <v>24</v>
      </c>
      <c r="D29" s="148" t="s">
        <v>38</v>
      </c>
    </row>
    <row r="30" spans="2:4" ht="14.1" customHeight="1" x14ac:dyDescent="0.2">
      <c r="B30" s="21"/>
      <c r="C30" s="22">
        <v>25</v>
      </c>
      <c r="D30" s="147" t="s">
        <v>39</v>
      </c>
    </row>
    <row r="31" spans="2:4" ht="14.1" customHeight="1" x14ac:dyDescent="0.2">
      <c r="B31" s="21"/>
      <c r="C31" s="22">
        <v>26</v>
      </c>
      <c r="D31" s="148" t="s">
        <v>40</v>
      </c>
    </row>
    <row r="32" spans="2:4" ht="14.1" customHeight="1" x14ac:dyDescent="0.2">
      <c r="B32" s="21"/>
      <c r="C32" s="22">
        <v>27</v>
      </c>
      <c r="D32" s="148" t="s">
        <v>41</v>
      </c>
    </row>
    <row r="33" spans="2:4" ht="14.1" customHeight="1" x14ac:dyDescent="0.2">
      <c r="B33" s="21"/>
      <c r="C33" s="22">
        <v>28</v>
      </c>
      <c r="D33" s="147" t="s">
        <v>42</v>
      </c>
    </row>
    <row r="34" spans="2:4" ht="14.1" customHeight="1" x14ac:dyDescent="0.2">
      <c r="B34" s="21"/>
      <c r="C34" s="22">
        <v>29</v>
      </c>
      <c r="D34" s="147" t="s">
        <v>43</v>
      </c>
    </row>
    <row r="35" spans="2:4" ht="14.1" customHeight="1" x14ac:dyDescent="0.2">
      <c r="B35" s="21"/>
      <c r="C35" s="22">
        <v>30</v>
      </c>
      <c r="D35" s="148" t="s">
        <v>44</v>
      </c>
    </row>
    <row r="36" spans="2:4" ht="14.1" customHeight="1" x14ac:dyDescent="0.2">
      <c r="B36" s="21"/>
      <c r="C36" s="22">
        <v>31</v>
      </c>
      <c r="D36" s="147" t="s">
        <v>303</v>
      </c>
    </row>
    <row r="37" spans="2:4" ht="14.1" customHeight="1" x14ac:dyDescent="0.2">
      <c r="B37" s="21"/>
      <c r="C37" s="22">
        <v>32</v>
      </c>
      <c r="D37" s="147" t="s">
        <v>304</v>
      </c>
    </row>
    <row r="38" spans="2:4" ht="14.1" customHeight="1" x14ac:dyDescent="0.2">
      <c r="B38" s="21"/>
      <c r="C38" s="22">
        <v>33</v>
      </c>
      <c r="D38" s="147" t="s">
        <v>305</v>
      </c>
    </row>
    <row r="39" spans="2:4" ht="14.1" customHeight="1" x14ac:dyDescent="0.2">
      <c r="B39" s="21"/>
      <c r="C39" s="22">
        <v>34</v>
      </c>
      <c r="D39" s="148" t="s">
        <v>45</v>
      </c>
    </row>
    <row r="40" spans="2:4" ht="14.1" customHeight="1" x14ac:dyDescent="0.2">
      <c r="B40" s="21"/>
      <c r="C40" s="22">
        <v>35</v>
      </c>
      <c r="D40" s="148" t="s">
        <v>307</v>
      </c>
    </row>
    <row r="41" spans="2:4" ht="14.1" customHeight="1" x14ac:dyDescent="0.2">
      <c r="B41" s="21"/>
      <c r="C41" s="22">
        <v>36</v>
      </c>
      <c r="D41" s="148" t="s">
        <v>308</v>
      </c>
    </row>
    <row r="42" spans="2:4" ht="14.1" customHeight="1" x14ac:dyDescent="0.2">
      <c r="B42" s="21"/>
      <c r="C42" s="22">
        <v>37</v>
      </c>
      <c r="D42" s="148" t="s">
        <v>46</v>
      </c>
    </row>
    <row r="43" spans="2:4" ht="14.1" customHeight="1" x14ac:dyDescent="0.2">
      <c r="B43" s="21"/>
      <c r="C43" s="22">
        <v>38</v>
      </c>
      <c r="D43" s="148" t="s">
        <v>297</v>
      </c>
    </row>
    <row r="44" spans="2:4" ht="14.1" customHeight="1" x14ac:dyDescent="0.2">
      <c r="B44" s="26"/>
      <c r="C44" s="22">
        <v>39</v>
      </c>
      <c r="D44" s="148" t="s">
        <v>299</v>
      </c>
    </row>
    <row r="45" spans="2:4" x14ac:dyDescent="0.2">
      <c r="B45" s="54"/>
      <c r="C45" s="22">
        <v>40</v>
      </c>
      <c r="D45" s="148" t="s">
        <v>48</v>
      </c>
    </row>
    <row r="46" spans="2:4" x14ac:dyDescent="0.2">
      <c r="B46" s="64" t="s">
        <v>49</v>
      </c>
      <c r="C46" s="62"/>
      <c r="D46" s="151" t="s">
        <v>192</v>
      </c>
    </row>
    <row r="47" spans="2:4" x14ac:dyDescent="0.2">
      <c r="B47" s="65"/>
      <c r="C47" s="63">
        <v>1</v>
      </c>
      <c r="D47" s="148" t="s">
        <v>23</v>
      </c>
    </row>
    <row r="48" spans="2:4" x14ac:dyDescent="0.2">
      <c r="B48" s="65"/>
      <c r="C48" s="63">
        <v>2</v>
      </c>
      <c r="D48" s="148" t="s">
        <v>28</v>
      </c>
    </row>
    <row r="49" spans="2:4" x14ac:dyDescent="0.2">
      <c r="B49" s="65"/>
      <c r="C49" s="63"/>
      <c r="D49" s="148"/>
    </row>
    <row r="50" spans="2:4" ht="13.5" thickBot="1" x14ac:dyDescent="0.25">
      <c r="B50" s="66"/>
      <c r="C50" s="67"/>
      <c r="D50" s="152"/>
    </row>
    <row r="53" spans="2:4" x14ac:dyDescent="0.2">
      <c r="C53" s="182"/>
    </row>
  </sheetData>
  <mergeCells count="3">
    <mergeCell ref="B1:D1"/>
    <mergeCell ref="B3:D3"/>
    <mergeCell ref="B2:D2"/>
  </mergeCells>
  <phoneticPr fontId="15" type="noConversion"/>
  <pageMargins left="0.74803149606299213" right="0.74803149606299213" top="0.19685039370078741" bottom="0.39370078740157483" header="0.51181102362204722" footer="0.51181102362204722"/>
  <pageSetup paperSize="9" orientation="portrait" r:id="rId1"/>
  <headerFooter alignWithMargins="0">
    <oddHeader>&amp;R2018.05.01.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8"/>
  <sheetViews>
    <sheetView view="pageBreakPreview" zoomScale="60" zoomScaleNormal="100" workbookViewId="0">
      <selection activeCell="H3" sqref="H3"/>
    </sheetView>
  </sheetViews>
  <sheetFormatPr defaultRowHeight="12.75" x14ac:dyDescent="0.2"/>
  <cols>
    <col min="1" max="1" width="42.5703125" customWidth="1"/>
    <col min="2" max="2" width="13.28515625" customWidth="1"/>
    <col min="3" max="3" width="13" customWidth="1"/>
    <col min="4" max="4" width="11.7109375" customWidth="1"/>
    <col min="5" max="5" width="44.7109375" customWidth="1"/>
    <col min="6" max="6" width="13" customWidth="1"/>
    <col min="7" max="7" width="13.5703125" customWidth="1"/>
    <col min="8" max="8" width="13.7109375" customWidth="1"/>
    <col min="9" max="9" width="11.5703125" customWidth="1"/>
    <col min="11" max="11" width="6" bestFit="1" customWidth="1"/>
    <col min="16" max="16" width="6" bestFit="1" customWidth="1"/>
    <col min="17" max="17" width="10" bestFit="1" customWidth="1"/>
  </cols>
  <sheetData>
    <row r="1" spans="1:9" ht="15" customHeight="1" x14ac:dyDescent="0.2">
      <c r="A1" s="797" t="s">
        <v>659</v>
      </c>
      <c r="B1" s="797"/>
      <c r="C1" s="797"/>
      <c r="D1" s="797"/>
      <c r="E1" s="797"/>
      <c r="F1" s="797"/>
      <c r="G1" s="797"/>
    </row>
    <row r="2" spans="1:9" ht="15.75" customHeight="1" x14ac:dyDescent="0.2">
      <c r="A2" s="807"/>
      <c r="B2" s="808"/>
      <c r="C2" s="808"/>
      <c r="D2" s="808"/>
      <c r="E2" s="808"/>
      <c r="F2" s="808"/>
      <c r="G2" s="14"/>
      <c r="H2" s="14"/>
      <c r="I2" s="14"/>
    </row>
    <row r="3" spans="1:9" s="4" customFormat="1" ht="22.5" customHeight="1" x14ac:dyDescent="0.25">
      <c r="A3" s="809" t="s">
        <v>12</v>
      </c>
      <c r="B3" s="809"/>
      <c r="C3" s="809"/>
      <c r="D3" s="809"/>
      <c r="E3" s="809"/>
      <c r="F3" s="809"/>
      <c r="G3" s="809"/>
      <c r="H3" s="743"/>
    </row>
    <row r="4" spans="1:9" ht="33.75" customHeight="1" x14ac:dyDescent="0.2">
      <c r="A4" s="810" t="s">
        <v>339</v>
      </c>
      <c r="B4" s="810"/>
      <c r="C4" s="810"/>
      <c r="D4" s="810"/>
      <c r="E4" s="810"/>
      <c r="F4" s="810"/>
      <c r="G4" s="810"/>
    </row>
    <row r="5" spans="1:9" ht="18.75" customHeight="1" thickBot="1" x14ac:dyDescent="0.3">
      <c r="A5" s="28"/>
      <c r="B5" s="28"/>
      <c r="C5" s="28"/>
      <c r="D5" s="28"/>
      <c r="E5" s="811" t="s">
        <v>588</v>
      </c>
      <c r="F5" s="812"/>
      <c r="G5" s="812"/>
      <c r="H5" s="812"/>
    </row>
    <row r="6" spans="1:9" ht="18" customHeight="1" thickBot="1" x14ac:dyDescent="0.25">
      <c r="A6" s="800" t="s">
        <v>1</v>
      </c>
      <c r="B6" s="801"/>
      <c r="C6" s="801"/>
      <c r="D6" s="802"/>
      <c r="E6" s="803" t="s">
        <v>2</v>
      </c>
      <c r="F6" s="804"/>
      <c r="G6" s="804"/>
      <c r="H6" s="805"/>
    </row>
    <row r="7" spans="1:9" ht="35.25" customHeight="1" thickBot="1" x14ac:dyDescent="0.3">
      <c r="A7" s="312"/>
      <c r="B7" s="407" t="s">
        <v>253</v>
      </c>
      <c r="C7" s="300" t="s">
        <v>254</v>
      </c>
      <c r="D7" s="408" t="s">
        <v>255</v>
      </c>
      <c r="E7" s="293" t="s">
        <v>253</v>
      </c>
      <c r="F7" s="299" t="s">
        <v>253</v>
      </c>
      <c r="G7" s="300" t="s">
        <v>254</v>
      </c>
      <c r="H7" s="301" t="s">
        <v>255</v>
      </c>
    </row>
    <row r="8" spans="1:9" ht="19.899999999999999" customHeight="1" x14ac:dyDescent="0.25">
      <c r="A8" s="313" t="s">
        <v>256</v>
      </c>
      <c r="B8" s="307">
        <f>'2018.I.sz.mód - Bev.Önk.'!F13</f>
        <v>82196466</v>
      </c>
      <c r="C8" s="286">
        <f>'2018.I.sz.mód - Bev.Önk.'!F13</f>
        <v>82196466</v>
      </c>
      <c r="D8" s="289"/>
      <c r="E8" s="294" t="s">
        <v>201</v>
      </c>
      <c r="F8" s="302">
        <f>('2018.I.sz.mód - Kiad.Önk.'!F18+'2018.I.sz.mód-Óvoda'!F17)</f>
        <v>68704780</v>
      </c>
      <c r="G8" s="287">
        <f>('2018.I.sz.mód - Kiad.Önk.'!F18+'2018.I.sz.mód-Óvoda'!F17)</f>
        <v>68704780</v>
      </c>
      <c r="H8" s="329"/>
    </row>
    <row r="9" spans="1:9" ht="19.899999999999999" customHeight="1" x14ac:dyDescent="0.25">
      <c r="A9" s="314" t="s">
        <v>209</v>
      </c>
      <c r="B9" s="102">
        <f>'2018.I.sz.mód - Bev.Önk.'!F16</f>
        <v>5237000</v>
      </c>
      <c r="C9" s="283">
        <f>'2018.I.sz.mód - Bev.Önk.'!F16</f>
        <v>5237000</v>
      </c>
      <c r="D9" s="107"/>
      <c r="E9" s="295" t="s">
        <v>202</v>
      </c>
      <c r="F9" s="303">
        <f>('2018.I.sz.mód - Kiad.Önk.'!F21+'2018.I.sz.mód-Óvoda'!F20)</f>
        <v>13130410</v>
      </c>
      <c r="G9" s="284">
        <f>('2018.I.sz.mód - Kiad.Önk.'!F21+'2018.I.sz.mód-Óvoda'!F20)</f>
        <v>13130410</v>
      </c>
      <c r="H9" s="330"/>
    </row>
    <row r="10" spans="1:9" ht="19.899999999999999" customHeight="1" x14ac:dyDescent="0.25">
      <c r="A10" s="314" t="s">
        <v>210</v>
      </c>
      <c r="B10" s="102"/>
      <c r="C10" s="283"/>
      <c r="D10" s="107"/>
      <c r="E10" s="295" t="s">
        <v>203</v>
      </c>
      <c r="F10" s="303">
        <f>('2018.I.sz.mód - Kiad.Önk.'!F56+'2018.I.sz.mód-Óvoda'!F55)</f>
        <v>52484370</v>
      </c>
      <c r="G10" s="284">
        <v>22000000</v>
      </c>
      <c r="H10" s="331">
        <f>('2018.I.sz.mód - Kiad.Önk.'!F56+'2018.I.sz.mód-Óvoda'!F55)-G10</f>
        <v>30484370</v>
      </c>
      <c r="I10" s="111"/>
    </row>
    <row r="11" spans="1:9" ht="19.899999999999999" customHeight="1" x14ac:dyDescent="0.25">
      <c r="A11" s="314" t="s">
        <v>211</v>
      </c>
      <c r="B11" s="102">
        <f>'2018.I.sz.mód - Bev.Önk.'!F28</f>
        <v>42300000</v>
      </c>
      <c r="C11" s="283">
        <f>'2018.I.sz.mód - Bev.Önk.'!F28</f>
        <v>42300000</v>
      </c>
      <c r="D11" s="107"/>
      <c r="E11" s="295" t="s">
        <v>204</v>
      </c>
      <c r="F11" s="303">
        <f>'2018.I.sz.mód - Kiad.Önk.'!F63</f>
        <v>9912000</v>
      </c>
      <c r="G11" s="341">
        <f>'2018.I.sz.mód - Kiad.Önk.'!F63</f>
        <v>9912000</v>
      </c>
      <c r="H11" s="332"/>
      <c r="I11" s="111"/>
    </row>
    <row r="12" spans="1:9" ht="19.899999999999999" customHeight="1" x14ac:dyDescent="0.25">
      <c r="A12" s="314" t="s">
        <v>212</v>
      </c>
      <c r="B12" s="103">
        <f>'2018.I.sz.mód - Bev.Önk.'!F37</f>
        <v>22508512</v>
      </c>
      <c r="C12" s="285">
        <f>('2018.I.sz.mód - Bev.Önk.'!F37-D12)</f>
        <v>21285412</v>
      </c>
      <c r="D12" s="107">
        <f>1223100</f>
        <v>1223100</v>
      </c>
      <c r="E12" s="295" t="s">
        <v>587</v>
      </c>
      <c r="F12" s="303">
        <f>('2018.I.sz.mód - Kiad.Önk.'!F66+'2018.I.sz.mód - Kiad.Önk.'!F64)</f>
        <v>3412640</v>
      </c>
      <c r="G12" s="341">
        <f>('2018.I.sz.mód - Kiad.Önk.'!F66-H12+'2018.I.sz.mód - Kiad.Önk.'!F64)</f>
        <v>1712640</v>
      </c>
      <c r="H12" s="333">
        <f>1700000</f>
        <v>1700000</v>
      </c>
      <c r="I12" s="111"/>
    </row>
    <row r="13" spans="1:9" ht="19.899999999999999" customHeight="1" x14ac:dyDescent="0.25">
      <c r="A13" s="315" t="s">
        <v>213</v>
      </c>
      <c r="B13" s="103">
        <f>'2018.I.sz.mód - Bev.Önk.'!F43</f>
        <v>3622047</v>
      </c>
      <c r="C13" s="285"/>
      <c r="D13" s="107">
        <f>'2018.I.sz.mód - Bev.Önk.'!F43</f>
        <v>3622047</v>
      </c>
      <c r="E13" s="295" t="s">
        <v>205</v>
      </c>
      <c r="F13" s="303">
        <f>'2018.I.sz.mód - Kiad.Önk.'!F68</f>
        <v>2100000</v>
      </c>
      <c r="G13" s="342"/>
      <c r="H13" s="332">
        <f>'2018.I.sz.mód - Kiad.Önk.'!F68</f>
        <v>2100000</v>
      </c>
    </row>
    <row r="14" spans="1:9" ht="19.899999999999999" customHeight="1" x14ac:dyDescent="0.25">
      <c r="A14" s="315" t="s">
        <v>214</v>
      </c>
      <c r="B14" s="103"/>
      <c r="C14" s="285"/>
      <c r="D14" s="107"/>
      <c r="E14" s="295" t="s">
        <v>552</v>
      </c>
      <c r="F14" s="303">
        <f>'2018.I.sz.mód - Kiad.Önk.'!F80</f>
        <v>58467000</v>
      </c>
      <c r="G14" s="343">
        <f>'2018.I.sz.mód - Kiad.Önk.'!F80</f>
        <v>58467000</v>
      </c>
      <c r="H14" s="332"/>
    </row>
    <row r="15" spans="1:9" ht="19.899999999999999" customHeight="1" x14ac:dyDescent="0.25">
      <c r="A15" s="315" t="s">
        <v>217</v>
      </c>
      <c r="B15" s="103">
        <f>'2018.I.sz.mód - Kiad.Önk.'!F80</f>
        <v>58467000</v>
      </c>
      <c r="C15" s="285">
        <f>'2018.I.sz.mód - Kiad.Önk.'!F80</f>
        <v>58467000</v>
      </c>
      <c r="D15" s="107"/>
      <c r="E15" s="295" t="s">
        <v>553</v>
      </c>
      <c r="F15" s="303">
        <f>'2018.I.sz.mód - Kiad.Önk.'!F79</f>
        <v>2676285</v>
      </c>
      <c r="G15" s="344">
        <f>'2018.I.sz.mód - Kiad.Önk.'!F79</f>
        <v>2676285</v>
      </c>
      <c r="H15" s="330"/>
    </row>
    <row r="16" spans="1:9" s="13" customFormat="1" ht="19.899999999999999" customHeight="1" thickBot="1" x14ac:dyDescent="0.25">
      <c r="A16" s="325" t="s">
        <v>9</v>
      </c>
      <c r="B16" s="326">
        <f>SUM(B8:B15)</f>
        <v>214331025</v>
      </c>
      <c r="C16" s="326">
        <f>SUM(C8:C15)</f>
        <v>209485878</v>
      </c>
      <c r="D16" s="327">
        <f>SUM(D12:D15)</f>
        <v>4845147</v>
      </c>
      <c r="E16" s="328" t="s">
        <v>10</v>
      </c>
      <c r="F16" s="338">
        <f>SUM(F8:F15)</f>
        <v>210887485</v>
      </c>
      <c r="G16" s="406">
        <f t="shared" ref="G16:H16" si="0">SUM(G8:G15)</f>
        <v>176603115</v>
      </c>
      <c r="H16" s="409">
        <f t="shared" si="0"/>
        <v>34284370</v>
      </c>
      <c r="I16" s="113"/>
    </row>
    <row r="17" spans="1:10" s="2" customFormat="1" ht="19.899999999999999" customHeight="1" thickTop="1" x14ac:dyDescent="0.25">
      <c r="A17" s="321" t="s">
        <v>215</v>
      </c>
      <c r="B17" s="101">
        <f>'2018.I.sz.mód - Bev.Önk.'!F44</f>
        <v>90068000</v>
      </c>
      <c r="C17" s="322">
        <f>'2018.I.sz.mód - Bev.Önk.'!F44</f>
        <v>90068000</v>
      </c>
      <c r="D17" s="106"/>
      <c r="E17" s="323" t="s">
        <v>207</v>
      </c>
      <c r="F17" s="324">
        <f>('2018.I.sz.mód - Kiad.Önk.'!F72+'2018.I.sz.mód - Kiad.Önk.'!F73+'2018.I.sz.mód - Kiad.Önk.'!F74)</f>
        <v>6723000</v>
      </c>
      <c r="G17" s="345"/>
      <c r="H17" s="334">
        <f>('2018.I.sz.mód - Kiad.Önk.'!F73+'2018.I.sz.mód - Kiad.Önk.'!F72+'2018.I.sz.mód - Kiad.Önk.'!F74)</f>
        <v>6723000</v>
      </c>
    </row>
    <row r="18" spans="1:10" s="2" customFormat="1" ht="19.899999999999999" customHeight="1" x14ac:dyDescent="0.25">
      <c r="A18" s="314" t="s">
        <v>216</v>
      </c>
      <c r="B18" s="102">
        <f>83000</f>
        <v>83000</v>
      </c>
      <c r="C18" s="283">
        <f>83000</f>
        <v>83000</v>
      </c>
      <c r="D18" s="107"/>
      <c r="E18" s="295" t="s">
        <v>208</v>
      </c>
      <c r="F18" s="304">
        <f>('2018.I.sz.mód - Kiad.Önk.'!F75+'2018.I.sz.mód - Kiad.Önk.'!F76+'2018.I.sz.mód - Kiad.Önk.'!F77)-1</f>
        <v>72031215</v>
      </c>
      <c r="G18" s="344">
        <f>25220000</f>
        <v>25220000</v>
      </c>
      <c r="H18" s="330">
        <f>46811215</f>
        <v>46811215</v>
      </c>
    </row>
    <row r="19" spans="1:10" ht="19.899999999999999" customHeight="1" thickBot="1" x14ac:dyDescent="0.3">
      <c r="A19" s="316"/>
      <c r="B19" s="308"/>
      <c r="C19" s="288"/>
      <c r="D19" s="290"/>
      <c r="E19" s="296" t="s">
        <v>206</v>
      </c>
      <c r="F19" s="305">
        <f>('2018.I.sz.mód - Kiad.Önk.'!F81+'2018.I.sz.mód - Kiad.Önk.'!F83)</f>
        <v>14840325</v>
      </c>
      <c r="G19" s="346"/>
      <c r="H19" s="335">
        <f>('2018.I.sz.mód - Kiad.Önk.'!F81+'2018.I.sz.mód - Kiad.Önk.'!F83)</f>
        <v>14840325</v>
      </c>
    </row>
    <row r="20" spans="1:10" s="5" customFormat="1" ht="24" customHeight="1" thickBot="1" x14ac:dyDescent="0.25">
      <c r="A20" s="317" t="s">
        <v>7</v>
      </c>
      <c r="B20" s="309">
        <f>SUM(B16:B19)</f>
        <v>304482025</v>
      </c>
      <c r="C20" s="309">
        <f>SUM(C16:C19)</f>
        <v>299636878</v>
      </c>
      <c r="D20" s="291">
        <f>SUM(D16:D19)</f>
        <v>4845147</v>
      </c>
      <c r="E20" s="281" t="s">
        <v>7</v>
      </c>
      <c r="F20" s="282">
        <f>SUM(F16:F19)</f>
        <v>304482025</v>
      </c>
      <c r="G20" s="282">
        <f t="shared" ref="G20:H20" si="1">SUM(G16:G19)</f>
        <v>201823115</v>
      </c>
      <c r="H20" s="282">
        <f t="shared" si="1"/>
        <v>102658910</v>
      </c>
      <c r="I20" s="112"/>
    </row>
    <row r="21" spans="1:10" ht="23.25" customHeight="1" thickBot="1" x14ac:dyDescent="0.3">
      <c r="A21" s="297" t="s">
        <v>194</v>
      </c>
      <c r="B21" s="310">
        <f>-'2018.I.sz.mód - Kiad.Önk.'!F80</f>
        <v>-58467000</v>
      </c>
      <c r="C21" s="108">
        <f>-'2018.I.sz.mód - Kiad.Önk.'!F80</f>
        <v>-58467000</v>
      </c>
      <c r="D21" s="109"/>
      <c r="E21" s="297" t="s">
        <v>194</v>
      </c>
      <c r="F21" s="110">
        <f>-'2018.I.sz.mód - Kiad.Önk.'!F80</f>
        <v>-58467000</v>
      </c>
      <c r="G21" s="339">
        <f>-'2018.I.sz.mód - Kiad.Önk.'!F80</f>
        <v>-58467000</v>
      </c>
      <c r="H21" s="336"/>
    </row>
    <row r="22" spans="1:10" ht="22.5" customHeight="1" thickBot="1" x14ac:dyDescent="0.25">
      <c r="A22" s="298" t="s">
        <v>195</v>
      </c>
      <c r="B22" s="311">
        <f>SUM(B20:B21)</f>
        <v>246015025</v>
      </c>
      <c r="C22" s="410">
        <f>SUM(C20:C21)</f>
        <v>241169878</v>
      </c>
      <c r="D22" s="292">
        <f>SUM(D20:D21)</f>
        <v>4845147</v>
      </c>
      <c r="E22" s="298" t="s">
        <v>195</v>
      </c>
      <c r="F22" s="306">
        <f>SUM(F20:F21)</f>
        <v>246015025</v>
      </c>
      <c r="G22" s="340">
        <f>SUM(G20:G21)</f>
        <v>143356115</v>
      </c>
      <c r="H22" s="337">
        <f>SUM(H20:H21)</f>
        <v>102658910</v>
      </c>
      <c r="I22" s="111"/>
      <c r="J22" s="413"/>
    </row>
    <row r="23" spans="1:10" x14ac:dyDescent="0.2">
      <c r="A23" s="3"/>
      <c r="B23" s="3"/>
      <c r="C23" s="3"/>
      <c r="D23" s="3"/>
      <c r="E23" s="9"/>
      <c r="J23" s="413"/>
    </row>
    <row r="24" spans="1:10" ht="21.75" customHeight="1" x14ac:dyDescent="0.2">
      <c r="A24" s="3"/>
      <c r="B24" s="3"/>
      <c r="C24" s="3"/>
      <c r="D24" s="3"/>
      <c r="E24" s="3"/>
      <c r="J24" s="414"/>
    </row>
    <row r="25" spans="1:10" ht="24.75" customHeight="1" thickBot="1" x14ac:dyDescent="0.3">
      <c r="A25" s="3"/>
      <c r="B25" s="3"/>
      <c r="C25" s="3"/>
      <c r="D25" s="3"/>
      <c r="E25" s="3"/>
      <c r="G25" s="806" t="s">
        <v>344</v>
      </c>
      <c r="H25" s="806"/>
      <c r="J25" s="415"/>
    </row>
    <row r="26" spans="1:10" ht="15.75" thickBot="1" x14ac:dyDescent="0.3">
      <c r="A26" s="800" t="s">
        <v>1</v>
      </c>
      <c r="B26" s="801"/>
      <c r="C26" s="801"/>
      <c r="D26" s="802"/>
      <c r="E26" s="803" t="s">
        <v>2</v>
      </c>
      <c r="F26" s="804"/>
      <c r="G26" s="804"/>
      <c r="H26" s="805"/>
      <c r="J26" s="416"/>
    </row>
    <row r="27" spans="1:10" ht="34.5" thickBot="1" x14ac:dyDescent="0.3">
      <c r="A27" s="312"/>
      <c r="B27" s="407" t="s">
        <v>253</v>
      </c>
      <c r="C27" s="300" t="s">
        <v>254</v>
      </c>
      <c r="D27" s="408" t="s">
        <v>255</v>
      </c>
      <c r="E27" s="293" t="s">
        <v>253</v>
      </c>
      <c r="F27" s="299" t="s">
        <v>253</v>
      </c>
      <c r="G27" s="300" t="s">
        <v>254</v>
      </c>
      <c r="H27" s="301" t="s">
        <v>255</v>
      </c>
      <c r="J27" s="415"/>
    </row>
    <row r="28" spans="1:10" ht="20.100000000000001" customHeight="1" x14ac:dyDescent="0.25">
      <c r="A28" s="313" t="s">
        <v>256</v>
      </c>
      <c r="B28" s="419">
        <v>82196466</v>
      </c>
      <c r="C28" s="420">
        <v>82196466</v>
      </c>
      <c r="D28" s="421"/>
      <c r="E28" s="294" t="s">
        <v>201</v>
      </c>
      <c r="F28" s="443">
        <v>68704780</v>
      </c>
      <c r="G28" s="444">
        <v>68704780</v>
      </c>
      <c r="H28" s="445"/>
      <c r="J28" s="415"/>
    </row>
    <row r="29" spans="1:10" ht="20.100000000000001" customHeight="1" x14ac:dyDescent="0.25">
      <c r="A29" s="314" t="s">
        <v>209</v>
      </c>
      <c r="B29" s="422">
        <v>5237000</v>
      </c>
      <c r="C29" s="423">
        <v>5237000</v>
      </c>
      <c r="D29" s="424"/>
      <c r="E29" s="295" t="s">
        <v>202</v>
      </c>
      <c r="F29" s="446">
        <v>13130410</v>
      </c>
      <c r="G29" s="447">
        <v>13130410</v>
      </c>
      <c r="H29" s="448"/>
      <c r="J29" s="413"/>
    </row>
    <row r="30" spans="1:10" ht="20.100000000000001" customHeight="1" x14ac:dyDescent="0.25">
      <c r="A30" s="314" t="s">
        <v>210</v>
      </c>
      <c r="B30" s="422"/>
      <c r="C30" s="423"/>
      <c r="D30" s="424"/>
      <c r="E30" s="295" t="s">
        <v>203</v>
      </c>
      <c r="F30" s="446">
        <v>52484370</v>
      </c>
      <c r="G30" s="447">
        <v>22000000</v>
      </c>
      <c r="H30" s="449">
        <v>30484370</v>
      </c>
      <c r="J30" s="417"/>
    </row>
    <row r="31" spans="1:10" ht="20.100000000000001" customHeight="1" x14ac:dyDescent="0.25">
      <c r="A31" s="314" t="s">
        <v>211</v>
      </c>
      <c r="B31" s="422">
        <v>42300000</v>
      </c>
      <c r="C31" s="423">
        <v>42300000</v>
      </c>
      <c r="D31" s="424"/>
      <c r="E31" s="295" t="s">
        <v>204</v>
      </c>
      <c r="F31" s="446">
        <v>9912000</v>
      </c>
      <c r="G31" s="450">
        <v>9912000</v>
      </c>
      <c r="H31" s="451"/>
      <c r="J31" s="413"/>
    </row>
    <row r="32" spans="1:10" ht="20.100000000000001" customHeight="1" x14ac:dyDescent="0.25">
      <c r="A32" s="314" t="s">
        <v>212</v>
      </c>
      <c r="B32" s="425">
        <v>22508512</v>
      </c>
      <c r="C32" s="426">
        <v>21285412</v>
      </c>
      <c r="D32" s="424">
        <v>1223100</v>
      </c>
      <c r="E32" s="295" t="s">
        <v>587</v>
      </c>
      <c r="F32" s="446">
        <v>3412640</v>
      </c>
      <c r="G32" s="450">
        <v>1712640</v>
      </c>
      <c r="H32" s="452">
        <v>1700000</v>
      </c>
      <c r="J32" s="413"/>
    </row>
    <row r="33" spans="1:10" ht="20.100000000000001" customHeight="1" x14ac:dyDescent="0.25">
      <c r="A33" s="315" t="s">
        <v>213</v>
      </c>
      <c r="B33" s="425">
        <v>3622047</v>
      </c>
      <c r="C33" s="426"/>
      <c r="D33" s="424">
        <v>3622047</v>
      </c>
      <c r="E33" s="295" t="s">
        <v>205</v>
      </c>
      <c r="F33" s="446">
        <v>2100000</v>
      </c>
      <c r="G33" s="453"/>
      <c r="H33" s="451">
        <v>2100000</v>
      </c>
      <c r="J33" s="413"/>
    </row>
    <row r="34" spans="1:10" ht="20.100000000000001" customHeight="1" x14ac:dyDescent="0.25">
      <c r="A34" s="315" t="s">
        <v>214</v>
      </c>
      <c r="B34" s="425"/>
      <c r="C34" s="426"/>
      <c r="D34" s="424"/>
      <c r="E34" s="295" t="s">
        <v>552</v>
      </c>
      <c r="F34" s="446">
        <v>58467000</v>
      </c>
      <c r="G34" s="454">
        <v>58467000</v>
      </c>
      <c r="H34" s="451"/>
      <c r="J34" s="417"/>
    </row>
    <row r="35" spans="1:10" ht="20.100000000000001" customHeight="1" x14ac:dyDescent="0.25">
      <c r="A35" s="315" t="s">
        <v>217</v>
      </c>
      <c r="B35" s="425">
        <v>58467000</v>
      </c>
      <c r="C35" s="426">
        <v>58467000</v>
      </c>
      <c r="D35" s="424"/>
      <c r="E35" s="295" t="s">
        <v>553</v>
      </c>
      <c r="F35" s="446">
        <v>2676285</v>
      </c>
      <c r="G35" s="455">
        <v>2676285</v>
      </c>
      <c r="H35" s="448"/>
      <c r="J35" s="413"/>
    </row>
    <row r="36" spans="1:10" ht="20.100000000000001" customHeight="1" thickBot="1" x14ac:dyDescent="0.25">
      <c r="A36" s="325" t="s">
        <v>9</v>
      </c>
      <c r="B36" s="427">
        <v>214331025</v>
      </c>
      <c r="C36" s="427">
        <v>209485878</v>
      </c>
      <c r="D36" s="428">
        <v>4845147</v>
      </c>
      <c r="E36" s="328" t="s">
        <v>10</v>
      </c>
      <c r="F36" s="456">
        <v>210887485</v>
      </c>
      <c r="G36" s="457">
        <v>176603115</v>
      </c>
      <c r="H36" s="458">
        <v>34284370</v>
      </c>
      <c r="J36" s="418"/>
    </row>
    <row r="37" spans="1:10" ht="20.100000000000001" customHeight="1" thickTop="1" x14ac:dyDescent="0.25">
      <c r="A37" s="321" t="s">
        <v>215</v>
      </c>
      <c r="B37" s="429">
        <v>90068000</v>
      </c>
      <c r="C37" s="430">
        <v>90068000</v>
      </c>
      <c r="D37" s="431"/>
      <c r="E37" s="323" t="s">
        <v>207</v>
      </c>
      <c r="F37" s="459">
        <v>6723000</v>
      </c>
      <c r="G37" s="460"/>
      <c r="H37" s="461">
        <v>6723000</v>
      </c>
    </row>
    <row r="38" spans="1:10" ht="20.100000000000001" customHeight="1" x14ac:dyDescent="0.25">
      <c r="A38" s="314" t="s">
        <v>216</v>
      </c>
      <c r="B38" s="422">
        <v>83000</v>
      </c>
      <c r="C38" s="423">
        <v>83000</v>
      </c>
      <c r="D38" s="424"/>
      <c r="E38" s="295" t="s">
        <v>208</v>
      </c>
      <c r="F38" s="462">
        <v>72031216</v>
      </c>
      <c r="G38" s="455">
        <v>25220000</v>
      </c>
      <c r="H38" s="448">
        <v>46811216</v>
      </c>
    </row>
    <row r="39" spans="1:10" ht="20.100000000000001" customHeight="1" thickBot="1" x14ac:dyDescent="0.3">
      <c r="A39" s="316"/>
      <c r="B39" s="432"/>
      <c r="C39" s="433"/>
      <c r="D39" s="434"/>
      <c r="E39" s="296" t="s">
        <v>206</v>
      </c>
      <c r="F39" s="463">
        <v>14840325</v>
      </c>
      <c r="G39" s="464"/>
      <c r="H39" s="465">
        <v>14840325</v>
      </c>
    </row>
    <row r="40" spans="1:10" ht="20.100000000000001" customHeight="1" thickBot="1" x14ac:dyDescent="0.25">
      <c r="A40" s="317" t="s">
        <v>7</v>
      </c>
      <c r="B40" s="435">
        <v>304482025</v>
      </c>
      <c r="C40" s="435">
        <v>299636878</v>
      </c>
      <c r="D40" s="436">
        <v>4845147</v>
      </c>
      <c r="E40" s="281" t="s">
        <v>7</v>
      </c>
      <c r="F40" s="466">
        <v>304482026</v>
      </c>
      <c r="G40" s="466">
        <v>201823115</v>
      </c>
      <c r="H40" s="466">
        <v>102658911</v>
      </c>
    </row>
    <row r="41" spans="1:10" ht="20.100000000000001" customHeight="1" thickBot="1" x14ac:dyDescent="0.3">
      <c r="A41" s="297" t="s">
        <v>194</v>
      </c>
      <c r="B41" s="437">
        <v>-58467000</v>
      </c>
      <c r="C41" s="438">
        <v>-58467000</v>
      </c>
      <c r="D41" s="439"/>
      <c r="E41" s="297" t="s">
        <v>194</v>
      </c>
      <c r="F41" s="467">
        <v>-58467000</v>
      </c>
      <c r="G41" s="468">
        <v>-58467000</v>
      </c>
      <c r="H41" s="469"/>
    </row>
    <row r="42" spans="1:10" ht="20.100000000000001" customHeight="1" thickBot="1" x14ac:dyDescent="0.25">
      <c r="A42" s="298" t="s">
        <v>195</v>
      </c>
      <c r="B42" s="440">
        <v>246015025</v>
      </c>
      <c r="C42" s="441">
        <v>241169878</v>
      </c>
      <c r="D42" s="442">
        <v>4845147</v>
      </c>
      <c r="E42" s="298" t="s">
        <v>195</v>
      </c>
      <c r="F42" s="470">
        <v>246015026</v>
      </c>
      <c r="G42" s="471">
        <v>143356115</v>
      </c>
      <c r="H42" s="472">
        <v>102658911</v>
      </c>
    </row>
    <row r="43" spans="1:10" x14ac:dyDescent="0.2">
      <c r="A43" s="3"/>
      <c r="B43" s="3"/>
      <c r="C43" s="3"/>
      <c r="D43" s="3"/>
      <c r="E43" s="3"/>
    </row>
    <row r="44" spans="1:10" x14ac:dyDescent="0.2">
      <c r="A44" s="3"/>
      <c r="B44" s="3"/>
      <c r="C44" s="3"/>
      <c r="D44" s="3"/>
      <c r="E44" s="3"/>
    </row>
    <row r="45" spans="1:10" x14ac:dyDescent="0.2">
      <c r="A45" s="3"/>
      <c r="B45" s="3"/>
      <c r="C45" s="3"/>
      <c r="D45" s="3"/>
      <c r="E45" s="3"/>
    </row>
    <row r="46" spans="1:10" x14ac:dyDescent="0.2">
      <c r="A46" s="3"/>
      <c r="B46" s="3"/>
      <c r="C46" s="3"/>
      <c r="D46" s="3"/>
      <c r="E46" s="3"/>
    </row>
    <row r="47" spans="1:10" x14ac:dyDescent="0.2">
      <c r="A47" s="3"/>
      <c r="B47" s="3"/>
      <c r="C47" s="3"/>
      <c r="D47" s="3"/>
      <c r="E47" s="3"/>
    </row>
    <row r="48" spans="1:10" x14ac:dyDescent="0.2">
      <c r="A48" s="3"/>
      <c r="B48" s="3"/>
      <c r="C48" s="3"/>
      <c r="D48" s="3"/>
      <c r="E48" s="3"/>
    </row>
    <row r="49" spans="1:9" x14ac:dyDescent="0.2">
      <c r="A49" s="3"/>
      <c r="B49" s="3"/>
      <c r="C49" s="3"/>
      <c r="D49" s="3"/>
      <c r="E49" s="3"/>
    </row>
    <row r="50" spans="1:9" x14ac:dyDescent="0.2">
      <c r="A50" s="3"/>
      <c r="B50" s="3"/>
      <c r="C50" s="3"/>
      <c r="D50" s="3"/>
      <c r="E50" s="3"/>
    </row>
    <row r="51" spans="1:9" x14ac:dyDescent="0.2">
      <c r="A51" s="3"/>
      <c r="B51" s="3"/>
      <c r="C51" s="3"/>
      <c r="D51" s="3"/>
      <c r="E51" s="3"/>
    </row>
    <row r="52" spans="1:9" x14ac:dyDescent="0.2">
      <c r="A52" s="3"/>
      <c r="B52" s="3"/>
      <c r="C52" s="3"/>
      <c r="D52" s="3"/>
      <c r="E52" s="3"/>
    </row>
    <row r="53" spans="1:9" x14ac:dyDescent="0.2">
      <c r="A53" s="3"/>
      <c r="B53" s="3"/>
      <c r="C53" s="3"/>
      <c r="D53" s="3"/>
      <c r="E53" s="3"/>
    </row>
    <row r="54" spans="1:9" x14ac:dyDescent="0.2">
      <c r="A54" s="3"/>
      <c r="B54" s="3"/>
      <c r="C54" s="3"/>
      <c r="D54" s="3"/>
      <c r="E54" s="3"/>
    </row>
    <row r="55" spans="1:9" x14ac:dyDescent="0.2">
      <c r="A55" s="3"/>
      <c r="B55" s="3"/>
      <c r="C55" s="3"/>
      <c r="D55" s="3"/>
      <c r="E55" s="3"/>
    </row>
    <row r="56" spans="1:9" x14ac:dyDescent="0.2">
      <c r="A56" s="3"/>
      <c r="B56" s="3"/>
      <c r="C56" s="3"/>
      <c r="D56" s="3"/>
      <c r="E56" s="3"/>
    </row>
    <row r="57" spans="1:9" x14ac:dyDescent="0.2">
      <c r="A57" s="3"/>
      <c r="B57" s="3"/>
      <c r="C57" s="3"/>
      <c r="D57" s="3"/>
      <c r="E57" s="3"/>
    </row>
    <row r="58" spans="1:9" x14ac:dyDescent="0.2">
      <c r="A58" s="3"/>
      <c r="B58" s="3"/>
      <c r="C58" s="183"/>
      <c r="D58" s="9"/>
      <c r="E58" s="3"/>
      <c r="G58" s="111"/>
      <c r="H58" s="184"/>
      <c r="I58" s="111"/>
    </row>
    <row r="59" spans="1:9" x14ac:dyDescent="0.2">
      <c r="A59" s="3"/>
      <c r="B59" s="3"/>
      <c r="C59" s="3"/>
      <c r="D59" s="9"/>
      <c r="E59" s="3"/>
    </row>
    <row r="60" spans="1:9" x14ac:dyDescent="0.2">
      <c r="A60" s="3"/>
      <c r="B60" s="3"/>
      <c r="C60" s="3"/>
      <c r="D60" s="3"/>
      <c r="E60" s="3"/>
    </row>
    <row r="61" spans="1:9" x14ac:dyDescent="0.2">
      <c r="A61" s="3"/>
      <c r="B61" s="3"/>
      <c r="C61" s="3"/>
      <c r="D61" s="9"/>
      <c r="E61" s="3"/>
    </row>
    <row r="62" spans="1:9" x14ac:dyDescent="0.2">
      <c r="A62" s="3"/>
      <c r="B62" s="3"/>
      <c r="C62" s="3"/>
      <c r="D62" s="3"/>
      <c r="E62" s="3"/>
    </row>
    <row r="63" spans="1:9" x14ac:dyDescent="0.2">
      <c r="A63" s="3"/>
      <c r="B63" s="3"/>
      <c r="C63" s="3"/>
      <c r="D63" s="3"/>
      <c r="E63" s="3"/>
    </row>
    <row r="64" spans="1:9" x14ac:dyDescent="0.2">
      <c r="A64" s="3"/>
      <c r="B64" s="3"/>
      <c r="C64" s="3"/>
      <c r="D64" s="3"/>
      <c r="E64" s="3"/>
    </row>
    <row r="65" spans="1:5" x14ac:dyDescent="0.2">
      <c r="A65" s="3"/>
      <c r="B65" s="3"/>
      <c r="C65" s="3"/>
      <c r="D65" s="3"/>
      <c r="E65" s="3"/>
    </row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  <row r="69" spans="1:5" x14ac:dyDescent="0.2">
      <c r="A69" s="3"/>
      <c r="B69" s="3"/>
      <c r="C69" s="3"/>
      <c r="D69" s="3"/>
      <c r="E69" s="3"/>
    </row>
    <row r="70" spans="1:5" x14ac:dyDescent="0.2">
      <c r="A70" s="3"/>
      <c r="B70" s="3"/>
      <c r="C70" s="3"/>
      <c r="D70" s="3"/>
      <c r="E70" s="3"/>
    </row>
    <row r="71" spans="1:5" x14ac:dyDescent="0.2">
      <c r="A71" s="3"/>
      <c r="B71" s="3"/>
      <c r="C71" s="3"/>
      <c r="D71" s="3"/>
      <c r="E71" s="3"/>
    </row>
    <row r="72" spans="1:5" x14ac:dyDescent="0.2">
      <c r="A72" s="3"/>
      <c r="B72" s="3"/>
      <c r="C72" s="3"/>
      <c r="D72" s="3"/>
      <c r="E72" s="3"/>
    </row>
    <row r="73" spans="1:5" x14ac:dyDescent="0.2">
      <c r="A73" s="3"/>
      <c r="B73" s="3"/>
      <c r="C73" s="3"/>
      <c r="D73" s="3"/>
      <c r="E73" s="3"/>
    </row>
    <row r="74" spans="1:5" x14ac:dyDescent="0.2">
      <c r="A74" s="3"/>
      <c r="B74" s="3"/>
      <c r="C74" s="3"/>
      <c r="D74" s="3"/>
      <c r="E74" s="3"/>
    </row>
    <row r="75" spans="1:5" x14ac:dyDescent="0.2">
      <c r="A75" s="3"/>
      <c r="B75" s="3"/>
      <c r="C75" s="3"/>
      <c r="D75" s="3"/>
      <c r="E75" s="3"/>
    </row>
    <row r="76" spans="1:5" x14ac:dyDescent="0.2">
      <c r="A76" s="3"/>
      <c r="B76" s="3"/>
      <c r="C76" s="3"/>
      <c r="D76" s="3"/>
      <c r="E76" s="3"/>
    </row>
    <row r="77" spans="1:5" x14ac:dyDescent="0.2">
      <c r="A77" s="3"/>
      <c r="B77" s="3"/>
      <c r="C77" s="3"/>
      <c r="D77" s="3"/>
      <c r="E77" s="3"/>
    </row>
    <row r="78" spans="1:5" x14ac:dyDescent="0.2">
      <c r="A78" s="3"/>
      <c r="B78" s="3"/>
      <c r="C78" s="3"/>
      <c r="D78" s="3"/>
      <c r="E78" s="3"/>
    </row>
    <row r="79" spans="1:5" x14ac:dyDescent="0.2">
      <c r="A79" s="3"/>
      <c r="B79" s="3"/>
      <c r="C79" s="3"/>
      <c r="D79" s="3"/>
      <c r="E79" s="3"/>
    </row>
    <row r="80" spans="1:5" x14ac:dyDescent="0.2">
      <c r="A80" s="3"/>
      <c r="B80" s="3"/>
      <c r="C80" s="3"/>
      <c r="D80" s="3"/>
      <c r="E80" s="3"/>
    </row>
    <row r="81" spans="1:5" x14ac:dyDescent="0.2">
      <c r="A81" s="3"/>
      <c r="B81" s="3"/>
      <c r="C81" s="3"/>
      <c r="D81" s="3"/>
      <c r="E81" s="3"/>
    </row>
    <row r="82" spans="1:5" x14ac:dyDescent="0.2">
      <c r="A82" s="3"/>
      <c r="B82" s="3"/>
      <c r="C82" s="3"/>
      <c r="D82" s="3"/>
      <c r="E82" s="3"/>
    </row>
    <row r="83" spans="1:5" x14ac:dyDescent="0.2">
      <c r="A83" s="3"/>
      <c r="B83" s="3"/>
      <c r="C83" s="3"/>
      <c r="D83" s="3"/>
      <c r="E83" s="3"/>
    </row>
    <row r="84" spans="1:5" x14ac:dyDescent="0.2">
      <c r="A84" s="3"/>
      <c r="B84" s="3"/>
      <c r="C84" s="3"/>
      <c r="D84" s="3"/>
      <c r="E84" s="3"/>
    </row>
    <row r="85" spans="1:5" x14ac:dyDescent="0.2">
      <c r="A85" s="3"/>
      <c r="B85" s="3"/>
      <c r="C85" s="3"/>
      <c r="D85" s="3"/>
      <c r="E85" s="3"/>
    </row>
    <row r="86" spans="1:5" x14ac:dyDescent="0.2">
      <c r="A86" s="3"/>
      <c r="B86" s="3"/>
      <c r="C86" s="3"/>
      <c r="D86" s="3"/>
      <c r="E86" s="3"/>
    </row>
    <row r="87" spans="1:5" x14ac:dyDescent="0.2">
      <c r="A87" s="3"/>
      <c r="B87" s="3"/>
      <c r="C87" s="3"/>
      <c r="D87" s="3"/>
      <c r="E87" s="3"/>
    </row>
    <row r="88" spans="1:5" x14ac:dyDescent="0.2">
      <c r="A88" s="3"/>
      <c r="B88" s="3"/>
      <c r="C88" s="3"/>
      <c r="D88" s="3"/>
      <c r="E88" s="3"/>
    </row>
    <row r="89" spans="1:5" x14ac:dyDescent="0.2">
      <c r="A89" s="3"/>
      <c r="B89" s="3"/>
      <c r="C89" s="3"/>
      <c r="D89" s="3"/>
      <c r="E89" s="3"/>
    </row>
    <row r="90" spans="1:5" x14ac:dyDescent="0.2">
      <c r="A90" s="3"/>
      <c r="B90" s="3"/>
      <c r="C90" s="3"/>
      <c r="D90" s="3"/>
      <c r="E90" s="3"/>
    </row>
    <row r="91" spans="1:5" x14ac:dyDescent="0.2">
      <c r="A91" s="3"/>
      <c r="B91" s="3"/>
      <c r="C91" s="3"/>
      <c r="D91" s="3"/>
      <c r="E91" s="3"/>
    </row>
    <row r="92" spans="1:5" x14ac:dyDescent="0.2">
      <c r="A92" s="3"/>
      <c r="B92" s="3"/>
      <c r="C92" s="3"/>
      <c r="D92" s="3"/>
      <c r="E92" s="3"/>
    </row>
    <row r="93" spans="1:5" x14ac:dyDescent="0.2">
      <c r="A93" s="3"/>
      <c r="B93" s="3"/>
      <c r="C93" s="3"/>
      <c r="D93" s="3"/>
      <c r="E93" s="3"/>
    </row>
    <row r="94" spans="1:5" x14ac:dyDescent="0.2">
      <c r="A94" s="3"/>
      <c r="B94" s="3"/>
      <c r="C94" s="3"/>
      <c r="D94" s="3"/>
      <c r="E94" s="3"/>
    </row>
    <row r="95" spans="1:5" x14ac:dyDescent="0.2">
      <c r="A95" s="3"/>
      <c r="B95" s="3"/>
      <c r="C95" s="3"/>
      <c r="D95" s="3"/>
      <c r="E95" s="3"/>
    </row>
    <row r="96" spans="1:5" x14ac:dyDescent="0.2">
      <c r="A96" s="3"/>
      <c r="B96" s="3"/>
      <c r="C96" s="3"/>
      <c r="D96" s="3"/>
      <c r="E96" s="3"/>
    </row>
    <row r="97" spans="1:5" x14ac:dyDescent="0.2">
      <c r="A97" s="3"/>
      <c r="B97" s="3"/>
      <c r="C97" s="3"/>
      <c r="D97" s="3"/>
      <c r="E97" s="3"/>
    </row>
    <row r="98" spans="1:5" x14ac:dyDescent="0.2">
      <c r="A98" s="3"/>
      <c r="B98" s="3"/>
      <c r="C98" s="3"/>
      <c r="D98" s="3"/>
      <c r="E98" s="3"/>
    </row>
    <row r="99" spans="1:5" x14ac:dyDescent="0.2">
      <c r="A99" s="3"/>
      <c r="B99" s="3"/>
      <c r="C99" s="3"/>
      <c r="D99" s="3"/>
      <c r="E99" s="3"/>
    </row>
    <row r="100" spans="1:5" x14ac:dyDescent="0.2">
      <c r="A100" s="3"/>
      <c r="B100" s="3"/>
      <c r="C100" s="3"/>
      <c r="D100" s="3"/>
      <c r="E100" s="3"/>
    </row>
    <row r="101" spans="1:5" x14ac:dyDescent="0.2">
      <c r="A101" s="3"/>
      <c r="B101" s="3"/>
      <c r="C101" s="3"/>
      <c r="D101" s="3"/>
      <c r="E101" s="3"/>
    </row>
    <row r="102" spans="1:5" x14ac:dyDescent="0.2">
      <c r="A102" s="3"/>
      <c r="B102" s="3"/>
      <c r="C102" s="3"/>
      <c r="D102" s="3"/>
      <c r="E102" s="3"/>
    </row>
    <row r="103" spans="1:5" x14ac:dyDescent="0.2">
      <c r="A103" s="3"/>
      <c r="B103" s="3"/>
      <c r="C103" s="3"/>
      <c r="D103" s="3"/>
      <c r="E103" s="3"/>
    </row>
    <row r="104" spans="1:5" x14ac:dyDescent="0.2">
      <c r="A104" s="3"/>
      <c r="B104" s="3"/>
      <c r="C104" s="3"/>
      <c r="D104" s="3"/>
      <c r="E104" s="3"/>
    </row>
    <row r="105" spans="1:5" x14ac:dyDescent="0.2">
      <c r="A105" s="3"/>
      <c r="B105" s="3"/>
      <c r="C105" s="3"/>
      <c r="D105" s="3"/>
      <c r="E105" s="3"/>
    </row>
    <row r="106" spans="1:5" x14ac:dyDescent="0.2">
      <c r="A106" s="3"/>
      <c r="B106" s="3"/>
      <c r="C106" s="3"/>
      <c r="D106" s="3"/>
      <c r="E106" s="3"/>
    </row>
    <row r="107" spans="1:5" x14ac:dyDescent="0.2">
      <c r="A107" s="3"/>
      <c r="B107" s="3"/>
      <c r="C107" s="3"/>
      <c r="D107" s="3"/>
      <c r="E107" s="3"/>
    </row>
    <row r="108" spans="1:5" x14ac:dyDescent="0.2">
      <c r="A108" s="3"/>
      <c r="B108" s="3"/>
      <c r="C108" s="3"/>
      <c r="D108" s="3"/>
      <c r="E108" s="3"/>
    </row>
    <row r="109" spans="1:5" x14ac:dyDescent="0.2">
      <c r="A109" s="3"/>
      <c r="B109" s="3"/>
      <c r="C109" s="3"/>
      <c r="D109" s="3"/>
      <c r="E109" s="3"/>
    </row>
    <row r="110" spans="1:5" x14ac:dyDescent="0.2">
      <c r="A110" s="3"/>
      <c r="B110" s="3"/>
      <c r="C110" s="3"/>
      <c r="D110" s="3"/>
      <c r="E110" s="3"/>
    </row>
    <row r="111" spans="1:5" x14ac:dyDescent="0.2">
      <c r="A111" s="3"/>
      <c r="B111" s="3"/>
      <c r="C111" s="3"/>
      <c r="D111" s="3"/>
      <c r="E111" s="3"/>
    </row>
    <row r="112" spans="1:5" x14ac:dyDescent="0.2">
      <c r="A112" s="3"/>
      <c r="B112" s="3"/>
      <c r="C112" s="3"/>
      <c r="D112" s="3"/>
      <c r="E112" s="3"/>
    </row>
    <row r="113" spans="1:5" x14ac:dyDescent="0.2">
      <c r="A113" s="3"/>
      <c r="B113" s="3"/>
      <c r="C113" s="3"/>
      <c r="D113" s="3"/>
      <c r="E113" s="3"/>
    </row>
    <row r="114" spans="1:5" x14ac:dyDescent="0.2">
      <c r="A114" s="3"/>
      <c r="B114" s="3"/>
      <c r="C114" s="3"/>
      <c r="D114" s="3"/>
      <c r="E114" s="3"/>
    </row>
    <row r="115" spans="1:5" x14ac:dyDescent="0.2">
      <c r="A115" s="3"/>
      <c r="B115" s="3"/>
      <c r="C115" s="3"/>
      <c r="D115" s="3"/>
      <c r="E115" s="3"/>
    </row>
    <row r="116" spans="1:5" x14ac:dyDescent="0.2">
      <c r="A116" s="3"/>
      <c r="B116" s="3"/>
      <c r="C116" s="3"/>
      <c r="D116" s="3"/>
      <c r="E116" s="3"/>
    </row>
    <row r="117" spans="1:5" x14ac:dyDescent="0.2">
      <c r="A117" s="3"/>
      <c r="B117" s="3"/>
      <c r="C117" s="3"/>
      <c r="D117" s="3"/>
      <c r="E117" s="3"/>
    </row>
    <row r="118" spans="1:5" x14ac:dyDescent="0.2">
      <c r="A118" s="3"/>
      <c r="B118" s="3"/>
      <c r="C118" s="3"/>
      <c r="D118" s="3"/>
      <c r="E118" s="3"/>
    </row>
  </sheetData>
  <mergeCells count="10">
    <mergeCell ref="A26:D26"/>
    <mergeCell ref="E26:H26"/>
    <mergeCell ref="G25:H25"/>
    <mergeCell ref="A1:G1"/>
    <mergeCell ref="E6:H6"/>
    <mergeCell ref="A2:F2"/>
    <mergeCell ref="A6:D6"/>
    <mergeCell ref="A3:G3"/>
    <mergeCell ref="A4:G4"/>
    <mergeCell ref="E5:H5"/>
  </mergeCells>
  <phoneticPr fontId="0" type="noConversion"/>
  <pageMargins left="0" right="0" top="0.98425196850393704" bottom="0.98425196850393704" header="0.51181102362204722" footer="0.51181102362204722"/>
  <pageSetup paperSize="9" scale="89" orientation="landscape" r:id="rId1"/>
  <headerFooter alignWithMargins="0">
    <oddHeader>&amp;R2018.05.01.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25"/>
  <sheetViews>
    <sheetView topLeftCell="A2" zoomScaleNormal="100" workbookViewId="0">
      <selection activeCell="A2" sqref="A2:P2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9.28515625" customWidth="1"/>
    <col min="5" max="5" width="12" bestFit="1" customWidth="1"/>
    <col min="6" max="6" width="11" bestFit="1" customWidth="1"/>
    <col min="7" max="7" width="11.7109375" bestFit="1" customWidth="1"/>
    <col min="8" max="8" width="9" customWidth="1"/>
    <col min="9" max="9" width="9.5703125" customWidth="1"/>
    <col min="10" max="10" width="10" customWidth="1"/>
    <col min="11" max="11" width="10.5703125" bestFit="1" customWidth="1"/>
    <col min="12" max="12" width="11" bestFit="1" customWidth="1"/>
    <col min="13" max="13" width="8.28515625" customWidth="1"/>
    <col min="14" max="14" width="5.28515625" customWidth="1"/>
    <col min="15" max="15" width="5.5703125" customWidth="1"/>
    <col min="16" max="16" width="11" customWidth="1"/>
    <col min="17" max="17" width="10" bestFit="1" customWidth="1"/>
  </cols>
  <sheetData>
    <row r="1" spans="1:16" ht="15" customHeight="1" x14ac:dyDescent="0.2">
      <c r="A1" s="813" t="s">
        <v>658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</row>
    <row r="2" spans="1:16" ht="19.5" customHeight="1" x14ac:dyDescent="0.2">
      <c r="A2" s="830"/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1"/>
      <c r="P2" s="831"/>
    </row>
    <row r="3" spans="1:16" ht="40.5" customHeight="1" thickBot="1" x14ac:dyDescent="0.25">
      <c r="A3" s="814" t="s">
        <v>662</v>
      </c>
      <c r="B3" s="814"/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4"/>
      <c r="O3" s="814"/>
      <c r="P3" s="814"/>
    </row>
    <row r="4" spans="1:16" ht="13.5" customHeight="1" x14ac:dyDescent="0.2">
      <c r="A4" s="817" t="s">
        <v>590</v>
      </c>
      <c r="B4" s="819" t="s">
        <v>257</v>
      </c>
      <c r="C4" s="824" t="s">
        <v>189</v>
      </c>
      <c r="D4" s="839" t="s">
        <v>196</v>
      </c>
      <c r="E4" s="841" t="s">
        <v>172</v>
      </c>
      <c r="F4" s="842"/>
      <c r="G4" s="842"/>
      <c r="H4" s="842"/>
      <c r="I4" s="843"/>
      <c r="J4" s="863" t="s">
        <v>4</v>
      </c>
      <c r="K4" s="864"/>
      <c r="L4" s="865"/>
      <c r="M4" s="844" t="s">
        <v>589</v>
      </c>
      <c r="N4" s="845"/>
      <c r="O4" s="845"/>
      <c r="P4" s="846"/>
    </row>
    <row r="5" spans="1:16" ht="29.25" customHeight="1" thickBot="1" x14ac:dyDescent="0.25">
      <c r="A5" s="818"/>
      <c r="B5" s="820"/>
      <c r="C5" s="825"/>
      <c r="D5" s="840"/>
      <c r="E5" s="72" t="s">
        <v>218</v>
      </c>
      <c r="F5" s="50" t="s">
        <v>171</v>
      </c>
      <c r="G5" s="51" t="s">
        <v>595</v>
      </c>
      <c r="H5" s="51" t="s">
        <v>219</v>
      </c>
      <c r="I5" s="52" t="s">
        <v>592</v>
      </c>
      <c r="J5" s="53" t="s">
        <v>220</v>
      </c>
      <c r="K5" s="51" t="s">
        <v>173</v>
      </c>
      <c r="L5" s="52" t="s">
        <v>174</v>
      </c>
      <c r="M5" s="53" t="s">
        <v>175</v>
      </c>
      <c r="N5" s="51" t="s">
        <v>593</v>
      </c>
      <c r="O5" s="51" t="s">
        <v>596</v>
      </c>
      <c r="P5" s="52" t="s">
        <v>176</v>
      </c>
    </row>
    <row r="6" spans="1:16" ht="12.95" customHeight="1" x14ac:dyDescent="0.2">
      <c r="A6" s="837" t="s">
        <v>12</v>
      </c>
      <c r="B6" s="838"/>
      <c r="C6" s="73"/>
      <c r="D6" s="480"/>
      <c r="E6" s="481"/>
      <c r="F6" s="482"/>
      <c r="G6" s="483"/>
      <c r="H6" s="483"/>
      <c r="I6" s="484"/>
      <c r="J6" s="485"/>
      <c r="K6" s="486"/>
      <c r="L6" s="487"/>
      <c r="M6" s="485"/>
      <c r="N6" s="486"/>
      <c r="O6" s="486"/>
      <c r="P6" s="487"/>
    </row>
    <row r="7" spans="1:16" ht="12.95" customHeight="1" x14ac:dyDescent="0.2">
      <c r="A7" s="77" t="s">
        <v>19</v>
      </c>
      <c r="B7" s="479" t="s">
        <v>20</v>
      </c>
      <c r="C7" s="69"/>
      <c r="D7" s="488"/>
      <c r="E7" s="489"/>
      <c r="F7" s="490"/>
      <c r="G7" s="491"/>
      <c r="H7" s="491">
        <v>6481559</v>
      </c>
      <c r="I7" s="492"/>
      <c r="J7" s="493"/>
      <c r="K7" s="494"/>
      <c r="L7" s="495"/>
      <c r="M7" s="493"/>
      <c r="N7" s="494"/>
      <c r="O7" s="494"/>
      <c r="P7" s="495"/>
    </row>
    <row r="8" spans="1:16" ht="12.95" customHeight="1" x14ac:dyDescent="0.2">
      <c r="A8" s="77" t="s">
        <v>49</v>
      </c>
      <c r="B8" s="78" t="s">
        <v>21</v>
      </c>
      <c r="C8" s="69"/>
      <c r="D8" s="488"/>
      <c r="E8" s="489"/>
      <c r="F8" s="490"/>
      <c r="G8" s="491"/>
      <c r="H8" s="491"/>
      <c r="I8" s="492"/>
      <c r="J8" s="493"/>
      <c r="K8" s="494"/>
      <c r="L8" s="495"/>
      <c r="M8" s="493"/>
      <c r="N8" s="494"/>
      <c r="O8" s="494"/>
      <c r="P8" s="495"/>
    </row>
    <row r="9" spans="1:16" ht="12.95" customHeight="1" x14ac:dyDescent="0.2">
      <c r="A9" s="77" t="s">
        <v>50</v>
      </c>
      <c r="B9" s="79" t="s">
        <v>22</v>
      </c>
      <c r="C9" s="70"/>
      <c r="D9" s="496"/>
      <c r="E9" s="489"/>
      <c r="F9" s="490"/>
      <c r="G9" s="491"/>
      <c r="H9" s="491"/>
      <c r="I9" s="492"/>
      <c r="J9" s="493"/>
      <c r="K9" s="494"/>
      <c r="L9" s="495"/>
      <c r="M9" s="493"/>
      <c r="N9" s="494"/>
      <c r="O9" s="494"/>
      <c r="P9" s="495"/>
    </row>
    <row r="10" spans="1:16" ht="12.95" customHeight="1" x14ac:dyDescent="0.2">
      <c r="A10" s="77" t="s">
        <v>51</v>
      </c>
      <c r="B10" s="478" t="s">
        <v>23</v>
      </c>
      <c r="C10" s="70"/>
      <c r="D10" s="496"/>
      <c r="E10" s="489"/>
      <c r="F10" s="490"/>
      <c r="G10" s="491"/>
      <c r="H10" s="876">
        <v>6998000</v>
      </c>
      <c r="I10" s="492"/>
      <c r="J10" s="493"/>
      <c r="K10" s="494"/>
      <c r="L10" s="495"/>
      <c r="M10" s="493"/>
      <c r="N10" s="494"/>
      <c r="O10" s="494"/>
      <c r="P10" s="495"/>
    </row>
    <row r="11" spans="1:16" ht="12.95" customHeight="1" x14ac:dyDescent="0.2">
      <c r="A11" s="77" t="s">
        <v>52</v>
      </c>
      <c r="B11" s="478" t="s">
        <v>24</v>
      </c>
      <c r="C11" s="114">
        <v>1</v>
      </c>
      <c r="D11" s="496"/>
      <c r="E11" s="489"/>
      <c r="F11" s="490"/>
      <c r="G11" s="491"/>
      <c r="H11" s="877"/>
      <c r="I11" s="492"/>
      <c r="J11" s="493"/>
      <c r="K11" s="494"/>
      <c r="L11" s="495"/>
      <c r="M11" s="493"/>
      <c r="N11" s="494"/>
      <c r="O11" s="494"/>
      <c r="P11" s="495"/>
    </row>
    <row r="12" spans="1:16" ht="12.95" customHeight="1" x14ac:dyDescent="0.2">
      <c r="A12" s="77" t="s">
        <v>53</v>
      </c>
      <c r="B12" s="478" t="s">
        <v>25</v>
      </c>
      <c r="C12" s="70">
        <v>2</v>
      </c>
      <c r="D12" s="496"/>
      <c r="E12" s="489"/>
      <c r="F12" s="490"/>
      <c r="G12" s="491"/>
      <c r="H12" s="491">
        <f>7247000</f>
        <v>7247000</v>
      </c>
      <c r="I12" s="492"/>
      <c r="J12" s="497">
        <f>4600000</f>
        <v>4600000</v>
      </c>
      <c r="K12" s="491"/>
      <c r="L12" s="492"/>
      <c r="M12" s="497"/>
      <c r="N12" s="491"/>
      <c r="O12" s="491"/>
      <c r="P12" s="492"/>
    </row>
    <row r="13" spans="1:16" ht="12.95" customHeight="1" x14ac:dyDescent="0.2">
      <c r="A13" s="77" t="s">
        <v>54</v>
      </c>
      <c r="B13" s="79" t="s">
        <v>26</v>
      </c>
      <c r="C13" s="70"/>
      <c r="D13" s="496"/>
      <c r="E13" s="489"/>
      <c r="F13" s="490"/>
      <c r="G13" s="498"/>
      <c r="H13" s="491"/>
      <c r="I13" s="492"/>
      <c r="J13" s="493"/>
      <c r="K13" s="494"/>
      <c r="L13" s="495"/>
      <c r="M13" s="493"/>
      <c r="N13" s="494"/>
      <c r="O13" s="494"/>
      <c r="P13" s="495"/>
    </row>
    <row r="14" spans="1:16" ht="12.95" customHeight="1" x14ac:dyDescent="0.2">
      <c r="A14" s="77" t="s">
        <v>55</v>
      </c>
      <c r="B14" s="478" t="s">
        <v>306</v>
      </c>
      <c r="C14" s="70">
        <v>1</v>
      </c>
      <c r="D14" s="496"/>
      <c r="E14" s="489"/>
      <c r="F14" s="490"/>
      <c r="G14" s="491"/>
      <c r="H14" s="491"/>
      <c r="I14" s="492"/>
      <c r="J14" s="493"/>
      <c r="K14" s="494"/>
      <c r="L14" s="495"/>
      <c r="M14" s="493"/>
      <c r="N14" s="494"/>
      <c r="O14" s="494"/>
      <c r="P14" s="495"/>
    </row>
    <row r="15" spans="1:16" ht="15" customHeight="1" x14ac:dyDescent="0.2">
      <c r="A15" s="77" t="s">
        <v>56</v>
      </c>
      <c r="B15" s="478" t="s">
        <v>298</v>
      </c>
      <c r="C15" s="70"/>
      <c r="D15" s="496"/>
      <c r="E15" s="489">
        <v>81858646</v>
      </c>
      <c r="F15" s="499"/>
      <c r="G15" s="500">
        <v>42300000</v>
      </c>
      <c r="H15" s="491"/>
      <c r="I15" s="492"/>
      <c r="J15" s="493"/>
      <c r="K15" s="494"/>
      <c r="L15" s="495"/>
      <c r="M15" s="493"/>
      <c r="N15" s="494"/>
      <c r="O15" s="494"/>
      <c r="P15" s="495"/>
    </row>
    <row r="16" spans="1:16" ht="12.95" customHeight="1" x14ac:dyDescent="0.2">
      <c r="A16" s="77" t="s">
        <v>57</v>
      </c>
      <c r="B16" s="478" t="s">
        <v>302</v>
      </c>
      <c r="C16" s="70"/>
      <c r="D16" s="496"/>
      <c r="E16" s="489">
        <v>337820</v>
      </c>
      <c r="F16" s="490"/>
      <c r="G16" s="491"/>
      <c r="H16" s="491"/>
      <c r="I16" s="492"/>
      <c r="J16" s="493"/>
      <c r="K16" s="494"/>
      <c r="L16" s="495"/>
      <c r="M16" s="493"/>
      <c r="N16" s="494"/>
      <c r="O16" s="494"/>
      <c r="P16" s="495">
        <v>90068000</v>
      </c>
    </row>
    <row r="17" spans="1:16" ht="12.95" customHeight="1" x14ac:dyDescent="0.2">
      <c r="A17" s="77" t="s">
        <v>58</v>
      </c>
      <c r="B17" s="79" t="s">
        <v>27</v>
      </c>
      <c r="C17" s="70"/>
      <c r="D17" s="496"/>
      <c r="E17" s="489"/>
      <c r="F17" s="490"/>
      <c r="G17" s="491"/>
      <c r="H17" s="491"/>
      <c r="I17" s="492"/>
      <c r="J17" s="493"/>
      <c r="K17" s="494"/>
      <c r="L17" s="495"/>
      <c r="M17" s="493"/>
      <c r="N17" s="494"/>
      <c r="O17" s="494"/>
      <c r="P17" s="495"/>
    </row>
    <row r="18" spans="1:16" ht="12.95" customHeight="1" x14ac:dyDescent="0.2">
      <c r="A18" s="77" t="s">
        <v>59</v>
      </c>
      <c r="B18" s="79" t="s">
        <v>300</v>
      </c>
      <c r="C18" s="70"/>
      <c r="D18" s="496"/>
      <c r="E18" s="489"/>
      <c r="F18" s="490"/>
      <c r="G18" s="491"/>
      <c r="H18" s="491"/>
      <c r="I18" s="492"/>
      <c r="J18" s="493"/>
      <c r="K18" s="494"/>
      <c r="L18" s="495"/>
      <c r="M18" s="493"/>
      <c r="N18" s="494"/>
      <c r="O18" s="494"/>
      <c r="P18" s="495"/>
    </row>
    <row r="19" spans="1:16" ht="24.75" customHeight="1" x14ac:dyDescent="0.2">
      <c r="A19" s="77" t="s">
        <v>60</v>
      </c>
      <c r="B19" s="79" t="s">
        <v>301</v>
      </c>
      <c r="C19" s="70"/>
      <c r="D19" s="496"/>
      <c r="E19" s="489"/>
      <c r="F19" s="490"/>
      <c r="G19" s="491"/>
      <c r="H19" s="491"/>
      <c r="I19" s="492"/>
      <c r="J19" s="493"/>
      <c r="K19" s="494"/>
      <c r="L19" s="495"/>
      <c r="M19" s="493"/>
      <c r="N19" s="494"/>
      <c r="O19" s="494"/>
      <c r="P19" s="495"/>
    </row>
    <row r="20" spans="1:16" ht="12.95" customHeight="1" x14ac:dyDescent="0.2">
      <c r="A20" s="77" t="s">
        <v>61</v>
      </c>
      <c r="B20" s="479" t="s">
        <v>29</v>
      </c>
      <c r="C20" s="69">
        <v>1</v>
      </c>
      <c r="D20" s="488"/>
      <c r="E20" s="489"/>
      <c r="F20" s="491"/>
      <c r="G20" s="491"/>
      <c r="H20" s="491"/>
      <c r="I20" s="492">
        <v>4237000</v>
      </c>
      <c r="J20" s="493"/>
      <c r="K20" s="494"/>
      <c r="L20" s="495"/>
      <c r="M20" s="493"/>
      <c r="N20" s="494"/>
      <c r="O20" s="494"/>
      <c r="P20" s="495"/>
    </row>
    <row r="21" spans="1:16" ht="12.95" customHeight="1" x14ac:dyDescent="0.2">
      <c r="A21" s="77" t="s">
        <v>62</v>
      </c>
      <c r="B21" s="78" t="s">
        <v>30</v>
      </c>
      <c r="C21" s="69"/>
      <c r="D21" s="488"/>
      <c r="E21" s="489"/>
      <c r="F21" s="490"/>
      <c r="G21" s="491"/>
      <c r="H21" s="491"/>
      <c r="I21" s="492"/>
      <c r="J21" s="493"/>
      <c r="K21" s="494"/>
      <c r="L21" s="495"/>
      <c r="M21" s="493"/>
      <c r="N21" s="494"/>
      <c r="O21" s="494"/>
      <c r="P21" s="495"/>
    </row>
    <row r="22" spans="1:16" ht="12.95" customHeight="1" x14ac:dyDescent="0.2">
      <c r="A22" s="77" t="s">
        <v>63</v>
      </c>
      <c r="B22" s="78" t="s">
        <v>312</v>
      </c>
      <c r="C22" s="69"/>
      <c r="D22" s="488"/>
      <c r="E22" s="489"/>
      <c r="F22" s="490"/>
      <c r="G22" s="491"/>
      <c r="H22" s="491"/>
      <c r="I22" s="492"/>
      <c r="J22" s="493"/>
      <c r="K22" s="494"/>
      <c r="L22" s="495"/>
      <c r="M22" s="493"/>
      <c r="N22" s="494"/>
      <c r="O22" s="494"/>
      <c r="P22" s="495"/>
    </row>
    <row r="23" spans="1:16" ht="12.95" customHeight="1" x14ac:dyDescent="0.2">
      <c r="A23" s="77" t="s">
        <v>64</v>
      </c>
      <c r="B23" s="79" t="s">
        <v>309</v>
      </c>
      <c r="C23" s="70"/>
      <c r="D23" s="496"/>
      <c r="E23" s="489"/>
      <c r="F23" s="490"/>
      <c r="G23" s="491"/>
      <c r="H23" s="491"/>
      <c r="I23" s="492"/>
      <c r="J23" s="493"/>
      <c r="K23" s="494"/>
      <c r="L23" s="495"/>
      <c r="M23" s="493"/>
      <c r="N23" s="494"/>
      <c r="O23" s="494"/>
      <c r="P23" s="495"/>
    </row>
    <row r="24" spans="1:16" ht="12.95" customHeight="1" x14ac:dyDescent="0.2">
      <c r="A24" s="77" t="s">
        <v>65</v>
      </c>
      <c r="B24" s="78" t="s">
        <v>31</v>
      </c>
      <c r="C24" s="69"/>
      <c r="D24" s="488"/>
      <c r="E24" s="489"/>
      <c r="F24" s="490"/>
      <c r="G24" s="491"/>
      <c r="H24" s="491"/>
      <c r="I24" s="492"/>
      <c r="J24" s="493"/>
      <c r="K24" s="494"/>
      <c r="L24" s="495"/>
      <c r="M24" s="493"/>
      <c r="N24" s="494"/>
      <c r="O24" s="494"/>
      <c r="P24" s="495"/>
    </row>
    <row r="25" spans="1:16" ht="12.95" customHeight="1" x14ac:dyDescent="0.2">
      <c r="A25" s="77" t="s">
        <v>66</v>
      </c>
      <c r="B25" s="78" t="s">
        <v>32</v>
      </c>
      <c r="C25" s="69"/>
      <c r="D25" s="488"/>
      <c r="E25" s="489"/>
      <c r="F25" s="490"/>
      <c r="G25" s="491"/>
      <c r="H25" s="491"/>
      <c r="I25" s="492"/>
      <c r="J25" s="493"/>
      <c r="K25" s="494"/>
      <c r="L25" s="495"/>
      <c r="M25" s="493"/>
      <c r="N25" s="494"/>
      <c r="O25" s="494"/>
      <c r="P25" s="495"/>
    </row>
    <row r="26" spans="1:16" ht="12.95" customHeight="1" x14ac:dyDescent="0.2">
      <c r="A26" s="77" t="s">
        <v>67</v>
      </c>
      <c r="B26" s="78" t="s">
        <v>33</v>
      </c>
      <c r="C26" s="69"/>
      <c r="D26" s="488"/>
      <c r="E26" s="489"/>
      <c r="F26" s="490"/>
      <c r="G26" s="491"/>
      <c r="H26" s="491"/>
      <c r="I26" s="492"/>
      <c r="J26" s="493"/>
      <c r="K26" s="494"/>
      <c r="L26" s="495"/>
      <c r="M26" s="493"/>
      <c r="N26" s="494"/>
      <c r="O26" s="494"/>
      <c r="P26" s="495"/>
    </row>
    <row r="27" spans="1:16" ht="12.95" customHeight="1" x14ac:dyDescent="0.2">
      <c r="A27" s="77" t="s">
        <v>68</v>
      </c>
      <c r="B27" s="78" t="s">
        <v>34</v>
      </c>
      <c r="C27" s="69"/>
      <c r="D27" s="488"/>
      <c r="E27" s="489"/>
      <c r="F27" s="490"/>
      <c r="G27" s="491"/>
      <c r="H27" s="491"/>
      <c r="I27" s="492"/>
      <c r="J27" s="493"/>
      <c r="K27" s="494"/>
      <c r="L27" s="495"/>
      <c r="M27" s="493"/>
      <c r="N27" s="494"/>
      <c r="O27" s="494"/>
      <c r="P27" s="495"/>
    </row>
    <row r="28" spans="1:16" ht="12.95" customHeight="1" x14ac:dyDescent="0.2">
      <c r="A28" s="77" t="s">
        <v>69</v>
      </c>
      <c r="B28" s="78" t="s">
        <v>35</v>
      </c>
      <c r="C28" s="69"/>
      <c r="D28" s="488"/>
      <c r="E28" s="489"/>
      <c r="F28" s="490"/>
      <c r="G28" s="491"/>
      <c r="H28" s="491"/>
      <c r="I28" s="492"/>
      <c r="J28" s="493"/>
      <c r="K28" s="494"/>
      <c r="L28" s="495"/>
      <c r="M28" s="493"/>
      <c r="N28" s="494"/>
      <c r="O28" s="494"/>
      <c r="P28" s="495"/>
    </row>
    <row r="29" spans="1:16" ht="12.95" customHeight="1" x14ac:dyDescent="0.2">
      <c r="A29" s="77" t="s">
        <v>70</v>
      </c>
      <c r="B29" s="78" t="s">
        <v>36</v>
      </c>
      <c r="C29" s="69"/>
      <c r="D29" s="488"/>
      <c r="E29" s="489"/>
      <c r="F29" s="490"/>
      <c r="G29" s="491"/>
      <c r="H29" s="491"/>
      <c r="I29" s="492"/>
      <c r="J29" s="493"/>
      <c r="K29" s="494"/>
      <c r="L29" s="495"/>
      <c r="M29" s="493"/>
      <c r="N29" s="494"/>
      <c r="O29" s="494"/>
      <c r="P29" s="495"/>
    </row>
    <row r="30" spans="1:16" ht="12.95" customHeight="1" thickBot="1" x14ac:dyDescent="0.25">
      <c r="A30" s="77" t="s">
        <v>71</v>
      </c>
      <c r="B30" s="80" t="s">
        <v>313</v>
      </c>
      <c r="C30" s="71"/>
      <c r="D30" s="501"/>
      <c r="E30" s="502"/>
      <c r="F30" s="503"/>
      <c r="G30" s="504"/>
      <c r="H30" s="504"/>
      <c r="I30" s="505"/>
      <c r="J30" s="506"/>
      <c r="K30" s="507"/>
      <c r="L30" s="505"/>
      <c r="M30" s="506"/>
      <c r="N30" s="507"/>
      <c r="O30" s="507"/>
      <c r="P30" s="505"/>
    </row>
    <row r="31" spans="1:16" ht="12.95" customHeight="1" x14ac:dyDescent="0.2">
      <c r="A31" s="826" t="s">
        <v>590</v>
      </c>
      <c r="B31" s="828" t="s">
        <v>257</v>
      </c>
      <c r="C31" s="824" t="s">
        <v>189</v>
      </c>
      <c r="D31" s="835" t="s">
        <v>196</v>
      </c>
      <c r="E31" s="821" t="s">
        <v>172</v>
      </c>
      <c r="F31" s="822"/>
      <c r="G31" s="822"/>
      <c r="H31" s="822"/>
      <c r="I31" s="823"/>
      <c r="J31" s="849" t="s">
        <v>4</v>
      </c>
      <c r="K31" s="850"/>
      <c r="L31" s="851"/>
      <c r="M31" s="832" t="s">
        <v>11</v>
      </c>
      <c r="N31" s="833"/>
      <c r="O31" s="833"/>
      <c r="P31" s="834"/>
    </row>
    <row r="32" spans="1:16" ht="27.75" customHeight="1" thickBot="1" x14ac:dyDescent="0.25">
      <c r="A32" s="827"/>
      <c r="B32" s="829"/>
      <c r="C32" s="825"/>
      <c r="D32" s="836"/>
      <c r="E32" s="473" t="s">
        <v>218</v>
      </c>
      <c r="F32" s="474" t="s">
        <v>171</v>
      </c>
      <c r="G32" s="475" t="s">
        <v>591</v>
      </c>
      <c r="H32" s="475" t="s">
        <v>219</v>
      </c>
      <c r="I32" s="476" t="s">
        <v>592</v>
      </c>
      <c r="J32" s="477" t="s">
        <v>220</v>
      </c>
      <c r="K32" s="475" t="s">
        <v>173</v>
      </c>
      <c r="L32" s="476" t="s">
        <v>174</v>
      </c>
      <c r="M32" s="477" t="s">
        <v>175</v>
      </c>
      <c r="N32" s="475" t="s">
        <v>593</v>
      </c>
      <c r="O32" s="475" t="s">
        <v>594</v>
      </c>
      <c r="P32" s="476" t="s">
        <v>176</v>
      </c>
    </row>
    <row r="33" spans="1:16" ht="12.95" customHeight="1" x14ac:dyDescent="0.2">
      <c r="A33" s="77" t="s">
        <v>72</v>
      </c>
      <c r="B33" s="78" t="s">
        <v>310</v>
      </c>
      <c r="C33" s="68"/>
      <c r="D33" s="508"/>
      <c r="E33" s="509"/>
      <c r="F33" s="510"/>
      <c r="G33" s="511"/>
      <c r="H33" s="511"/>
      <c r="I33" s="512"/>
      <c r="J33" s="513"/>
      <c r="K33" s="511"/>
      <c r="L33" s="512"/>
      <c r="M33" s="513"/>
      <c r="N33" s="511"/>
      <c r="O33" s="511"/>
      <c r="P33" s="512"/>
    </row>
    <row r="34" spans="1:16" ht="12.95" customHeight="1" x14ac:dyDescent="0.2">
      <c r="A34" s="77" t="s">
        <v>73</v>
      </c>
      <c r="B34" s="78" t="s">
        <v>311</v>
      </c>
      <c r="C34" s="69"/>
      <c r="D34" s="514"/>
      <c r="E34" s="515"/>
      <c r="F34" s="516"/>
      <c r="G34" s="517"/>
      <c r="H34" s="517"/>
      <c r="I34" s="518"/>
      <c r="J34" s="519"/>
      <c r="K34" s="517"/>
      <c r="L34" s="518"/>
      <c r="M34" s="519"/>
      <c r="N34" s="517"/>
      <c r="O34" s="517"/>
      <c r="P34" s="518"/>
    </row>
    <row r="35" spans="1:16" ht="12.95" customHeight="1" x14ac:dyDescent="0.2">
      <c r="A35" s="77" t="s">
        <v>74</v>
      </c>
      <c r="B35" s="78" t="s">
        <v>37</v>
      </c>
      <c r="C35" s="69"/>
      <c r="D35" s="514"/>
      <c r="E35" s="515"/>
      <c r="F35" s="516"/>
      <c r="G35" s="517"/>
      <c r="H35" s="517"/>
      <c r="I35" s="518"/>
      <c r="J35" s="519"/>
      <c r="K35" s="517"/>
      <c r="L35" s="518"/>
      <c r="M35" s="519"/>
      <c r="N35" s="517"/>
      <c r="O35" s="517"/>
      <c r="P35" s="518"/>
    </row>
    <row r="36" spans="1:16" ht="12.95" customHeight="1" x14ac:dyDescent="0.2">
      <c r="A36" s="77" t="s">
        <v>75</v>
      </c>
      <c r="B36" s="78" t="s">
        <v>38</v>
      </c>
      <c r="C36" s="69"/>
      <c r="D36" s="514"/>
      <c r="E36" s="515"/>
      <c r="F36" s="516"/>
      <c r="G36" s="517"/>
      <c r="H36" s="517"/>
      <c r="I36" s="518"/>
      <c r="J36" s="519"/>
      <c r="K36" s="517"/>
      <c r="L36" s="518"/>
      <c r="M36" s="519"/>
      <c r="N36" s="517"/>
      <c r="O36" s="517"/>
      <c r="P36" s="518"/>
    </row>
    <row r="37" spans="1:16" ht="12.95" customHeight="1" x14ac:dyDescent="0.2">
      <c r="A37" s="77" t="s">
        <v>76</v>
      </c>
      <c r="B37" s="79" t="s">
        <v>39</v>
      </c>
      <c r="C37" s="70"/>
      <c r="D37" s="520"/>
      <c r="E37" s="515"/>
      <c r="F37" s="516"/>
      <c r="G37" s="517"/>
      <c r="H37" s="517"/>
      <c r="I37" s="518"/>
      <c r="J37" s="519"/>
      <c r="K37" s="517"/>
      <c r="L37" s="518"/>
      <c r="M37" s="519"/>
      <c r="N37" s="517"/>
      <c r="O37" s="517"/>
      <c r="P37" s="518"/>
    </row>
    <row r="38" spans="1:16" ht="12.95" customHeight="1" x14ac:dyDescent="0.2">
      <c r="A38" s="77" t="s">
        <v>77</v>
      </c>
      <c r="B38" s="78" t="s">
        <v>40</v>
      </c>
      <c r="C38" s="69"/>
      <c r="D38" s="514"/>
      <c r="E38" s="515"/>
      <c r="F38" s="521"/>
      <c r="G38" s="517"/>
      <c r="H38" s="517"/>
      <c r="I38" s="518"/>
      <c r="J38" s="519"/>
      <c r="K38" s="517"/>
      <c r="L38" s="518"/>
      <c r="M38" s="519"/>
      <c r="N38" s="517"/>
      <c r="O38" s="517"/>
      <c r="P38" s="518"/>
    </row>
    <row r="39" spans="1:16" ht="12.95" customHeight="1" x14ac:dyDescent="0.2">
      <c r="A39" s="77" t="s">
        <v>78</v>
      </c>
      <c r="B39" s="78" t="s">
        <v>41</v>
      </c>
      <c r="C39" s="69"/>
      <c r="D39" s="514"/>
      <c r="E39" s="515"/>
      <c r="F39" s="521"/>
      <c r="G39" s="517"/>
      <c r="H39" s="517"/>
      <c r="I39" s="518"/>
      <c r="J39" s="519"/>
      <c r="K39" s="517"/>
      <c r="L39" s="518"/>
      <c r="M39" s="519"/>
      <c r="N39" s="517"/>
      <c r="O39" s="517"/>
      <c r="P39" s="518"/>
    </row>
    <row r="40" spans="1:16" ht="12.95" customHeight="1" x14ac:dyDescent="0.2">
      <c r="A40" s="77" t="s">
        <v>79</v>
      </c>
      <c r="B40" s="79" t="s">
        <v>42</v>
      </c>
      <c r="C40" s="70"/>
      <c r="D40" s="520"/>
      <c r="E40" s="522"/>
      <c r="F40" s="521"/>
      <c r="G40" s="517"/>
      <c r="H40" s="517"/>
      <c r="I40" s="518"/>
      <c r="J40" s="519"/>
      <c r="K40" s="517"/>
      <c r="L40" s="518"/>
      <c r="M40" s="519"/>
      <c r="N40" s="517"/>
      <c r="O40" s="517"/>
      <c r="P40" s="518"/>
    </row>
    <row r="41" spans="1:16" ht="12.95" customHeight="1" x14ac:dyDescent="0.2">
      <c r="A41" s="77" t="s">
        <v>80</v>
      </c>
      <c r="B41" s="79" t="s">
        <v>43</v>
      </c>
      <c r="C41" s="70"/>
      <c r="D41" s="520"/>
      <c r="E41" s="523"/>
      <c r="F41" s="524"/>
      <c r="G41" s="517"/>
      <c r="H41" s="517"/>
      <c r="I41" s="518"/>
      <c r="J41" s="519"/>
      <c r="K41" s="517"/>
      <c r="L41" s="518"/>
      <c r="M41" s="519"/>
      <c r="N41" s="517"/>
      <c r="O41" s="517"/>
      <c r="P41" s="518"/>
    </row>
    <row r="42" spans="1:16" ht="12.95" customHeight="1" x14ac:dyDescent="0.2">
      <c r="A42" s="77" t="s">
        <v>81</v>
      </c>
      <c r="B42" s="78" t="s">
        <v>44</v>
      </c>
      <c r="C42" s="69"/>
      <c r="D42" s="514"/>
      <c r="E42" s="525"/>
      <c r="F42" s="521"/>
      <c r="G42" s="517"/>
      <c r="H42" s="517"/>
      <c r="I42" s="518"/>
      <c r="J42" s="519"/>
      <c r="K42" s="517"/>
      <c r="L42" s="518"/>
      <c r="M42" s="519"/>
      <c r="N42" s="517"/>
      <c r="O42" s="517"/>
      <c r="P42" s="518"/>
    </row>
    <row r="43" spans="1:16" ht="12.95" customHeight="1" x14ac:dyDescent="0.2">
      <c r="A43" s="77" t="s">
        <v>82</v>
      </c>
      <c r="B43" s="79" t="s">
        <v>303</v>
      </c>
      <c r="C43" s="70"/>
      <c r="D43" s="520"/>
      <c r="E43" s="525"/>
      <c r="F43" s="521"/>
      <c r="G43" s="517"/>
      <c r="H43" s="517"/>
      <c r="I43" s="518"/>
      <c r="J43" s="519"/>
      <c r="K43" s="517"/>
      <c r="L43" s="518"/>
      <c r="M43" s="519"/>
      <c r="N43" s="517"/>
      <c r="O43" s="517"/>
      <c r="P43" s="518"/>
    </row>
    <row r="44" spans="1:16" ht="12.95" customHeight="1" x14ac:dyDescent="0.2">
      <c r="A44" s="77" t="s">
        <v>83</v>
      </c>
      <c r="B44" s="79" t="s">
        <v>304</v>
      </c>
      <c r="C44" s="70"/>
      <c r="D44" s="520"/>
      <c r="E44" s="525"/>
      <c r="F44" s="521"/>
      <c r="G44" s="517"/>
      <c r="H44" s="517"/>
      <c r="I44" s="518"/>
      <c r="J44" s="519"/>
      <c r="K44" s="517"/>
      <c r="L44" s="518"/>
      <c r="M44" s="519"/>
      <c r="N44" s="517"/>
      <c r="O44" s="517"/>
      <c r="P44" s="518"/>
    </row>
    <row r="45" spans="1:16" ht="12.95" customHeight="1" x14ac:dyDescent="0.2">
      <c r="A45" s="77" t="s">
        <v>84</v>
      </c>
      <c r="B45" s="478" t="s">
        <v>305</v>
      </c>
      <c r="C45" s="70">
        <v>5</v>
      </c>
      <c r="D45" s="520"/>
      <c r="E45" s="526">
        <v>1000000</v>
      </c>
      <c r="F45" s="517"/>
      <c r="G45" s="517"/>
      <c r="H45" s="517"/>
      <c r="I45" s="518"/>
      <c r="J45" s="519"/>
      <c r="K45" s="517"/>
      <c r="L45" s="518"/>
      <c r="M45" s="519"/>
      <c r="N45" s="517"/>
      <c r="O45" s="517"/>
      <c r="P45" s="518"/>
    </row>
    <row r="46" spans="1:16" ht="12.95" customHeight="1" x14ac:dyDescent="0.2">
      <c r="A46" s="77" t="s">
        <v>85</v>
      </c>
      <c r="B46" s="78" t="s">
        <v>45</v>
      </c>
      <c r="C46" s="69"/>
      <c r="D46" s="514"/>
      <c r="E46" s="526"/>
      <c r="F46" s="517"/>
      <c r="G46" s="517"/>
      <c r="H46" s="517"/>
      <c r="I46" s="518"/>
      <c r="J46" s="519"/>
      <c r="K46" s="517"/>
      <c r="L46" s="518"/>
      <c r="M46" s="519"/>
      <c r="N46" s="517"/>
      <c r="O46" s="517"/>
      <c r="P46" s="518"/>
    </row>
    <row r="47" spans="1:16" ht="12.95" customHeight="1" x14ac:dyDescent="0.2">
      <c r="A47" s="77" t="s">
        <v>86</v>
      </c>
      <c r="B47" s="479" t="s">
        <v>307</v>
      </c>
      <c r="C47" s="69">
        <v>1</v>
      </c>
      <c r="D47" s="514"/>
      <c r="E47" s="526"/>
      <c r="F47" s="517"/>
      <c r="G47" s="517"/>
      <c r="H47" s="517">
        <v>554000</v>
      </c>
      <c r="I47" s="518"/>
      <c r="J47" s="519"/>
      <c r="K47" s="517"/>
      <c r="L47" s="518"/>
      <c r="M47" s="519"/>
      <c r="N47" s="517"/>
      <c r="O47" s="517"/>
      <c r="P47" s="518"/>
    </row>
    <row r="48" spans="1:16" x14ac:dyDescent="0.2">
      <c r="A48" s="77" t="s">
        <v>87</v>
      </c>
      <c r="B48" s="78" t="s">
        <v>308</v>
      </c>
      <c r="C48" s="69"/>
      <c r="D48" s="514"/>
      <c r="E48" s="526"/>
      <c r="F48" s="517"/>
      <c r="G48" s="517"/>
      <c r="H48" s="517"/>
      <c r="I48" s="518"/>
      <c r="J48" s="519"/>
      <c r="K48" s="517"/>
      <c r="L48" s="518"/>
      <c r="M48" s="519"/>
      <c r="N48" s="517"/>
      <c r="O48" s="517"/>
      <c r="P48" s="518"/>
    </row>
    <row r="49" spans="1:16" x14ac:dyDescent="0.2">
      <c r="A49" s="77" t="s">
        <v>88</v>
      </c>
      <c r="B49" s="479" t="s">
        <v>46</v>
      </c>
      <c r="C49" s="69"/>
      <c r="D49" s="514"/>
      <c r="E49" s="526"/>
      <c r="F49" s="527"/>
      <c r="G49" s="517"/>
      <c r="H49" s="517">
        <v>250000</v>
      </c>
      <c r="I49" s="518"/>
      <c r="J49" s="519"/>
      <c r="K49" s="517"/>
      <c r="L49" s="518"/>
      <c r="M49" s="519"/>
      <c r="N49" s="517"/>
      <c r="O49" s="517"/>
      <c r="P49" s="518"/>
    </row>
    <row r="50" spans="1:16" x14ac:dyDescent="0.2">
      <c r="A50" s="77" t="s">
        <v>89</v>
      </c>
      <c r="B50" s="78" t="s">
        <v>331</v>
      </c>
      <c r="C50" s="69"/>
      <c r="D50" s="514"/>
      <c r="E50" s="526"/>
      <c r="F50" s="527"/>
      <c r="G50" s="517"/>
      <c r="H50" s="517"/>
      <c r="I50" s="518"/>
      <c r="J50" s="519"/>
      <c r="K50" s="517"/>
      <c r="L50" s="518"/>
      <c r="M50" s="519"/>
      <c r="N50" s="517"/>
      <c r="O50" s="517"/>
      <c r="P50" s="518"/>
    </row>
    <row r="51" spans="1:16" x14ac:dyDescent="0.2">
      <c r="A51" s="77" t="s">
        <v>90</v>
      </c>
      <c r="B51" s="78" t="s">
        <v>47</v>
      </c>
      <c r="C51" s="69"/>
      <c r="D51" s="514"/>
      <c r="E51" s="526"/>
      <c r="F51" s="527"/>
      <c r="G51" s="517"/>
      <c r="H51" s="517"/>
      <c r="I51" s="518"/>
      <c r="J51" s="519"/>
      <c r="K51" s="517"/>
      <c r="L51" s="518"/>
      <c r="M51" s="519"/>
      <c r="N51" s="517"/>
      <c r="O51" s="517"/>
      <c r="P51" s="518"/>
    </row>
    <row r="52" spans="1:16" x14ac:dyDescent="0.2">
      <c r="A52" s="77" t="s">
        <v>91</v>
      </c>
      <c r="B52" s="82" t="s">
        <v>48</v>
      </c>
      <c r="C52" s="69"/>
      <c r="D52" s="514"/>
      <c r="E52" s="526"/>
      <c r="F52" s="527"/>
      <c r="G52" s="517"/>
      <c r="H52" s="517"/>
      <c r="I52" s="518"/>
      <c r="J52" s="519"/>
      <c r="K52" s="517"/>
      <c r="L52" s="518"/>
      <c r="M52" s="519"/>
      <c r="N52" s="517"/>
      <c r="O52" s="517"/>
      <c r="P52" s="518"/>
    </row>
    <row r="53" spans="1:16" x14ac:dyDescent="0.2">
      <c r="A53" s="870" t="s">
        <v>192</v>
      </c>
      <c r="B53" s="871"/>
      <c r="C53" s="69"/>
      <c r="D53" s="514"/>
      <c r="E53" s="526"/>
      <c r="F53" s="527"/>
      <c r="G53" s="517"/>
      <c r="H53" s="517"/>
      <c r="I53" s="518"/>
      <c r="J53" s="519"/>
      <c r="K53" s="517"/>
      <c r="L53" s="518"/>
      <c r="M53" s="519"/>
      <c r="N53" s="517"/>
      <c r="O53" s="517"/>
      <c r="P53" s="518"/>
    </row>
    <row r="54" spans="1:16" x14ac:dyDescent="0.2">
      <c r="A54" s="77" t="s">
        <v>92</v>
      </c>
      <c r="B54" s="78" t="s">
        <v>28</v>
      </c>
      <c r="C54" s="69">
        <v>6</v>
      </c>
      <c r="D54" s="514">
        <v>58467000</v>
      </c>
      <c r="E54" s="526"/>
      <c r="F54" s="527"/>
      <c r="G54" s="517"/>
      <c r="H54" s="517"/>
      <c r="I54" s="518"/>
      <c r="J54" s="519"/>
      <c r="K54" s="517"/>
      <c r="L54" s="518"/>
      <c r="M54" s="519"/>
      <c r="N54" s="517"/>
      <c r="O54" s="517"/>
      <c r="P54" s="518">
        <v>83000</v>
      </c>
    </row>
    <row r="55" spans="1:16" x14ac:dyDescent="0.2">
      <c r="A55" s="81" t="s">
        <v>93</v>
      </c>
      <c r="B55" s="78" t="s">
        <v>300</v>
      </c>
      <c r="C55" s="69"/>
      <c r="D55" s="514"/>
      <c r="E55" s="526"/>
      <c r="F55" s="527"/>
      <c r="G55" s="517"/>
      <c r="H55" s="517"/>
      <c r="I55" s="518"/>
      <c r="J55" s="519"/>
      <c r="K55" s="517"/>
      <c r="L55" s="518"/>
      <c r="M55" s="519"/>
      <c r="N55" s="517"/>
      <c r="O55" s="517"/>
      <c r="P55" s="518"/>
    </row>
    <row r="56" spans="1:16" x14ac:dyDescent="0.2">
      <c r="A56" s="77" t="s">
        <v>94</v>
      </c>
      <c r="B56" s="79" t="s">
        <v>23</v>
      </c>
      <c r="C56" s="91">
        <v>1</v>
      </c>
      <c r="D56" s="528"/>
      <c r="E56" s="529"/>
      <c r="F56" s="530"/>
      <c r="G56" s="531"/>
      <c r="H56" s="531"/>
      <c r="I56" s="532"/>
      <c r="J56" s="533"/>
      <c r="K56" s="531"/>
      <c r="L56" s="532"/>
      <c r="M56" s="533"/>
      <c r="N56" s="531"/>
      <c r="O56" s="531"/>
      <c r="P56" s="532"/>
    </row>
    <row r="57" spans="1:16" ht="13.5" thickBot="1" x14ac:dyDescent="0.25">
      <c r="A57" s="81" t="s">
        <v>143</v>
      </c>
      <c r="B57" s="82" t="s">
        <v>193</v>
      </c>
      <c r="C57" s="91">
        <v>7</v>
      </c>
      <c r="D57" s="528"/>
      <c r="E57" s="529"/>
      <c r="F57" s="530"/>
      <c r="G57" s="531"/>
      <c r="H57" s="531"/>
      <c r="I57" s="532"/>
      <c r="J57" s="533"/>
      <c r="K57" s="531"/>
      <c r="L57" s="532"/>
      <c r="M57" s="533"/>
      <c r="N57" s="531"/>
      <c r="O57" s="531"/>
      <c r="P57" s="532"/>
    </row>
    <row r="58" spans="1:16" ht="13.5" thickBot="1" x14ac:dyDescent="0.25">
      <c r="A58" s="815" t="s">
        <v>95</v>
      </c>
      <c r="B58" s="816"/>
      <c r="C58" s="149">
        <f>C11+C12+C14+C20+C45+C47+C54+C56+C57</f>
        <v>25</v>
      </c>
      <c r="D58" s="534">
        <f>SUM(D53:D56)</f>
        <v>58467000</v>
      </c>
      <c r="E58" s="534">
        <f>SUM(E6:E30)+E45</f>
        <v>83196466</v>
      </c>
      <c r="F58" s="534">
        <f t="shared" ref="F58:O58" si="0">F6+F7+F8+F9+F10+F11+F12+F13+F14+F15+F16+F17+F18+F19+F20+F22+F21+F23+F24+F25+F26+F27+F29+F28+F30+F33+F34+F35+F36+F38+F37+F39+F40+F41+F42+F43+F44+F45+F46+F47+F48+F49+F50+F51+F52+F54+F55+F57+F56</f>
        <v>0</v>
      </c>
      <c r="G58" s="534">
        <f>SUM(G15)</f>
        <v>42300000</v>
      </c>
      <c r="H58" s="534">
        <f>SUM(H33:H57,H7:H30)</f>
        <v>21530559</v>
      </c>
      <c r="I58" s="534">
        <f>SUM(I20:I30)</f>
        <v>4237000</v>
      </c>
      <c r="J58" s="534">
        <f>SUM(J11:J15)</f>
        <v>4600000</v>
      </c>
      <c r="K58" s="534">
        <f t="shared" si="0"/>
        <v>0</v>
      </c>
      <c r="L58" s="534">
        <f t="shared" si="0"/>
        <v>0</v>
      </c>
      <c r="M58" s="534">
        <f t="shared" si="0"/>
        <v>0</v>
      </c>
      <c r="N58" s="534">
        <f t="shared" si="0"/>
        <v>0</v>
      </c>
      <c r="O58" s="534">
        <f t="shared" si="0"/>
        <v>0</v>
      </c>
      <c r="P58" s="535">
        <f>SUM(P54+P16)</f>
        <v>90151000</v>
      </c>
    </row>
    <row r="59" spans="1:16" ht="18.75" customHeight="1" thickBot="1" x14ac:dyDescent="0.25">
      <c r="A59" s="872" t="s">
        <v>177</v>
      </c>
      <c r="B59" s="873"/>
      <c r="C59" s="61"/>
      <c r="D59" s="852">
        <f>SUM(D58:P58)</f>
        <v>304482025</v>
      </c>
      <c r="E59" s="852"/>
      <c r="F59" s="852"/>
      <c r="G59" s="852"/>
      <c r="H59" s="852"/>
      <c r="I59" s="852"/>
      <c r="J59" s="852"/>
      <c r="K59" s="852"/>
      <c r="L59" s="852"/>
      <c r="M59" s="852"/>
      <c r="N59" s="852"/>
      <c r="O59" s="852"/>
      <c r="P59" s="853"/>
    </row>
    <row r="60" spans="1:16" ht="15" customHeight="1" thickBot="1" x14ac:dyDescent="0.25">
      <c r="A60" s="866" t="s">
        <v>194</v>
      </c>
      <c r="B60" s="867"/>
      <c r="C60" s="75"/>
      <c r="D60" s="854">
        <v>-58467000</v>
      </c>
      <c r="E60" s="854"/>
      <c r="F60" s="854"/>
      <c r="G60" s="854"/>
      <c r="H60" s="854"/>
      <c r="I60" s="854"/>
      <c r="J60" s="854"/>
      <c r="K60" s="854"/>
      <c r="L60" s="854"/>
      <c r="M60" s="854"/>
      <c r="N60" s="854"/>
      <c r="O60" s="854"/>
      <c r="P60" s="855"/>
    </row>
    <row r="61" spans="1:16" ht="13.5" thickBot="1" x14ac:dyDescent="0.25">
      <c r="A61" s="868" t="s">
        <v>195</v>
      </c>
      <c r="B61" s="869"/>
      <c r="C61" s="76"/>
      <c r="D61" s="852">
        <f>SUM(D59:P60)</f>
        <v>246015025</v>
      </c>
      <c r="E61" s="852"/>
      <c r="F61" s="852"/>
      <c r="G61" s="852"/>
      <c r="H61" s="852"/>
      <c r="I61" s="852"/>
      <c r="J61" s="852"/>
      <c r="K61" s="852"/>
      <c r="L61" s="852"/>
      <c r="M61" s="852"/>
      <c r="N61" s="852"/>
      <c r="O61" s="852"/>
      <c r="P61" s="853"/>
    </row>
    <row r="62" spans="1:16" x14ac:dyDescent="0.2">
      <c r="A62" s="83"/>
      <c r="B62" s="83"/>
    </row>
    <row r="63" spans="1:16" x14ac:dyDescent="0.2">
      <c r="A63" s="83"/>
      <c r="B63" s="83"/>
    </row>
    <row r="64" spans="1:16" x14ac:dyDescent="0.2">
      <c r="A64" s="83"/>
      <c r="B64" s="83"/>
    </row>
    <row r="65" spans="1:17" x14ac:dyDescent="0.2">
      <c r="A65" s="83"/>
      <c r="B65" s="83"/>
    </row>
    <row r="66" spans="1:17" ht="21.75" customHeight="1" x14ac:dyDescent="0.2">
      <c r="A66" s="83"/>
      <c r="B66" s="83"/>
    </row>
    <row r="67" spans="1:17" ht="33.75" customHeight="1" thickBot="1" x14ac:dyDescent="0.25">
      <c r="A67" s="83"/>
      <c r="B67" s="83"/>
    </row>
    <row r="68" spans="1:17" ht="12.75" customHeight="1" x14ac:dyDescent="0.2">
      <c r="A68" s="826" t="s">
        <v>590</v>
      </c>
      <c r="B68" s="861" t="s">
        <v>257</v>
      </c>
      <c r="C68" s="824" t="s">
        <v>189</v>
      </c>
      <c r="D68" s="874" t="s">
        <v>196</v>
      </c>
      <c r="E68" s="856" t="s">
        <v>187</v>
      </c>
      <c r="F68" s="856"/>
      <c r="G68" s="856"/>
      <c r="H68" s="856"/>
      <c r="I68" s="856"/>
      <c r="J68" s="857"/>
      <c r="K68" s="858" t="s">
        <v>186</v>
      </c>
      <c r="L68" s="859"/>
      <c r="M68" s="859"/>
      <c r="N68" s="860"/>
      <c r="O68" s="847" t="s">
        <v>11</v>
      </c>
      <c r="P68" s="848"/>
    </row>
    <row r="69" spans="1:17" ht="34.5" thickBot="1" x14ac:dyDescent="0.25">
      <c r="A69" s="827"/>
      <c r="B69" s="862"/>
      <c r="C69" s="825"/>
      <c r="D69" s="875"/>
      <c r="E69" s="72" t="s">
        <v>178</v>
      </c>
      <c r="F69" s="50" t="s">
        <v>179</v>
      </c>
      <c r="G69" s="51" t="s">
        <v>180</v>
      </c>
      <c r="H69" s="51" t="s">
        <v>181</v>
      </c>
      <c r="I69" s="51" t="s">
        <v>182</v>
      </c>
      <c r="J69" s="52" t="s">
        <v>222</v>
      </c>
      <c r="K69" s="53" t="s">
        <v>183</v>
      </c>
      <c r="L69" s="51" t="s">
        <v>184</v>
      </c>
      <c r="M69" s="51" t="s">
        <v>185</v>
      </c>
      <c r="N69" s="52" t="s">
        <v>182</v>
      </c>
      <c r="O69" s="53" t="s">
        <v>221</v>
      </c>
      <c r="P69" s="52" t="s">
        <v>188</v>
      </c>
    </row>
    <row r="70" spans="1:17" ht="15.75" customHeight="1" x14ac:dyDescent="0.2">
      <c r="A70" s="837" t="s">
        <v>12</v>
      </c>
      <c r="B70" s="838"/>
      <c r="C70" s="73"/>
      <c r="D70" s="74"/>
      <c r="E70" s="537"/>
      <c r="F70" s="538"/>
      <c r="G70" s="460"/>
      <c r="H70" s="460"/>
      <c r="I70" s="460"/>
      <c r="J70" s="461"/>
      <c r="K70" s="539"/>
      <c r="L70" s="460"/>
      <c r="M70" s="460"/>
      <c r="N70" s="461"/>
      <c r="O70" s="539"/>
      <c r="P70" s="461"/>
    </row>
    <row r="71" spans="1:17" x14ac:dyDescent="0.2">
      <c r="A71" s="77" t="s">
        <v>19</v>
      </c>
      <c r="B71" s="479" t="s">
        <v>20</v>
      </c>
      <c r="C71" s="69"/>
      <c r="D71" s="59"/>
      <c r="E71" s="489"/>
      <c r="F71" s="490"/>
      <c r="G71" s="455"/>
      <c r="H71" s="455"/>
      <c r="I71" s="455"/>
      <c r="J71" s="448"/>
      <c r="K71" s="540">
        <v>6481559</v>
      </c>
      <c r="L71" s="455"/>
      <c r="M71" s="455"/>
      <c r="N71" s="448"/>
      <c r="O71" s="540"/>
      <c r="P71" s="448"/>
    </row>
    <row r="72" spans="1:17" x14ac:dyDescent="0.2">
      <c r="A72" s="77" t="s">
        <v>49</v>
      </c>
      <c r="B72" s="78" t="s">
        <v>21</v>
      </c>
      <c r="C72" s="69"/>
      <c r="D72" s="59"/>
      <c r="E72" s="489"/>
      <c r="F72" s="490"/>
      <c r="G72" s="455"/>
      <c r="H72" s="455"/>
      <c r="I72" s="455"/>
      <c r="J72" s="448"/>
      <c r="K72" s="540"/>
      <c r="L72" s="455"/>
      <c r="M72" s="455"/>
      <c r="N72" s="448"/>
      <c r="O72" s="540"/>
      <c r="P72" s="448"/>
    </row>
    <row r="73" spans="1:17" x14ac:dyDescent="0.2">
      <c r="A73" s="77" t="s">
        <v>50</v>
      </c>
      <c r="B73" s="478" t="s">
        <v>22</v>
      </c>
      <c r="C73" s="70"/>
      <c r="D73" s="60"/>
      <c r="E73" s="489"/>
      <c r="F73" s="490"/>
      <c r="G73" s="455">
        <v>1905000</v>
      </c>
      <c r="H73" s="455"/>
      <c r="I73" s="455"/>
      <c r="J73" s="448"/>
      <c r="K73" s="541">
        <v>19050000</v>
      </c>
      <c r="L73" s="542"/>
      <c r="M73" s="455"/>
      <c r="N73" s="448"/>
      <c r="O73" s="540"/>
      <c r="P73" s="448"/>
      <c r="Q73" s="111"/>
    </row>
    <row r="74" spans="1:17" x14ac:dyDescent="0.2">
      <c r="A74" s="77" t="s">
        <v>51</v>
      </c>
      <c r="B74" s="478" t="s">
        <v>23</v>
      </c>
      <c r="C74" s="70"/>
      <c r="D74" s="60"/>
      <c r="E74" s="489"/>
      <c r="F74" s="490"/>
      <c r="G74" s="455">
        <v>8852000</v>
      </c>
      <c r="H74" s="455"/>
      <c r="I74" s="455"/>
      <c r="J74" s="448"/>
      <c r="K74" s="540"/>
      <c r="L74" s="455"/>
      <c r="M74" s="455"/>
      <c r="N74" s="448"/>
      <c r="O74" s="540"/>
      <c r="P74" s="448"/>
      <c r="Q74" s="111"/>
    </row>
    <row r="75" spans="1:17" x14ac:dyDescent="0.2">
      <c r="A75" s="77" t="s">
        <v>52</v>
      </c>
      <c r="B75" s="478" t="s">
        <v>24</v>
      </c>
      <c r="C75" s="70">
        <v>1</v>
      </c>
      <c r="D75" s="60"/>
      <c r="E75" s="489">
        <v>1412000</v>
      </c>
      <c r="F75" s="490">
        <v>280000</v>
      </c>
      <c r="G75" s="455">
        <v>8997000</v>
      </c>
      <c r="H75" s="455"/>
      <c r="I75" s="455"/>
      <c r="J75" s="448"/>
      <c r="K75" s="540"/>
      <c r="L75" s="455">
        <v>913000</v>
      </c>
      <c r="M75" s="455"/>
      <c r="N75" s="448"/>
      <c r="O75" s="540"/>
      <c r="P75" s="448"/>
      <c r="Q75" s="111"/>
    </row>
    <row r="76" spans="1:17" x14ac:dyDescent="0.2">
      <c r="A76" s="77" t="s">
        <v>53</v>
      </c>
      <c r="B76" s="478" t="s">
        <v>25</v>
      </c>
      <c r="C76" s="70">
        <v>2</v>
      </c>
      <c r="D76" s="60"/>
      <c r="E76" s="489">
        <v>11882680</v>
      </c>
      <c r="F76" s="490">
        <v>2185410</v>
      </c>
      <c r="G76" s="455">
        <v>8300000</v>
      </c>
      <c r="H76" s="455">
        <v>1700000</v>
      </c>
      <c r="I76" s="543"/>
      <c r="J76" s="448"/>
      <c r="K76" s="541">
        <v>46499656</v>
      </c>
      <c r="L76" s="455">
        <v>1270000</v>
      </c>
      <c r="M76" s="455"/>
      <c r="N76" s="448"/>
      <c r="O76" s="541"/>
      <c r="P76" s="544">
        <v>14840325</v>
      </c>
      <c r="Q76" s="111"/>
    </row>
    <row r="77" spans="1:17" x14ac:dyDescent="0.2">
      <c r="A77" s="77" t="s">
        <v>54</v>
      </c>
      <c r="B77" s="478" t="s">
        <v>26</v>
      </c>
      <c r="C77" s="70"/>
      <c r="D77" s="60"/>
      <c r="E77" s="489"/>
      <c r="F77" s="490"/>
      <c r="G77" s="455">
        <v>3556000</v>
      </c>
      <c r="H77" s="455"/>
      <c r="I77" s="455"/>
      <c r="J77" s="448"/>
      <c r="K77" s="540"/>
      <c r="L77" s="455"/>
      <c r="M77" s="455"/>
      <c r="N77" s="448"/>
      <c r="O77" s="540"/>
      <c r="P77" s="448"/>
    </row>
    <row r="78" spans="1:17" x14ac:dyDescent="0.2">
      <c r="A78" s="77" t="s">
        <v>55</v>
      </c>
      <c r="B78" s="478" t="s">
        <v>306</v>
      </c>
      <c r="C78" s="70">
        <v>1</v>
      </c>
      <c r="D78" s="60"/>
      <c r="E78" s="489">
        <v>2712000</v>
      </c>
      <c r="F78" s="490">
        <v>540000</v>
      </c>
      <c r="G78" s="455">
        <v>5816600</v>
      </c>
      <c r="H78" s="455"/>
      <c r="I78" s="455"/>
      <c r="J78" s="448"/>
      <c r="K78" s="540"/>
      <c r="L78" s="543">
        <v>2000000</v>
      </c>
      <c r="M78" s="455"/>
      <c r="N78" s="448"/>
      <c r="O78" s="540"/>
      <c r="P78" s="448"/>
      <c r="Q78" s="184"/>
    </row>
    <row r="79" spans="1:17" ht="13.5" customHeight="1" x14ac:dyDescent="0.2">
      <c r="A79" s="77" t="s">
        <v>56</v>
      </c>
      <c r="B79" s="478" t="s">
        <v>298</v>
      </c>
      <c r="C79" s="70"/>
      <c r="D79" s="60"/>
      <c r="E79" s="489"/>
      <c r="F79" s="545"/>
      <c r="G79" s="546"/>
      <c r="H79" s="455"/>
      <c r="I79" s="455">
        <v>2763925</v>
      </c>
      <c r="J79" s="448"/>
      <c r="K79" s="540"/>
      <c r="L79" s="455"/>
      <c r="M79" s="455"/>
      <c r="N79" s="448"/>
      <c r="O79" s="540"/>
      <c r="P79" s="448"/>
    </row>
    <row r="80" spans="1:17" x14ac:dyDescent="0.2">
      <c r="A80" s="77" t="s">
        <v>57</v>
      </c>
      <c r="B80" s="79" t="s">
        <v>302</v>
      </c>
      <c r="C80" s="70"/>
      <c r="D80" s="60"/>
      <c r="E80" s="489"/>
      <c r="F80" s="490"/>
      <c r="G80" s="455"/>
      <c r="H80" s="455"/>
      <c r="I80" s="455"/>
      <c r="J80" s="448"/>
      <c r="K80" s="541"/>
      <c r="L80" s="543"/>
      <c r="M80" s="455"/>
      <c r="N80" s="448"/>
      <c r="O80" s="540"/>
      <c r="P80" s="448"/>
    </row>
    <row r="81" spans="1:30" x14ac:dyDescent="0.2">
      <c r="A81" s="77" t="s">
        <v>58</v>
      </c>
      <c r="B81" s="79" t="s">
        <v>27</v>
      </c>
      <c r="C81" s="70"/>
      <c r="D81" s="60"/>
      <c r="E81" s="489"/>
      <c r="F81" s="490"/>
      <c r="G81" s="455"/>
      <c r="H81" s="455"/>
      <c r="I81" s="455"/>
      <c r="J81" s="448"/>
      <c r="K81" s="540"/>
      <c r="L81" s="455"/>
      <c r="M81" s="455"/>
      <c r="N81" s="448"/>
      <c r="O81" s="540"/>
      <c r="P81" s="448"/>
    </row>
    <row r="82" spans="1:30" x14ac:dyDescent="0.2">
      <c r="A82" s="77" t="s">
        <v>59</v>
      </c>
      <c r="B82" s="79" t="s">
        <v>300</v>
      </c>
      <c r="C82" s="70"/>
      <c r="D82" s="60"/>
      <c r="E82" s="489"/>
      <c r="F82" s="490"/>
      <c r="G82" s="455"/>
      <c r="H82" s="455"/>
      <c r="I82" s="455"/>
      <c r="J82" s="448"/>
      <c r="K82" s="540"/>
      <c r="L82" s="455"/>
      <c r="M82" s="455"/>
      <c r="N82" s="448"/>
      <c r="O82" s="540"/>
      <c r="P82" s="448"/>
    </row>
    <row r="83" spans="1:30" ht="24" x14ac:dyDescent="0.2">
      <c r="A83" s="77" t="s">
        <v>60</v>
      </c>
      <c r="B83" s="79" t="s">
        <v>301</v>
      </c>
      <c r="C83" s="70"/>
      <c r="D83" s="60"/>
      <c r="E83" s="489"/>
      <c r="F83" s="490"/>
      <c r="G83" s="455"/>
      <c r="H83" s="455"/>
      <c r="I83" s="455"/>
      <c r="J83" s="448"/>
      <c r="K83" s="540"/>
      <c r="L83" s="455"/>
      <c r="M83" s="455"/>
      <c r="N83" s="448"/>
      <c r="O83" s="540"/>
      <c r="P83" s="448"/>
    </row>
    <row r="84" spans="1:30" x14ac:dyDescent="0.2">
      <c r="A84" s="77" t="s">
        <v>61</v>
      </c>
      <c r="B84" s="479" t="s">
        <v>29</v>
      </c>
      <c r="C84" s="69">
        <v>1</v>
      </c>
      <c r="D84" s="59"/>
      <c r="E84" s="489">
        <v>3965000</v>
      </c>
      <c r="F84" s="455">
        <v>797000</v>
      </c>
      <c r="G84" s="455">
        <v>1025200</v>
      </c>
      <c r="H84" s="455"/>
      <c r="I84" s="543"/>
      <c r="J84" s="448"/>
      <c r="K84" s="540"/>
      <c r="L84" s="455">
        <v>1524000</v>
      </c>
      <c r="M84" s="455"/>
      <c r="N84" s="448"/>
      <c r="O84" s="540"/>
      <c r="P84" s="448"/>
      <c r="Q84" s="111"/>
    </row>
    <row r="85" spans="1:30" x14ac:dyDescent="0.2">
      <c r="A85" s="77" t="s">
        <v>62</v>
      </c>
      <c r="B85" s="78" t="s">
        <v>30</v>
      </c>
      <c r="C85" s="69"/>
      <c r="D85" s="59"/>
      <c r="E85" s="489"/>
      <c r="F85" s="490"/>
      <c r="G85" s="455"/>
      <c r="H85" s="455"/>
      <c r="I85" s="455"/>
      <c r="J85" s="448"/>
      <c r="K85" s="540"/>
      <c r="L85" s="455"/>
      <c r="M85" s="455"/>
      <c r="N85" s="448"/>
      <c r="O85" s="540"/>
      <c r="P85" s="448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x14ac:dyDescent="0.2">
      <c r="A86" s="77" t="s">
        <v>63</v>
      </c>
      <c r="B86" s="78" t="s">
        <v>312</v>
      </c>
      <c r="C86" s="69"/>
      <c r="D86" s="59"/>
      <c r="E86" s="489"/>
      <c r="F86" s="490"/>
      <c r="G86" s="455"/>
      <c r="H86" s="455"/>
      <c r="I86" s="455"/>
      <c r="J86" s="448"/>
      <c r="K86" s="540"/>
      <c r="L86" s="455"/>
      <c r="M86" s="455"/>
      <c r="N86" s="448"/>
      <c r="O86" s="540"/>
      <c r="P86" s="448"/>
      <c r="S86" s="57"/>
      <c r="T86" s="57"/>
      <c r="U86" s="57"/>
      <c r="V86" s="57"/>
      <c r="W86" s="57"/>
      <c r="X86" s="57"/>
      <c r="Y86" s="58"/>
      <c r="Z86" s="58"/>
      <c r="AA86" s="58"/>
      <c r="AB86" s="58"/>
      <c r="AC86" s="11"/>
      <c r="AD86" s="11"/>
    </row>
    <row r="87" spans="1:30" x14ac:dyDescent="0.2">
      <c r="A87" s="77" t="s">
        <v>64</v>
      </c>
      <c r="B87" s="79" t="s">
        <v>309</v>
      </c>
      <c r="C87" s="70"/>
      <c r="D87" s="60"/>
      <c r="E87" s="489"/>
      <c r="F87" s="490"/>
      <c r="G87" s="455"/>
      <c r="H87" s="455"/>
      <c r="I87" s="455"/>
      <c r="J87" s="448"/>
      <c r="K87" s="540"/>
      <c r="L87" s="455"/>
      <c r="M87" s="455"/>
      <c r="N87" s="448"/>
      <c r="O87" s="540"/>
      <c r="P87" s="448"/>
      <c r="S87" s="55"/>
      <c r="T87" s="55"/>
      <c r="U87" s="56"/>
      <c r="V87" s="56"/>
      <c r="W87" s="56"/>
      <c r="X87" s="56"/>
      <c r="Y87" s="56"/>
      <c r="Z87" s="56"/>
      <c r="AA87" s="56"/>
      <c r="AB87" s="56"/>
      <c r="AC87" s="56"/>
      <c r="AD87" s="56"/>
    </row>
    <row r="88" spans="1:30" x14ac:dyDescent="0.2">
      <c r="A88" s="77" t="s">
        <v>65</v>
      </c>
      <c r="B88" s="78" t="s">
        <v>31</v>
      </c>
      <c r="C88" s="69"/>
      <c r="D88" s="59"/>
      <c r="E88" s="489"/>
      <c r="F88" s="490"/>
      <c r="G88" s="455"/>
      <c r="H88" s="455"/>
      <c r="I88" s="455"/>
      <c r="J88" s="448"/>
      <c r="K88" s="540"/>
      <c r="L88" s="455"/>
      <c r="M88" s="455"/>
      <c r="N88" s="448"/>
      <c r="O88" s="540"/>
      <c r="P88" s="448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">
      <c r="A89" s="77" t="s">
        <v>66</v>
      </c>
      <c r="B89" s="78" t="s">
        <v>32</v>
      </c>
      <c r="C89" s="69"/>
      <c r="D89" s="59"/>
      <c r="E89" s="489"/>
      <c r="F89" s="490"/>
      <c r="G89" s="455"/>
      <c r="H89" s="455"/>
      <c r="I89" s="455"/>
      <c r="J89" s="448"/>
      <c r="K89" s="540"/>
      <c r="L89" s="455"/>
      <c r="M89" s="455"/>
      <c r="N89" s="448"/>
      <c r="O89" s="540"/>
      <c r="P89" s="448"/>
    </row>
    <row r="90" spans="1:30" x14ac:dyDescent="0.2">
      <c r="A90" s="77" t="s">
        <v>67</v>
      </c>
      <c r="B90" s="78" t="s">
        <v>33</v>
      </c>
      <c r="C90" s="69"/>
      <c r="D90" s="59"/>
      <c r="E90" s="489"/>
      <c r="F90" s="490"/>
      <c r="G90" s="455"/>
      <c r="H90" s="455"/>
      <c r="I90" s="455"/>
      <c r="J90" s="448"/>
      <c r="K90" s="540"/>
      <c r="L90" s="455"/>
      <c r="M90" s="455"/>
      <c r="N90" s="448"/>
      <c r="O90" s="540"/>
      <c r="P90" s="448"/>
    </row>
    <row r="91" spans="1:30" x14ac:dyDescent="0.2">
      <c r="A91" s="77" t="s">
        <v>68</v>
      </c>
      <c r="B91" s="78" t="s">
        <v>34</v>
      </c>
      <c r="C91" s="69"/>
      <c r="D91" s="59"/>
      <c r="E91" s="489"/>
      <c r="F91" s="490"/>
      <c r="G91" s="455"/>
      <c r="H91" s="455"/>
      <c r="I91" s="455"/>
      <c r="J91" s="448"/>
      <c r="K91" s="540"/>
      <c r="L91" s="455"/>
      <c r="M91" s="455"/>
      <c r="N91" s="448"/>
      <c r="O91" s="540"/>
      <c r="P91" s="448"/>
    </row>
    <row r="92" spans="1:30" x14ac:dyDescent="0.2">
      <c r="A92" s="77" t="s">
        <v>69</v>
      </c>
      <c r="B92" s="78" t="s">
        <v>35</v>
      </c>
      <c r="C92" s="69"/>
      <c r="D92" s="59"/>
      <c r="E92" s="489"/>
      <c r="F92" s="490"/>
      <c r="G92" s="455"/>
      <c r="H92" s="455"/>
      <c r="I92" s="455"/>
      <c r="J92" s="448"/>
      <c r="K92" s="540"/>
      <c r="L92" s="455"/>
      <c r="M92" s="455"/>
      <c r="N92" s="448"/>
      <c r="O92" s="540"/>
      <c r="P92" s="448"/>
    </row>
    <row r="93" spans="1:30" x14ac:dyDescent="0.2">
      <c r="A93" s="77" t="s">
        <v>70</v>
      </c>
      <c r="B93" s="78" t="s">
        <v>36</v>
      </c>
      <c r="C93" s="69"/>
      <c r="D93" s="59"/>
      <c r="E93" s="489"/>
      <c r="F93" s="490"/>
      <c r="G93" s="455"/>
      <c r="H93" s="455"/>
      <c r="I93" s="455"/>
      <c r="J93" s="448"/>
      <c r="K93" s="540"/>
      <c r="L93" s="455"/>
      <c r="M93" s="455"/>
      <c r="N93" s="448"/>
      <c r="O93" s="540"/>
      <c r="P93" s="448"/>
    </row>
    <row r="94" spans="1:30" ht="13.5" thickBot="1" x14ac:dyDescent="0.25">
      <c r="A94" s="115" t="s">
        <v>71</v>
      </c>
      <c r="B94" s="80" t="s">
        <v>313</v>
      </c>
      <c r="C94" s="71"/>
      <c r="D94" s="160"/>
      <c r="E94" s="547"/>
      <c r="F94" s="548"/>
      <c r="G94" s="464"/>
      <c r="H94" s="464"/>
      <c r="I94" s="464"/>
      <c r="J94" s="549"/>
      <c r="K94" s="550"/>
      <c r="L94" s="464"/>
      <c r="M94" s="464"/>
      <c r="N94" s="465"/>
      <c r="O94" s="550"/>
      <c r="P94" s="465"/>
    </row>
    <row r="95" spans="1:30" ht="12.75" customHeight="1" x14ac:dyDescent="0.2">
      <c r="A95" s="826" t="s">
        <v>590</v>
      </c>
      <c r="B95" s="828" t="s">
        <v>257</v>
      </c>
      <c r="C95" s="824" t="s">
        <v>189</v>
      </c>
      <c r="D95" s="874" t="s">
        <v>196</v>
      </c>
      <c r="E95" s="841" t="s">
        <v>187</v>
      </c>
      <c r="F95" s="842"/>
      <c r="G95" s="842"/>
      <c r="H95" s="842"/>
      <c r="I95" s="842"/>
      <c r="J95" s="886"/>
      <c r="K95" s="863" t="s">
        <v>186</v>
      </c>
      <c r="L95" s="864"/>
      <c r="M95" s="864"/>
      <c r="N95" s="887"/>
      <c r="O95" s="844" t="s">
        <v>11</v>
      </c>
      <c r="P95" s="846"/>
    </row>
    <row r="96" spans="1:30" ht="34.5" thickBot="1" x14ac:dyDescent="0.25">
      <c r="A96" s="827"/>
      <c r="B96" s="829"/>
      <c r="C96" s="878"/>
      <c r="D96" s="875"/>
      <c r="E96" s="72" t="s">
        <v>178</v>
      </c>
      <c r="F96" s="50" t="s">
        <v>179</v>
      </c>
      <c r="G96" s="51" t="s">
        <v>180</v>
      </c>
      <c r="H96" s="51" t="s">
        <v>181</v>
      </c>
      <c r="I96" s="51" t="s">
        <v>182</v>
      </c>
      <c r="J96" s="52" t="s">
        <v>222</v>
      </c>
      <c r="K96" s="53" t="s">
        <v>183</v>
      </c>
      <c r="L96" s="51" t="s">
        <v>184</v>
      </c>
      <c r="M96" s="51" t="s">
        <v>185</v>
      </c>
      <c r="N96" s="52" t="s">
        <v>182</v>
      </c>
      <c r="O96" s="53" t="s">
        <v>221</v>
      </c>
      <c r="P96" s="52" t="s">
        <v>188</v>
      </c>
    </row>
    <row r="97" spans="1:16" x14ac:dyDescent="0.2">
      <c r="A97" s="84" t="s">
        <v>72</v>
      </c>
      <c r="B97" s="78" t="s">
        <v>310</v>
      </c>
      <c r="C97" s="68"/>
      <c r="D97" s="551"/>
      <c r="E97" s="552"/>
      <c r="F97" s="553"/>
      <c r="G97" s="554"/>
      <c r="H97" s="554"/>
      <c r="I97" s="554"/>
      <c r="J97" s="555"/>
      <c r="K97" s="513"/>
      <c r="L97" s="511"/>
      <c r="M97" s="511"/>
      <c r="N97" s="512"/>
      <c r="O97" s="513"/>
      <c r="P97" s="512"/>
    </row>
    <row r="98" spans="1:16" x14ac:dyDescent="0.2">
      <c r="A98" s="77" t="s">
        <v>73</v>
      </c>
      <c r="B98" s="78" t="s">
        <v>311</v>
      </c>
      <c r="C98" s="69"/>
      <c r="D98" s="556"/>
      <c r="E98" s="515"/>
      <c r="F98" s="516"/>
      <c r="G98" s="517"/>
      <c r="H98" s="517"/>
      <c r="I98" s="517"/>
      <c r="J98" s="557"/>
      <c r="K98" s="519"/>
      <c r="L98" s="517"/>
      <c r="M98" s="517"/>
      <c r="N98" s="518"/>
      <c r="O98" s="519"/>
      <c r="P98" s="518"/>
    </row>
    <row r="99" spans="1:16" x14ac:dyDescent="0.2">
      <c r="A99" s="84" t="s">
        <v>74</v>
      </c>
      <c r="B99" s="78" t="s">
        <v>37</v>
      </c>
      <c r="C99" s="69"/>
      <c r="D99" s="556"/>
      <c r="E99" s="515"/>
      <c r="F99" s="516"/>
      <c r="G99" s="517"/>
      <c r="H99" s="517"/>
      <c r="I99" s="517"/>
      <c r="J99" s="557"/>
      <c r="K99" s="519"/>
      <c r="L99" s="517"/>
      <c r="M99" s="517"/>
      <c r="N99" s="518"/>
      <c r="O99" s="519"/>
      <c r="P99" s="518"/>
    </row>
    <row r="100" spans="1:16" x14ac:dyDescent="0.2">
      <c r="A100" s="77" t="s">
        <v>75</v>
      </c>
      <c r="B100" s="78" t="s">
        <v>38</v>
      </c>
      <c r="C100" s="69"/>
      <c r="D100" s="556"/>
      <c r="E100" s="515"/>
      <c r="F100" s="516"/>
      <c r="G100" s="517"/>
      <c r="H100" s="517"/>
      <c r="I100" s="517"/>
      <c r="J100" s="557">
        <v>11170570</v>
      </c>
      <c r="K100" s="519"/>
      <c r="L100" s="517"/>
      <c r="M100" s="517"/>
      <c r="N100" s="518"/>
      <c r="O100" s="519"/>
      <c r="P100" s="518"/>
    </row>
    <row r="101" spans="1:16" x14ac:dyDescent="0.2">
      <c r="A101" s="84" t="s">
        <v>76</v>
      </c>
      <c r="B101" s="79" t="s">
        <v>39</v>
      </c>
      <c r="C101" s="70"/>
      <c r="D101" s="558"/>
      <c r="E101" s="515"/>
      <c r="F101" s="516"/>
      <c r="G101" s="517"/>
      <c r="H101" s="517"/>
      <c r="I101" s="517"/>
      <c r="J101" s="557"/>
      <c r="K101" s="519"/>
      <c r="L101" s="517"/>
      <c r="M101" s="517"/>
      <c r="N101" s="518"/>
      <c r="O101" s="519"/>
      <c r="P101" s="518"/>
    </row>
    <row r="102" spans="1:16" x14ac:dyDescent="0.2">
      <c r="A102" s="77" t="s">
        <v>77</v>
      </c>
      <c r="B102" s="78" t="s">
        <v>40</v>
      </c>
      <c r="C102" s="69"/>
      <c r="D102" s="556"/>
      <c r="E102" s="515"/>
      <c r="F102" s="521"/>
      <c r="G102" s="517"/>
      <c r="H102" s="517"/>
      <c r="I102" s="517"/>
      <c r="J102" s="557"/>
      <c r="K102" s="519"/>
      <c r="L102" s="517"/>
      <c r="M102" s="517"/>
      <c r="N102" s="518"/>
      <c r="O102" s="519"/>
      <c r="P102" s="518"/>
    </row>
    <row r="103" spans="1:16" x14ac:dyDescent="0.2">
      <c r="A103" s="84" t="s">
        <v>78</v>
      </c>
      <c r="B103" s="78" t="s">
        <v>41</v>
      </c>
      <c r="C103" s="69"/>
      <c r="D103" s="556"/>
      <c r="E103" s="515"/>
      <c r="F103" s="521"/>
      <c r="G103" s="517"/>
      <c r="H103" s="517"/>
      <c r="I103" s="517"/>
      <c r="J103" s="557"/>
      <c r="K103" s="519"/>
      <c r="L103" s="517"/>
      <c r="M103" s="517"/>
      <c r="N103" s="518"/>
      <c r="O103" s="519"/>
      <c r="P103" s="518"/>
    </row>
    <row r="104" spans="1:16" x14ac:dyDescent="0.2">
      <c r="A104" s="77" t="s">
        <v>79</v>
      </c>
      <c r="B104" s="79" t="s">
        <v>42</v>
      </c>
      <c r="C104" s="70"/>
      <c r="D104" s="558"/>
      <c r="E104" s="522"/>
      <c r="F104" s="521"/>
      <c r="G104" s="517"/>
      <c r="H104" s="517"/>
      <c r="I104" s="517"/>
      <c r="J104" s="557"/>
      <c r="K104" s="519"/>
      <c r="L104" s="517"/>
      <c r="M104" s="517"/>
      <c r="N104" s="518"/>
      <c r="O104" s="519"/>
      <c r="P104" s="518"/>
    </row>
    <row r="105" spans="1:16" x14ac:dyDescent="0.2">
      <c r="A105" s="84" t="s">
        <v>80</v>
      </c>
      <c r="B105" s="478" t="s">
        <v>43</v>
      </c>
      <c r="C105" s="70"/>
      <c r="D105" s="558"/>
      <c r="E105" s="523"/>
      <c r="F105" s="524"/>
      <c r="G105" s="517"/>
      <c r="H105" s="517">
        <v>1025000</v>
      </c>
      <c r="I105" s="517"/>
      <c r="J105" s="557"/>
      <c r="K105" s="519"/>
      <c r="L105" s="517"/>
      <c r="M105" s="517"/>
      <c r="N105" s="518"/>
      <c r="O105" s="519"/>
      <c r="P105" s="518"/>
    </row>
    <row r="106" spans="1:16" x14ac:dyDescent="0.2">
      <c r="A106" s="77" t="s">
        <v>81</v>
      </c>
      <c r="B106" s="78" t="s">
        <v>44</v>
      </c>
      <c r="C106" s="69"/>
      <c r="D106" s="556"/>
      <c r="E106" s="525"/>
      <c r="F106" s="521"/>
      <c r="G106" s="517"/>
      <c r="H106" s="517">
        <v>600000</v>
      </c>
      <c r="I106" s="517"/>
      <c r="J106" s="557"/>
      <c r="K106" s="519"/>
      <c r="L106" s="517"/>
      <c r="M106" s="517"/>
      <c r="N106" s="518"/>
      <c r="O106" s="519"/>
      <c r="P106" s="518"/>
    </row>
    <row r="107" spans="1:16" x14ac:dyDescent="0.2">
      <c r="A107" s="84" t="s">
        <v>82</v>
      </c>
      <c r="B107" s="79" t="s">
        <v>303</v>
      </c>
      <c r="C107" s="70"/>
      <c r="D107" s="558"/>
      <c r="E107" s="525"/>
      <c r="F107" s="521"/>
      <c r="G107" s="517"/>
      <c r="H107" s="517"/>
      <c r="I107" s="517"/>
      <c r="J107" s="557"/>
      <c r="K107" s="519"/>
      <c r="L107" s="517"/>
      <c r="M107" s="517"/>
      <c r="N107" s="518"/>
      <c r="O107" s="519"/>
      <c r="P107" s="518"/>
    </row>
    <row r="108" spans="1:16" x14ac:dyDescent="0.2">
      <c r="A108" s="77" t="s">
        <v>83</v>
      </c>
      <c r="B108" s="79" t="s">
        <v>304</v>
      </c>
      <c r="C108" s="70"/>
      <c r="D108" s="558"/>
      <c r="E108" s="525"/>
      <c r="F108" s="521"/>
      <c r="G108" s="517"/>
      <c r="H108" s="517"/>
      <c r="I108" s="517"/>
      <c r="J108" s="557"/>
      <c r="K108" s="519"/>
      <c r="L108" s="517"/>
      <c r="M108" s="517"/>
      <c r="N108" s="518"/>
      <c r="O108" s="519"/>
      <c r="P108" s="518"/>
    </row>
    <row r="109" spans="1:16" x14ac:dyDescent="0.2">
      <c r="A109" s="84" t="s">
        <v>84</v>
      </c>
      <c r="B109" s="478" t="s">
        <v>305</v>
      </c>
      <c r="C109" s="70">
        <v>5</v>
      </c>
      <c r="D109" s="558"/>
      <c r="E109" s="526">
        <v>2545900</v>
      </c>
      <c r="F109" s="517">
        <v>260000</v>
      </c>
      <c r="G109" s="517"/>
      <c r="H109" s="517"/>
      <c r="I109" s="517"/>
      <c r="J109" s="557"/>
      <c r="K109" s="519"/>
      <c r="L109" s="517"/>
      <c r="M109" s="517"/>
      <c r="N109" s="518"/>
      <c r="O109" s="519"/>
      <c r="P109" s="518"/>
    </row>
    <row r="110" spans="1:16" x14ac:dyDescent="0.2">
      <c r="A110" s="77" t="s">
        <v>85</v>
      </c>
      <c r="B110" s="479" t="s">
        <v>45</v>
      </c>
      <c r="C110" s="69"/>
      <c r="D110" s="556"/>
      <c r="E110" s="526"/>
      <c r="F110" s="517"/>
      <c r="G110" s="517">
        <v>171000</v>
      </c>
      <c r="H110" s="517"/>
      <c r="I110" s="517"/>
      <c r="J110" s="557"/>
      <c r="K110" s="519"/>
      <c r="L110" s="517"/>
      <c r="M110" s="517"/>
      <c r="N110" s="518"/>
      <c r="O110" s="519"/>
      <c r="P110" s="518"/>
    </row>
    <row r="111" spans="1:16" x14ac:dyDescent="0.2">
      <c r="A111" s="84" t="s">
        <v>86</v>
      </c>
      <c r="B111" s="479" t="s">
        <v>307</v>
      </c>
      <c r="C111" s="69">
        <v>1</v>
      </c>
      <c r="D111" s="556"/>
      <c r="E111" s="526">
        <v>2757200</v>
      </c>
      <c r="F111" s="517">
        <v>502000</v>
      </c>
      <c r="G111" s="517">
        <v>3254000</v>
      </c>
      <c r="H111" s="517"/>
      <c r="I111" s="517"/>
      <c r="J111" s="557"/>
      <c r="K111" s="519"/>
      <c r="L111" s="517">
        <v>1016000</v>
      </c>
      <c r="M111" s="517"/>
      <c r="N111" s="518"/>
      <c r="O111" s="519"/>
      <c r="P111" s="518"/>
    </row>
    <row r="112" spans="1:16" x14ac:dyDescent="0.2">
      <c r="A112" s="77" t="s">
        <v>87</v>
      </c>
      <c r="B112" s="479" t="s">
        <v>308</v>
      </c>
      <c r="C112" s="69"/>
      <c r="D112" s="556"/>
      <c r="E112" s="526"/>
      <c r="F112" s="517"/>
      <c r="G112" s="517"/>
      <c r="H112" s="517">
        <v>2100000</v>
      </c>
      <c r="I112" s="517"/>
      <c r="J112" s="557"/>
      <c r="K112" s="519"/>
      <c r="L112" s="517"/>
      <c r="M112" s="517"/>
      <c r="N112" s="518"/>
      <c r="O112" s="519"/>
      <c r="P112" s="518"/>
    </row>
    <row r="113" spans="1:17" x14ac:dyDescent="0.2">
      <c r="A113" s="84" t="s">
        <v>88</v>
      </c>
      <c r="B113" s="479" t="s">
        <v>46</v>
      </c>
      <c r="C113" s="69"/>
      <c r="D113" s="556"/>
      <c r="E113" s="526"/>
      <c r="F113" s="527"/>
      <c r="G113" s="517">
        <v>763000</v>
      </c>
      <c r="H113" s="517"/>
      <c r="I113" s="517"/>
      <c r="J113" s="557"/>
      <c r="K113" s="519"/>
      <c r="L113" s="517"/>
      <c r="M113" s="517"/>
      <c r="N113" s="518"/>
      <c r="O113" s="519"/>
      <c r="P113" s="518"/>
    </row>
    <row r="114" spans="1:17" x14ac:dyDescent="0.2">
      <c r="A114" s="77" t="s">
        <v>89</v>
      </c>
      <c r="B114" s="78" t="s">
        <v>331</v>
      </c>
      <c r="C114" s="69"/>
      <c r="D114" s="556"/>
      <c r="E114" s="526"/>
      <c r="F114" s="527"/>
      <c r="G114" s="517"/>
      <c r="H114" s="517"/>
      <c r="I114" s="517"/>
      <c r="J114" s="557"/>
      <c r="K114" s="519"/>
      <c r="L114" s="517"/>
      <c r="M114" s="517"/>
      <c r="N114" s="518"/>
      <c r="O114" s="519"/>
      <c r="P114" s="518"/>
    </row>
    <row r="115" spans="1:17" x14ac:dyDescent="0.2">
      <c r="A115" s="84" t="s">
        <v>90</v>
      </c>
      <c r="B115" s="479" t="s">
        <v>47</v>
      </c>
      <c r="C115" s="69"/>
      <c r="D115" s="556"/>
      <c r="E115" s="526">
        <v>40000</v>
      </c>
      <c r="F115" s="527"/>
      <c r="G115" s="517">
        <v>1992000</v>
      </c>
      <c r="H115" s="517"/>
      <c r="I115" s="517"/>
      <c r="J115" s="557"/>
      <c r="K115" s="519"/>
      <c r="L115" s="517"/>
      <c r="M115" s="517"/>
      <c r="N115" s="518"/>
      <c r="O115" s="519"/>
      <c r="P115" s="518"/>
    </row>
    <row r="116" spans="1:17" x14ac:dyDescent="0.2">
      <c r="A116" s="77" t="s">
        <v>91</v>
      </c>
      <c r="B116" s="82" t="s">
        <v>48</v>
      </c>
      <c r="C116" s="69"/>
      <c r="D116" s="556"/>
      <c r="E116" s="526"/>
      <c r="F116" s="527"/>
      <c r="G116" s="517"/>
      <c r="H116" s="517"/>
      <c r="I116" s="517"/>
      <c r="J116" s="557"/>
      <c r="K116" s="519"/>
      <c r="L116" s="517"/>
      <c r="M116" s="517"/>
      <c r="N116" s="518"/>
      <c r="O116" s="519"/>
      <c r="P116" s="518"/>
    </row>
    <row r="117" spans="1:17" x14ac:dyDescent="0.2">
      <c r="A117" s="870" t="s">
        <v>192</v>
      </c>
      <c r="B117" s="871"/>
      <c r="C117" s="69"/>
      <c r="D117" s="556"/>
      <c r="E117" s="526"/>
      <c r="F117" s="527"/>
      <c r="G117" s="517"/>
      <c r="H117" s="517"/>
      <c r="I117" s="517"/>
      <c r="J117" s="557"/>
      <c r="K117" s="519"/>
      <c r="L117" s="517"/>
      <c r="M117" s="517"/>
      <c r="N117" s="518"/>
      <c r="O117" s="519"/>
      <c r="P117" s="518"/>
    </row>
    <row r="118" spans="1:17" x14ac:dyDescent="0.2">
      <c r="A118" s="77" t="s">
        <v>19</v>
      </c>
      <c r="B118" s="479" t="s">
        <v>28</v>
      </c>
      <c r="C118" s="69"/>
      <c r="D118" s="556">
        <v>58467000</v>
      </c>
      <c r="E118" s="526">
        <v>150000</v>
      </c>
      <c r="F118" s="527">
        <v>12000</v>
      </c>
      <c r="G118" s="517">
        <v>6594000</v>
      </c>
      <c r="H118" s="517"/>
      <c r="I118" s="517"/>
      <c r="J118" s="557"/>
      <c r="K118" s="519"/>
      <c r="L118" s="517"/>
      <c r="M118" s="517"/>
      <c r="N118" s="518"/>
      <c r="O118" s="519"/>
      <c r="P118" s="518"/>
    </row>
    <row r="119" spans="1:17" x14ac:dyDescent="0.2">
      <c r="A119" s="81" t="s">
        <v>49</v>
      </c>
      <c r="B119" s="479" t="s">
        <v>300</v>
      </c>
      <c r="C119" s="69">
        <v>6</v>
      </c>
      <c r="D119" s="556"/>
      <c r="E119" s="526">
        <v>13889000</v>
      </c>
      <c r="F119" s="527">
        <v>2764000</v>
      </c>
      <c r="G119" s="517"/>
      <c r="H119" s="517"/>
      <c r="I119" s="517"/>
      <c r="J119" s="557"/>
      <c r="K119" s="519"/>
      <c r="L119" s="517"/>
      <c r="M119" s="517"/>
      <c r="N119" s="518"/>
      <c r="O119" s="519"/>
      <c r="P119" s="518"/>
    </row>
    <row r="120" spans="1:17" x14ac:dyDescent="0.2">
      <c r="A120" s="77" t="s">
        <v>50</v>
      </c>
      <c r="B120" s="478" t="s">
        <v>23</v>
      </c>
      <c r="C120" s="91">
        <v>1</v>
      </c>
      <c r="D120" s="559"/>
      <c r="E120" s="529">
        <v>1688000</v>
      </c>
      <c r="F120" s="530">
        <v>335000</v>
      </c>
      <c r="G120" s="531"/>
      <c r="H120" s="531"/>
      <c r="I120" s="531"/>
      <c r="J120" s="560"/>
      <c r="K120" s="533"/>
      <c r="L120" s="531"/>
      <c r="M120" s="531"/>
      <c r="N120" s="532"/>
      <c r="O120" s="533"/>
      <c r="P120" s="532"/>
    </row>
    <row r="121" spans="1:17" ht="13.5" thickBot="1" x14ac:dyDescent="0.25">
      <c r="A121" s="81" t="s">
        <v>51</v>
      </c>
      <c r="B121" s="536" t="s">
        <v>193</v>
      </c>
      <c r="C121" s="91">
        <v>7</v>
      </c>
      <c r="D121" s="559"/>
      <c r="E121" s="529">
        <v>27663000</v>
      </c>
      <c r="F121" s="530">
        <v>5455000</v>
      </c>
      <c r="G121" s="531"/>
      <c r="H121" s="531"/>
      <c r="I121" s="531"/>
      <c r="J121" s="560"/>
      <c r="K121" s="533"/>
      <c r="L121" s="531"/>
      <c r="M121" s="531"/>
      <c r="N121" s="532"/>
      <c r="O121" s="533"/>
      <c r="P121" s="532"/>
    </row>
    <row r="122" spans="1:17" ht="16.5" customHeight="1" thickBot="1" x14ac:dyDescent="0.25">
      <c r="A122" s="815" t="s">
        <v>95</v>
      </c>
      <c r="B122" s="816"/>
      <c r="C122" s="150">
        <f>C70+C71+C72+C73+C74+C75+C76+C77+C78+C79+C80+C81+C82+C83+C84+C86+C85+C87+C88+C89+C90+C91+C93+C92+C94+C97+C98+C99+C100+C102+C101+C103+C104+C105+C106+C107+C108+C109+C110+C111+C112+C113+C114+C115+C116+C118+C119+C121+C120</f>
        <v>25</v>
      </c>
      <c r="D122" s="561">
        <f t="shared" ref="D122:P122" si="1">D70+D71+D72+D73+D74+D75+D76+D77+D78+D79+D80+D81+D82+D83+D84+D86+D85+D87+D88+D89+D90+D91+D93+D92+D94+D97+D98+D99+D100+D102+D101+D103+D104+D105+D106+D107+D108+D109+D110+D111+D112+D113+D114+D115+D116+D118+D119+D121+D120</f>
        <v>58467000</v>
      </c>
      <c r="E122" s="561">
        <f>E75+E76+E78+E84+E109+E111+E115+E118+E119+E120+E121</f>
        <v>68704780</v>
      </c>
      <c r="F122" s="561">
        <f>SUM(F99:F121,F73:F94)</f>
        <v>13130410</v>
      </c>
      <c r="G122" s="561">
        <f>SUM(G100:G121,G71:G93)</f>
        <v>51225800</v>
      </c>
      <c r="H122" s="561">
        <f>SUM(H98:H121,H71:H94)</f>
        <v>5425000</v>
      </c>
      <c r="I122" s="561">
        <f t="shared" si="1"/>
        <v>2763925</v>
      </c>
      <c r="J122" s="561">
        <f>SUM(J98:J121,J85:J92)</f>
        <v>11170570</v>
      </c>
      <c r="K122" s="561">
        <f t="shared" si="1"/>
        <v>72031215</v>
      </c>
      <c r="L122" s="561">
        <f>SUM(L101:L121,L75:L94)</f>
        <v>6723000</v>
      </c>
      <c r="M122" s="561">
        <f t="shared" si="1"/>
        <v>0</v>
      </c>
      <c r="N122" s="561">
        <f t="shared" si="1"/>
        <v>0</v>
      </c>
      <c r="O122" s="561">
        <f t="shared" si="1"/>
        <v>0</v>
      </c>
      <c r="P122" s="562">
        <f t="shared" si="1"/>
        <v>14840325</v>
      </c>
      <c r="Q122" s="17"/>
    </row>
    <row r="123" spans="1:17" ht="15" customHeight="1" thickBot="1" x14ac:dyDescent="0.25">
      <c r="A123" s="872" t="s">
        <v>191</v>
      </c>
      <c r="B123" s="885"/>
      <c r="C123" s="88"/>
      <c r="D123" s="563"/>
      <c r="E123" s="883">
        <f>SUM(D122:P122)</f>
        <v>304482025</v>
      </c>
      <c r="F123" s="883"/>
      <c r="G123" s="883"/>
      <c r="H123" s="883"/>
      <c r="I123" s="883"/>
      <c r="J123" s="883"/>
      <c r="K123" s="883"/>
      <c r="L123" s="883"/>
      <c r="M123" s="883"/>
      <c r="N123" s="883"/>
      <c r="O123" s="883"/>
      <c r="P123" s="884"/>
    </row>
    <row r="124" spans="1:17" ht="13.5" thickBot="1" x14ac:dyDescent="0.25">
      <c r="A124" s="881" t="s">
        <v>194</v>
      </c>
      <c r="B124" s="882"/>
      <c r="C124" s="89"/>
      <c r="D124" s="564"/>
      <c r="E124" s="890">
        <v>-58467000</v>
      </c>
      <c r="F124" s="890"/>
      <c r="G124" s="890"/>
      <c r="H124" s="890"/>
      <c r="I124" s="890"/>
      <c r="J124" s="890"/>
      <c r="K124" s="890"/>
      <c r="L124" s="890"/>
      <c r="M124" s="890"/>
      <c r="N124" s="890"/>
      <c r="O124" s="890"/>
      <c r="P124" s="891"/>
    </row>
    <row r="125" spans="1:17" ht="13.5" thickBot="1" x14ac:dyDescent="0.25">
      <c r="A125" s="888" t="s">
        <v>195</v>
      </c>
      <c r="B125" s="889"/>
      <c r="C125" s="90"/>
      <c r="D125" s="565"/>
      <c r="E125" s="879">
        <f>SUM(E123:P124)</f>
        <v>246015025</v>
      </c>
      <c r="F125" s="879"/>
      <c r="G125" s="879"/>
      <c r="H125" s="879"/>
      <c r="I125" s="879"/>
      <c r="J125" s="879"/>
      <c r="K125" s="879"/>
      <c r="L125" s="879"/>
      <c r="M125" s="879"/>
      <c r="N125" s="879"/>
      <c r="O125" s="879"/>
      <c r="P125" s="880"/>
    </row>
  </sheetData>
  <mergeCells count="50">
    <mergeCell ref="A70:B70"/>
    <mergeCell ref="O95:P95"/>
    <mergeCell ref="D95:D96"/>
    <mergeCell ref="C95:C96"/>
    <mergeCell ref="E125:P125"/>
    <mergeCell ref="A95:A96"/>
    <mergeCell ref="A124:B124"/>
    <mergeCell ref="B95:B96"/>
    <mergeCell ref="E123:P123"/>
    <mergeCell ref="A123:B123"/>
    <mergeCell ref="E95:J95"/>
    <mergeCell ref="K95:N95"/>
    <mergeCell ref="A125:B125"/>
    <mergeCell ref="E124:P124"/>
    <mergeCell ref="A117:B117"/>
    <mergeCell ref="A122:B122"/>
    <mergeCell ref="A68:A69"/>
    <mergeCell ref="B68:B69"/>
    <mergeCell ref="J4:L4"/>
    <mergeCell ref="A60:B60"/>
    <mergeCell ref="A61:B61"/>
    <mergeCell ref="A53:B53"/>
    <mergeCell ref="A59:B59"/>
    <mergeCell ref="D68:D69"/>
    <mergeCell ref="C68:C69"/>
    <mergeCell ref="H10:H11"/>
    <mergeCell ref="M4:P4"/>
    <mergeCell ref="O68:P68"/>
    <mergeCell ref="J31:L31"/>
    <mergeCell ref="D59:P59"/>
    <mergeCell ref="D60:P60"/>
    <mergeCell ref="D61:P61"/>
    <mergeCell ref="E68:J68"/>
    <mergeCell ref="K68:N68"/>
    <mergeCell ref="A1:P1"/>
    <mergeCell ref="A3:P3"/>
    <mergeCell ref="A58:B58"/>
    <mergeCell ref="A4:A5"/>
    <mergeCell ref="B4:B5"/>
    <mergeCell ref="E31:I31"/>
    <mergeCell ref="C31:C32"/>
    <mergeCell ref="A31:A32"/>
    <mergeCell ref="B31:B32"/>
    <mergeCell ref="C4:C5"/>
    <mergeCell ref="A2:P2"/>
    <mergeCell ref="M31:P31"/>
    <mergeCell ref="D31:D32"/>
    <mergeCell ref="A6:B6"/>
    <mergeCell ref="D4:D5"/>
    <mergeCell ref="E4:I4"/>
  </mergeCells>
  <phoneticPr fontId="15" type="noConversion"/>
  <pageMargins left="0" right="0" top="0.98425196850393704" bottom="0.98425196850393704" header="0.51181102362204722" footer="0.51181102362204722"/>
  <pageSetup paperSize="9" scale="80" orientation="landscape" r:id="rId1"/>
  <headerFooter alignWithMargins="0">
    <oddHeader>&amp;R2018.05.01.</oddHeader>
    <oddFooter>&amp;C&amp;P/&amp;N</oddFooter>
  </headerFooter>
  <rowBreaks count="3" manualBreakCount="3">
    <brk id="30" max="16383" man="1"/>
    <brk id="64" max="16383" man="1"/>
    <brk id="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4"/>
  <sheetViews>
    <sheetView zoomScaleNormal="100" workbookViewId="0">
      <selection activeCell="B5" sqref="B5:C5"/>
    </sheetView>
  </sheetViews>
  <sheetFormatPr defaultRowHeight="12.75" x14ac:dyDescent="0.2"/>
  <cols>
    <col min="1" max="1" width="3" customWidth="1"/>
    <col min="2" max="2" width="54.42578125" customWidth="1"/>
    <col min="3" max="3" width="20.140625" bestFit="1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5" customHeight="1" x14ac:dyDescent="0.2">
      <c r="A1" s="797" t="s">
        <v>657</v>
      </c>
      <c r="B1" s="797"/>
      <c r="C1" s="797"/>
      <c r="D1" s="797"/>
      <c r="E1" s="27"/>
      <c r="F1" s="27"/>
    </row>
    <row r="2" spans="1:7" s="6" customFormat="1" ht="18.75" customHeight="1" x14ac:dyDescent="0.25">
      <c r="A2" s="893"/>
      <c r="B2" s="894"/>
      <c r="C2" s="894"/>
      <c r="D2" s="894"/>
    </row>
    <row r="3" spans="1:7" ht="22.5" customHeight="1" x14ac:dyDescent="0.25">
      <c r="B3" s="892" t="s">
        <v>13</v>
      </c>
      <c r="C3" s="892"/>
    </row>
    <row r="4" spans="1:7" ht="17.25" customHeight="1" x14ac:dyDescent="0.25">
      <c r="B4" s="892" t="s">
        <v>340</v>
      </c>
      <c r="C4" s="892"/>
    </row>
    <row r="5" spans="1:7" ht="17.25" customHeight="1" x14ac:dyDescent="0.3">
      <c r="B5" s="895"/>
      <c r="C5" s="896"/>
    </row>
    <row r="6" spans="1:7" ht="17.25" customHeight="1" x14ac:dyDescent="0.25">
      <c r="B6" s="161"/>
      <c r="C6" s="161"/>
    </row>
    <row r="7" spans="1:7" ht="15" customHeight="1" thickBot="1" x14ac:dyDescent="0.3">
      <c r="B7" s="12"/>
      <c r="C7" s="412" t="s">
        <v>344</v>
      </c>
    </row>
    <row r="8" spans="1:7" ht="15.6" customHeight="1" x14ac:dyDescent="0.2">
      <c r="B8" s="162" t="s">
        <v>172</v>
      </c>
      <c r="C8" s="163"/>
    </row>
    <row r="9" spans="1:7" ht="15.6" customHeight="1" x14ac:dyDescent="0.2">
      <c r="B9" s="164" t="s">
        <v>314</v>
      </c>
      <c r="C9" s="569">
        <f>'2018.I.sz.mód - Bev.Önk.'!F29</f>
        <v>250000</v>
      </c>
    </row>
    <row r="10" spans="1:7" ht="15.6" customHeight="1" x14ac:dyDescent="0.2">
      <c r="B10" s="164" t="s">
        <v>315</v>
      </c>
      <c r="C10" s="569">
        <f>'2018.I.sz.mód - Bev.Önk.'!F30</f>
        <v>5869590</v>
      </c>
    </row>
    <row r="11" spans="1:7" ht="15.6" customHeight="1" x14ac:dyDescent="0.2">
      <c r="B11" s="164" t="s">
        <v>224</v>
      </c>
      <c r="C11" s="569">
        <f>'2018.I.sz.mód - Bev.Önk.'!F31</f>
        <v>5510000</v>
      </c>
    </row>
    <row r="12" spans="1:7" ht="15.6" customHeight="1" x14ac:dyDescent="0.2">
      <c r="B12" s="164" t="s">
        <v>316</v>
      </c>
      <c r="C12" s="569">
        <f>'2018.I.sz.mód - Bev.Önk.'!F32</f>
        <v>3961922</v>
      </c>
    </row>
    <row r="13" spans="1:7" ht="15.6" customHeight="1" thickBot="1" x14ac:dyDescent="0.25">
      <c r="B13" s="168" t="s">
        <v>332</v>
      </c>
      <c r="C13" s="570">
        <f>'2018.I.sz.mód - Bev.Önk.'!F33</f>
        <v>6917000</v>
      </c>
    </row>
    <row r="14" spans="1:7" ht="21" customHeight="1" thickBot="1" x14ac:dyDescent="0.25">
      <c r="B14" s="411" t="s">
        <v>223</v>
      </c>
      <c r="C14" s="571">
        <f>SUM(C9:C13)</f>
        <v>22508512</v>
      </c>
    </row>
    <row r="15" spans="1:7" ht="15.6" customHeight="1" x14ac:dyDescent="0.2">
      <c r="B15" s="166"/>
      <c r="C15" s="572"/>
      <c r="G15" s="181"/>
    </row>
    <row r="16" spans="1:7" s="1" customFormat="1" ht="15.6" customHeight="1" x14ac:dyDescent="0.2">
      <c r="B16" s="165" t="s">
        <v>226</v>
      </c>
      <c r="C16" s="569"/>
    </row>
    <row r="17" spans="2:3" s="1" customFormat="1" ht="15.6" customHeight="1" x14ac:dyDescent="0.2">
      <c r="B17" s="166" t="s">
        <v>14</v>
      </c>
      <c r="C17" s="569">
        <f>'2018.I.sz.mód - Bev.Önk.'!F17</f>
        <v>6000000</v>
      </c>
    </row>
    <row r="18" spans="2:3" s="1" customFormat="1" ht="15.6" customHeight="1" x14ac:dyDescent="0.2">
      <c r="B18" s="164" t="s">
        <v>227</v>
      </c>
      <c r="C18" s="569">
        <f>'2018.I.sz.mód - Bev.Önk.'!F19</f>
        <v>2600000</v>
      </c>
    </row>
    <row r="19" spans="2:3" ht="15.6" customHeight="1" x14ac:dyDescent="0.2">
      <c r="B19" s="164" t="s">
        <v>317</v>
      </c>
      <c r="C19" s="569">
        <f>'2018.I.sz.mód - Bev.Önk.'!F20</f>
        <v>29000000</v>
      </c>
    </row>
    <row r="20" spans="2:3" ht="15.6" customHeight="1" x14ac:dyDescent="0.2">
      <c r="B20" s="164" t="s">
        <v>318</v>
      </c>
      <c r="C20" s="569">
        <f>'2018.I.sz.mód - Bev.Önk.'!F21</f>
        <v>4600000</v>
      </c>
    </row>
    <row r="21" spans="2:3" ht="15.6" customHeight="1" thickBot="1" x14ac:dyDescent="0.25">
      <c r="B21" s="168" t="s">
        <v>333</v>
      </c>
      <c r="C21" s="570">
        <f>'2018.I.sz.mód - Bev.Önk.'!F26</f>
        <v>100000</v>
      </c>
    </row>
    <row r="22" spans="2:3" s="1" customFormat="1" ht="15.75" customHeight="1" thickBot="1" x14ac:dyDescent="0.25">
      <c r="B22" s="411" t="s">
        <v>228</v>
      </c>
      <c r="C22" s="571">
        <f>SUM(C17:C21)</f>
        <v>42300000</v>
      </c>
    </row>
    <row r="23" spans="2:3" s="1" customFormat="1" ht="11.25" customHeight="1" x14ac:dyDescent="0.2">
      <c r="B23" s="166"/>
      <c r="C23" s="572"/>
    </row>
    <row r="24" spans="2:3" s="1" customFormat="1" ht="15.6" customHeight="1" x14ac:dyDescent="0.2">
      <c r="B24" s="165" t="s">
        <v>238</v>
      </c>
      <c r="C24" s="569"/>
    </row>
    <row r="25" spans="2:3" ht="21.75" customHeight="1" thickBot="1" x14ac:dyDescent="0.25">
      <c r="B25" s="168" t="s">
        <v>258</v>
      </c>
      <c r="C25" s="570">
        <f>'2018.I.sz.mód - Bev.Önk.'!F8+'2018.I.sz.mód - Bev.Önk.'!F9+'2018.I.sz.mód - Bev.Önk.'!F10+'2018.I.sz.mód - Bev.Önk.'!F11</f>
        <v>81858646</v>
      </c>
    </row>
    <row r="26" spans="2:3" ht="15.75" customHeight="1" thickBot="1" x14ac:dyDescent="0.25">
      <c r="B26" s="411" t="s">
        <v>225</v>
      </c>
      <c r="C26" s="571">
        <f>SUM(C25)</f>
        <v>81858646</v>
      </c>
    </row>
    <row r="27" spans="2:3" ht="15.6" customHeight="1" x14ac:dyDescent="0.2">
      <c r="B27" s="166"/>
      <c r="C27" s="572"/>
    </row>
    <row r="28" spans="2:3" ht="15.6" customHeight="1" x14ac:dyDescent="0.2">
      <c r="B28" s="568" t="s">
        <v>600</v>
      </c>
      <c r="C28" s="573"/>
    </row>
    <row r="29" spans="2:3" ht="18" customHeight="1" thickBot="1" x14ac:dyDescent="0.25">
      <c r="B29" s="168" t="s">
        <v>401</v>
      </c>
      <c r="C29" s="570">
        <f>'2018.I.sz.mód - Bev.Önk.'!F38</f>
        <v>3622047</v>
      </c>
    </row>
    <row r="30" spans="2:3" ht="18" customHeight="1" thickBot="1" x14ac:dyDescent="0.25">
      <c r="B30" s="411" t="s">
        <v>601</v>
      </c>
      <c r="C30" s="571">
        <f>C29</f>
        <v>3622047</v>
      </c>
    </row>
    <row r="31" spans="2:3" ht="18" customHeight="1" x14ac:dyDescent="0.2">
      <c r="B31" s="166"/>
      <c r="C31" s="572"/>
    </row>
    <row r="32" spans="2:3" ht="15.6" customHeight="1" x14ac:dyDescent="0.2">
      <c r="B32" s="165" t="s">
        <v>229</v>
      </c>
      <c r="C32" s="569"/>
    </row>
    <row r="33" spans="2:3" ht="15.6" customHeight="1" x14ac:dyDescent="0.2">
      <c r="B33" s="566" t="s">
        <v>598</v>
      </c>
      <c r="C33" s="569">
        <v>4237000</v>
      </c>
    </row>
    <row r="34" spans="2:3" ht="15.6" customHeight="1" x14ac:dyDescent="0.2">
      <c r="B34" s="566" t="s">
        <v>597</v>
      </c>
      <c r="C34" s="569">
        <v>1000000</v>
      </c>
    </row>
    <row r="35" spans="2:3" ht="15.6" customHeight="1" thickBot="1" x14ac:dyDescent="0.25">
      <c r="B35" s="168" t="s">
        <v>599</v>
      </c>
      <c r="C35" s="570">
        <f>'2018.I.sz.mód - Bev.Önk.'!F12</f>
        <v>337820</v>
      </c>
    </row>
    <row r="36" spans="2:3" ht="15.6" customHeight="1" thickBot="1" x14ac:dyDescent="0.25">
      <c r="B36" s="170" t="s">
        <v>230</v>
      </c>
      <c r="C36" s="574">
        <f>SUM(C33:C35)</f>
        <v>5574820</v>
      </c>
    </row>
    <row r="37" spans="2:3" ht="18" x14ac:dyDescent="0.25">
      <c r="B37" s="15"/>
    </row>
    <row r="38" spans="2:3" ht="18" x14ac:dyDescent="0.25">
      <c r="B38" s="7"/>
      <c r="C38" s="111"/>
    </row>
    <row r="39" spans="2:3" ht="18" x14ac:dyDescent="0.25">
      <c r="B39" s="7"/>
    </row>
    <row r="40" spans="2:3" ht="18" x14ac:dyDescent="0.25">
      <c r="B40" s="7"/>
    </row>
    <row r="41" spans="2:3" ht="18" x14ac:dyDescent="0.25">
      <c r="B41" s="7"/>
    </row>
    <row r="42" spans="2:3" ht="18" x14ac:dyDescent="0.25">
      <c r="B42" s="8"/>
    </row>
    <row r="43" spans="2:3" ht="18" x14ac:dyDescent="0.25">
      <c r="B43" s="7"/>
    </row>
    <row r="44" spans="2:3" ht="18" x14ac:dyDescent="0.25">
      <c r="B44" s="8"/>
    </row>
    <row r="45" spans="2:3" ht="18" x14ac:dyDescent="0.25">
      <c r="B45" s="7"/>
    </row>
    <row r="46" spans="2:3" ht="18" x14ac:dyDescent="0.25">
      <c r="B46" s="7"/>
    </row>
    <row r="47" spans="2:3" ht="18" x14ac:dyDescent="0.25">
      <c r="B47" s="7"/>
    </row>
    <row r="48" spans="2:3" ht="18" x14ac:dyDescent="0.25">
      <c r="B48" s="7"/>
    </row>
    <row r="49" spans="2:3" ht="18" x14ac:dyDescent="0.25">
      <c r="B49" s="7"/>
    </row>
    <row r="50" spans="2:3" ht="18" x14ac:dyDescent="0.25">
      <c r="B50" s="7"/>
    </row>
    <row r="51" spans="2:3" ht="18" x14ac:dyDescent="0.25">
      <c r="B51" s="8"/>
    </row>
    <row r="52" spans="2:3" x14ac:dyDescent="0.2">
      <c r="B52" s="3"/>
    </row>
    <row r="53" spans="2:3" ht="18" x14ac:dyDescent="0.25">
      <c r="B53" s="8"/>
    </row>
    <row r="54" spans="2:3" x14ac:dyDescent="0.2">
      <c r="B54" s="3"/>
    </row>
    <row r="55" spans="2:3" ht="18" x14ac:dyDescent="0.25">
      <c r="B55" s="8"/>
    </row>
    <row r="56" spans="2:3" ht="18" x14ac:dyDescent="0.25">
      <c r="B56" s="7"/>
    </row>
    <row r="57" spans="2:3" ht="18" x14ac:dyDescent="0.25">
      <c r="B57" s="7"/>
    </row>
    <row r="58" spans="2:3" ht="18" x14ac:dyDescent="0.25">
      <c r="B58" s="7"/>
    </row>
    <row r="59" spans="2:3" ht="18" x14ac:dyDescent="0.25">
      <c r="B59" s="7"/>
    </row>
    <row r="60" spans="2:3" ht="18" x14ac:dyDescent="0.25">
      <c r="B60" s="7"/>
    </row>
    <row r="61" spans="2:3" ht="18" x14ac:dyDescent="0.25">
      <c r="B61" s="7"/>
    </row>
    <row r="62" spans="2:3" ht="18" x14ac:dyDescent="0.25">
      <c r="B62" s="8"/>
    </row>
    <row r="64" spans="2:3" x14ac:dyDescent="0.2">
      <c r="C64" s="182"/>
    </row>
  </sheetData>
  <mergeCells count="5">
    <mergeCell ref="B3:C3"/>
    <mergeCell ref="B4:C4"/>
    <mergeCell ref="A1:D1"/>
    <mergeCell ref="A2:D2"/>
    <mergeCell ref="B5:C5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r:id="rId1"/>
  <headerFooter alignWithMargins="0">
    <oddHeader>&amp;R2018.05.01.</oddHeader>
    <oddFooter>&amp;C&amp;P/&amp;N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G56"/>
  <sheetViews>
    <sheetView tabSelected="1" topLeftCell="A2" zoomScaleNormal="100" workbookViewId="0">
      <selection activeCell="E12" sqref="E12"/>
    </sheetView>
  </sheetViews>
  <sheetFormatPr defaultRowHeight="12.75" x14ac:dyDescent="0.2"/>
  <cols>
    <col min="1" max="1" width="66.140625" customWidth="1"/>
    <col min="2" max="2" width="18.85546875" customWidth="1"/>
    <col min="4" max="4" width="24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8.75" customHeight="1" x14ac:dyDescent="0.2">
      <c r="A1" s="797" t="s">
        <v>656</v>
      </c>
      <c r="B1" s="797"/>
      <c r="C1" s="27"/>
      <c r="D1" s="898"/>
      <c r="E1" s="898"/>
      <c r="F1" s="898"/>
    </row>
    <row r="2" spans="1:7" ht="18.75" customHeight="1" x14ac:dyDescent="0.2">
      <c r="A2" s="92"/>
      <c r="B2" s="742"/>
      <c r="C2" s="93"/>
      <c r="D2" s="799"/>
      <c r="E2" s="797"/>
      <c r="F2" s="797"/>
    </row>
    <row r="4" spans="1:7" x14ac:dyDescent="0.2">
      <c r="A4" s="897" t="s">
        <v>667</v>
      </c>
      <c r="B4" s="897"/>
    </row>
    <row r="5" spans="1:7" ht="26.25" customHeight="1" x14ac:dyDescent="0.2">
      <c r="A5" s="897"/>
      <c r="B5" s="897"/>
    </row>
    <row r="6" spans="1:7" x14ac:dyDescent="0.2">
      <c r="A6" s="100"/>
      <c r="B6" s="100"/>
    </row>
    <row r="7" spans="1:7" ht="20.25" customHeight="1" thickBot="1" x14ac:dyDescent="0.25">
      <c r="B7" s="412" t="s">
        <v>344</v>
      </c>
    </row>
    <row r="8" spans="1:7" ht="39.950000000000003" customHeight="1" thickBot="1" x14ac:dyDescent="0.25">
      <c r="A8" s="745" t="s">
        <v>8</v>
      </c>
      <c r="B8" s="745" t="s">
        <v>602</v>
      </c>
    </row>
    <row r="9" spans="1:7" ht="39.950000000000003" customHeight="1" x14ac:dyDescent="0.2">
      <c r="A9" s="746" t="s">
        <v>319</v>
      </c>
      <c r="B9" s="744">
        <v>9586422</v>
      </c>
      <c r="E9" s="154"/>
    </row>
    <row r="10" spans="1:7" ht="39.950000000000003" customHeight="1" x14ac:dyDescent="0.2">
      <c r="A10" s="747" t="s">
        <v>320</v>
      </c>
      <c r="B10" s="575">
        <f>'2018.I.sz.mód - Bev.Önk.'!F9</f>
        <v>46954066</v>
      </c>
    </row>
    <row r="11" spans="1:7" ht="39.950000000000003" customHeight="1" x14ac:dyDescent="0.2">
      <c r="A11" s="747" t="s">
        <v>321</v>
      </c>
      <c r="B11" s="575">
        <v>23111118</v>
      </c>
      <c r="G11" s="181"/>
    </row>
    <row r="12" spans="1:7" ht="39.950000000000003" customHeight="1" thickBot="1" x14ac:dyDescent="0.25">
      <c r="A12" s="748" t="s">
        <v>322</v>
      </c>
      <c r="B12" s="576">
        <v>2207040</v>
      </c>
    </row>
    <row r="13" spans="1:7" ht="39.950000000000003" customHeight="1" thickBot="1" x14ac:dyDescent="0.25">
      <c r="A13" s="749" t="s">
        <v>259</v>
      </c>
      <c r="B13" s="577">
        <f>SUM(B9:B12)</f>
        <v>81858646</v>
      </c>
    </row>
    <row r="18" spans="1:2" ht="15" x14ac:dyDescent="0.3">
      <c r="A18" s="16"/>
      <c r="B18" s="4"/>
    </row>
    <row r="56" spans="3:3" x14ac:dyDescent="0.2">
      <c r="C56" s="182"/>
    </row>
  </sheetData>
  <mergeCells count="4">
    <mergeCell ref="A4:B5"/>
    <mergeCell ref="D1:F1"/>
    <mergeCell ref="D2:F2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&amp;R2018.05.01.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G64"/>
  <sheetViews>
    <sheetView zoomScaleNormal="100" zoomScaleSheetLayoutView="100" workbookViewId="0">
      <selection activeCell="C3" sqref="C3"/>
    </sheetView>
  </sheetViews>
  <sheetFormatPr defaultRowHeight="12.75" x14ac:dyDescent="0.2"/>
  <cols>
    <col min="1" max="1" width="5.5703125" customWidth="1"/>
    <col min="2" max="2" width="60.85546875" customWidth="1"/>
    <col min="3" max="3" width="16.42578125" customWidth="1"/>
    <col min="4" max="4" width="16" hidden="1" customWidth="1"/>
    <col min="5" max="5" width="0.28515625" customWidth="1"/>
    <col min="6" max="6" width="13.8554687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4.25" x14ac:dyDescent="0.2">
      <c r="A1" s="813" t="s">
        <v>655</v>
      </c>
      <c r="B1" s="813"/>
      <c r="C1" s="813"/>
      <c r="D1" s="813"/>
    </row>
    <row r="2" spans="1:7" ht="14.25" x14ac:dyDescent="0.2">
      <c r="A2" s="900"/>
      <c r="B2" s="813"/>
      <c r="C2" s="813"/>
      <c r="D2" s="813"/>
    </row>
    <row r="3" spans="1:7" ht="17.25" customHeight="1" x14ac:dyDescent="0.2">
      <c r="C3" s="740"/>
    </row>
    <row r="4" spans="1:7" ht="18" customHeight="1" x14ac:dyDescent="0.25">
      <c r="A4" s="901"/>
      <c r="B4" s="901"/>
      <c r="C4" s="901"/>
      <c r="D4" s="901"/>
    </row>
    <row r="5" spans="1:7" ht="15.75" x14ac:dyDescent="0.25">
      <c r="A5" s="902" t="s">
        <v>663</v>
      </c>
      <c r="B5" s="902"/>
      <c r="C5" s="902"/>
      <c r="D5" s="902"/>
    </row>
    <row r="6" spans="1:7" ht="15.75" x14ac:dyDescent="0.25">
      <c r="B6" s="31"/>
      <c r="C6" s="31"/>
    </row>
    <row r="7" spans="1:7" ht="15.75" customHeight="1" x14ac:dyDescent="0.25">
      <c r="A7" s="899" t="s">
        <v>231</v>
      </c>
      <c r="B7" s="899"/>
      <c r="C7" s="899"/>
      <c r="D7" s="899"/>
    </row>
    <row r="8" spans="1:7" ht="15.75" customHeight="1" x14ac:dyDescent="0.25">
      <c r="A8" s="116"/>
      <c r="B8" s="116"/>
      <c r="C8" s="116"/>
      <c r="D8" s="116"/>
    </row>
    <row r="9" spans="1:7" ht="15.75" customHeight="1" x14ac:dyDescent="0.25">
      <c r="A9" s="116"/>
      <c r="B9" s="116"/>
      <c r="C9" s="116"/>
      <c r="D9" s="116"/>
    </row>
    <row r="10" spans="1:7" ht="14.25" thickBot="1" x14ac:dyDescent="0.3">
      <c r="B10" s="903" t="s">
        <v>344</v>
      </c>
      <c r="C10" s="904"/>
    </row>
    <row r="11" spans="1:7" ht="27" customHeight="1" thickBot="1" x14ac:dyDescent="0.25">
      <c r="B11" s="173" t="s">
        <v>603</v>
      </c>
      <c r="C11" s="578" t="s">
        <v>602</v>
      </c>
    </row>
    <row r="12" spans="1:7" ht="24.95" customHeight="1" x14ac:dyDescent="0.2">
      <c r="B12" s="166" t="s">
        <v>325</v>
      </c>
      <c r="C12" s="172">
        <v>400</v>
      </c>
    </row>
    <row r="13" spans="1:7" ht="24.95" customHeight="1" x14ac:dyDescent="0.2">
      <c r="B13" s="164" t="s">
        <v>323</v>
      </c>
      <c r="C13" s="167">
        <f>SUM(C14:C17)</f>
        <v>5350</v>
      </c>
      <c r="G13" s="181"/>
    </row>
    <row r="14" spans="1:7" ht="24.95" customHeight="1" x14ac:dyDescent="0.2">
      <c r="B14" s="567" t="s">
        <v>334</v>
      </c>
      <c r="C14" s="579">
        <v>850</v>
      </c>
      <c r="G14" s="181"/>
    </row>
    <row r="15" spans="1:7" ht="24.95" customHeight="1" x14ac:dyDescent="0.2">
      <c r="B15" s="567" t="s">
        <v>335</v>
      </c>
      <c r="C15" s="579">
        <v>600</v>
      </c>
      <c r="G15" s="181"/>
    </row>
    <row r="16" spans="1:7" ht="24.95" customHeight="1" x14ac:dyDescent="0.2">
      <c r="B16" s="567" t="s">
        <v>336</v>
      </c>
      <c r="C16" s="579">
        <v>2700</v>
      </c>
      <c r="G16" s="181"/>
    </row>
    <row r="17" spans="1:7" ht="24.95" customHeight="1" x14ac:dyDescent="0.2">
      <c r="B17" s="567" t="s">
        <v>337</v>
      </c>
      <c r="C17" s="579">
        <v>1200</v>
      </c>
      <c r="G17" s="181"/>
    </row>
    <row r="18" spans="1:7" ht="24.95" customHeight="1" x14ac:dyDescent="0.2">
      <c r="B18" s="164" t="s">
        <v>326</v>
      </c>
      <c r="C18" s="167">
        <v>1700</v>
      </c>
    </row>
    <row r="19" spans="1:7" ht="24.95" customHeight="1" x14ac:dyDescent="0.2">
      <c r="B19" s="168" t="s">
        <v>604</v>
      </c>
      <c r="C19" s="169">
        <v>2350</v>
      </c>
    </row>
    <row r="20" spans="1:7" ht="24.95" customHeight="1" thickBot="1" x14ac:dyDescent="0.25">
      <c r="B20" s="168" t="s">
        <v>327</v>
      </c>
      <c r="C20" s="169">
        <v>112</v>
      </c>
    </row>
    <row r="21" spans="1:7" ht="24.95" customHeight="1" thickBot="1" x14ac:dyDescent="0.25">
      <c r="B21" s="170" t="s">
        <v>324</v>
      </c>
      <c r="C21" s="171">
        <f>+C19+C12+C13+C18+C20</f>
        <v>9912</v>
      </c>
    </row>
    <row r="23" spans="1:7" ht="17.25" customHeight="1" x14ac:dyDescent="0.2"/>
    <row r="24" spans="1:7" ht="13.5" thickBot="1" x14ac:dyDescent="0.25">
      <c r="F24" s="596" t="s">
        <v>351</v>
      </c>
    </row>
    <row r="25" spans="1:7" x14ac:dyDescent="0.2">
      <c r="A25" s="905" t="s">
        <v>605</v>
      </c>
      <c r="B25" s="906"/>
      <c r="C25" s="906"/>
      <c r="D25" s="906"/>
      <c r="E25" s="906"/>
      <c r="F25" s="907"/>
    </row>
    <row r="26" spans="1:7" ht="13.5" thickBot="1" x14ac:dyDescent="0.25">
      <c r="A26" s="908" t="s">
        <v>606</v>
      </c>
      <c r="B26" s="909"/>
      <c r="C26" s="909"/>
      <c r="D26" s="909"/>
      <c r="E26" s="909"/>
      <c r="F26" s="910"/>
    </row>
    <row r="27" spans="1:7" ht="15" customHeight="1" x14ac:dyDescent="0.2">
      <c r="A27" s="593"/>
      <c r="B27" s="911" t="s">
        <v>607</v>
      </c>
      <c r="C27" s="911"/>
      <c r="D27" s="911"/>
      <c r="E27" s="594"/>
      <c r="F27" s="595">
        <v>5350000</v>
      </c>
    </row>
    <row r="28" spans="1:7" ht="15" customHeight="1" x14ac:dyDescent="0.2">
      <c r="A28" s="580"/>
      <c r="B28" s="912" t="s">
        <v>614</v>
      </c>
      <c r="C28" s="912"/>
      <c r="D28" s="912"/>
      <c r="E28" s="581"/>
      <c r="F28" s="582">
        <v>2350000</v>
      </c>
    </row>
    <row r="29" spans="1:7" ht="15" customHeight="1" x14ac:dyDescent="0.2">
      <c r="A29" s="580"/>
      <c r="B29" s="912" t="s">
        <v>608</v>
      </c>
      <c r="C29" s="912"/>
      <c r="D29" s="912"/>
      <c r="E29" s="581"/>
      <c r="F29" s="582">
        <v>600000</v>
      </c>
    </row>
    <row r="30" spans="1:7" ht="15" customHeight="1" x14ac:dyDescent="0.2">
      <c r="A30" s="580"/>
      <c r="B30" s="914" t="s">
        <v>609</v>
      </c>
      <c r="C30" s="915"/>
      <c r="D30" s="916"/>
      <c r="E30" s="581"/>
      <c r="F30" s="582">
        <v>400000</v>
      </c>
    </row>
    <row r="31" spans="1:7" ht="15" customHeight="1" x14ac:dyDescent="0.2">
      <c r="A31" s="580"/>
      <c r="B31" s="583" t="s">
        <v>43</v>
      </c>
      <c r="C31" s="584"/>
      <c r="D31" s="585"/>
      <c r="E31" s="581"/>
      <c r="F31" s="582">
        <v>1025000</v>
      </c>
    </row>
    <row r="32" spans="1:7" ht="15" customHeight="1" x14ac:dyDescent="0.2">
      <c r="A32" s="580"/>
      <c r="B32" s="912" t="s">
        <v>610</v>
      </c>
      <c r="C32" s="912"/>
      <c r="D32" s="912"/>
      <c r="E32" s="581"/>
      <c r="F32" s="582">
        <v>1700000</v>
      </c>
    </row>
    <row r="33" spans="1:6" ht="15" customHeight="1" thickBot="1" x14ac:dyDescent="0.25">
      <c r="A33" s="589"/>
      <c r="B33" s="917" t="s">
        <v>611</v>
      </c>
      <c r="C33" s="917"/>
      <c r="D33" s="917"/>
      <c r="E33" s="590"/>
      <c r="F33" s="591">
        <v>112000</v>
      </c>
    </row>
    <row r="34" spans="1:6" ht="13.5" thickBot="1" x14ac:dyDescent="0.25">
      <c r="A34" s="918" t="s">
        <v>612</v>
      </c>
      <c r="B34" s="919"/>
      <c r="C34" s="919"/>
      <c r="D34" s="919"/>
      <c r="E34" s="919"/>
      <c r="F34" s="592">
        <f>SUM(F27:F33)</f>
        <v>11537000</v>
      </c>
    </row>
    <row r="35" spans="1:6" x14ac:dyDescent="0.2">
      <c r="A35" s="587"/>
      <c r="B35" s="587"/>
      <c r="C35" s="587"/>
      <c r="D35" s="587"/>
      <c r="E35" s="587"/>
      <c r="F35" s="588"/>
    </row>
    <row r="36" spans="1:6" x14ac:dyDescent="0.2">
      <c r="B36" s="913" t="s">
        <v>613</v>
      </c>
      <c r="C36" s="913"/>
      <c r="D36" s="913"/>
      <c r="F36" s="586">
        <v>11053000</v>
      </c>
    </row>
    <row r="64" spans="3:3" x14ac:dyDescent="0.2">
      <c r="C64" s="182"/>
    </row>
  </sheetData>
  <mergeCells count="16">
    <mergeCell ref="B36:D36"/>
    <mergeCell ref="B29:D29"/>
    <mergeCell ref="B30:D30"/>
    <mergeCell ref="B32:D32"/>
    <mergeCell ref="B33:D33"/>
    <mergeCell ref="A34:E34"/>
    <mergeCell ref="B10:C10"/>
    <mergeCell ref="A25:F25"/>
    <mergeCell ref="A26:F26"/>
    <mergeCell ref="B27:D27"/>
    <mergeCell ref="B28:D28"/>
    <mergeCell ref="A7:D7"/>
    <mergeCell ref="A1:D1"/>
    <mergeCell ref="A2:D2"/>
    <mergeCell ref="A4:D4"/>
    <mergeCell ref="A5:D5"/>
  </mergeCells>
  <phoneticPr fontId="0" type="noConversion"/>
  <printOptions horizontalCentered="1" verticalCentered="1"/>
  <pageMargins left="0.78740157480314965" right="0.78740157480314965" top="0.15748031496062992" bottom="0.98425196850393704" header="0" footer="0.51181102362204722"/>
  <pageSetup paperSize="9" scale="69" orientation="portrait" r:id="rId1"/>
  <headerFooter alignWithMargins="0">
    <oddHeader>&amp;R2018.05.01.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9</vt:i4>
      </vt:variant>
    </vt:vector>
  </HeadingPairs>
  <TitlesOfParts>
    <vt:vector size="25" baseType="lpstr">
      <vt:lpstr>2018.I.sz.mód - Bev.Önk.</vt:lpstr>
      <vt:lpstr>2018.I.sz.mód - Kiad.Önk.</vt:lpstr>
      <vt:lpstr>2018.I.sz.mód-Óvoda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 sz. melléklet</vt:lpstr>
      <vt:lpstr>Munka1</vt:lpstr>
      <vt:lpstr>'1.sz.melléklet'!Nyomtatási_terület</vt:lpstr>
      <vt:lpstr>'11.sz.melléklet'!Nyomtatási_terület</vt:lpstr>
      <vt:lpstr>'12. sz. melléklet'!Nyomtatási_terület</vt:lpstr>
      <vt:lpstr>'2. sz.melléklet'!Nyomtatási_terület</vt:lpstr>
      <vt:lpstr>'4. sz. melléklet'!Nyomtatási_terület</vt:lpstr>
      <vt:lpstr>'5. sz. melléklet'!Nyomtatási_terület</vt:lpstr>
      <vt:lpstr>'6. sz.melléklet'!Nyomtatási_terület</vt:lpstr>
      <vt:lpstr>'7.sz. melléklet'!Nyomtatási_terület</vt:lpstr>
      <vt:lpstr>'8.sz.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PC-6</cp:lastModifiedBy>
  <cp:lastPrinted>2018-05-18T07:59:13Z</cp:lastPrinted>
  <dcterms:created xsi:type="dcterms:W3CDTF">2004-07-16T06:20:01Z</dcterms:created>
  <dcterms:modified xsi:type="dcterms:W3CDTF">2018-05-23T11:28:48Z</dcterms:modified>
</cp:coreProperties>
</file>