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20" activeTab="20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1. sz. mell" sheetId="122" state="hidden" r:id="rId19"/>
    <sheet name="10.1sz.mell" sheetId="135" r:id="rId20"/>
    <sheet name="1. sz tájékoztató t." sheetId="87" r:id="rId21"/>
    <sheet name="2. sz tájékoztató t" sheetId="66" r:id="rId22"/>
    <sheet name="3. sz tájékoztató t." sheetId="88" r:id="rId23"/>
    <sheet name="4.sz tájékoztató t." sheetId="2" r:id="rId24"/>
    <sheet name="5.1.sz.tájékoztató t." sheetId="133" r:id="rId25"/>
    <sheet name="6.sz tájékoztató t." sheetId="70" r:id="rId26"/>
    <sheet name="7.1.sz.tájákoztató t." sheetId="129" r:id="rId27"/>
    <sheet name="9.sz tájékoztató t." sheetId="24" r:id="rId28"/>
    <sheet name="10. sz tájékoztató t." sheetId="128" r:id="rId29"/>
    <sheet name="Munka4" sheetId="132" r:id="rId30"/>
  </sheets>
  <definedNames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'9.2.1. sz. mell'!$1:$6</definedName>
    <definedName name="_xlnm.Print_Area" localSheetId="20">'1. sz tájékoztató t.'!$A$1:$E$147</definedName>
    <definedName name="_xlnm.Print_Area" localSheetId="1">'1.1.sz.mell.'!$A$1:$C$159</definedName>
    <definedName name="_xlnm.Print_Area" localSheetId="2">'1.2.sz.mell.'!$A$1:$C$159</definedName>
    <definedName name="_xlnm.Print_Area" localSheetId="3">'1.3.sz.mell.'!$A$1:$C$159</definedName>
    <definedName name="_xlnm.Print_Area" localSheetId="4">'1.4.sz.mell.'!$A$1:$C$159</definedName>
    <definedName name="_xlnm.Print_Area" localSheetId="28">'10. sz tájékoztató t.'!$A$1:$E$37</definedName>
  </definedNames>
  <calcPr calcId="125725" fullCalcOnLoad="1"/>
</workbook>
</file>

<file path=xl/calcChain.xml><?xml version="1.0" encoding="utf-8"?>
<calcChain xmlns="http://schemas.openxmlformats.org/spreadsheetml/2006/main">
  <c r="C146" i="119"/>
  <c r="C140"/>
  <c r="C133"/>
  <c r="C129"/>
  <c r="C93"/>
  <c r="C82"/>
  <c r="C78"/>
  <c r="C75"/>
  <c r="C70"/>
  <c r="C66"/>
  <c r="C60"/>
  <c r="C55"/>
  <c r="C49"/>
  <c r="C37"/>
  <c r="C30"/>
  <c r="C29"/>
  <c r="C22"/>
  <c r="C15"/>
  <c r="C8"/>
  <c r="A1" i="78"/>
  <c r="E121" i="87"/>
  <c r="E122"/>
  <c r="E123"/>
  <c r="E124"/>
  <c r="E125"/>
  <c r="E103"/>
  <c r="E104"/>
  <c r="E106"/>
  <c r="E107"/>
  <c r="E108"/>
  <c r="E109"/>
  <c r="E99"/>
  <c r="E100"/>
  <c r="E101"/>
  <c r="E102"/>
  <c r="E11"/>
  <c r="F16" i="135"/>
  <c r="E16"/>
  <c r="D16"/>
  <c r="C16"/>
  <c r="G15"/>
  <c r="G14"/>
  <c r="G13"/>
  <c r="G12"/>
  <c r="G11"/>
  <c r="G10"/>
  <c r="C121" i="116"/>
  <c r="C122"/>
  <c r="C123"/>
  <c r="C124"/>
  <c r="C125"/>
  <c r="C99"/>
  <c r="C100"/>
  <c r="C101"/>
  <c r="C102"/>
  <c r="C103"/>
  <c r="C104"/>
  <c r="C106"/>
  <c r="C107"/>
  <c r="C108"/>
  <c r="C109"/>
  <c r="C113"/>
  <c r="C49"/>
  <c r="C50"/>
  <c r="C51"/>
  <c r="C47"/>
  <c r="C21"/>
  <c r="C22"/>
  <c r="C23"/>
  <c r="C25"/>
  <c r="C20"/>
  <c r="C14"/>
  <c r="C15"/>
  <c r="C16"/>
  <c r="C18"/>
  <c r="C13"/>
  <c r="C11"/>
  <c r="E126" i="87"/>
  <c r="C120" i="1"/>
  <c r="E120" i="87"/>
  <c r="C116" i="1"/>
  <c r="E7" i="61"/>
  <c r="C118" i="1"/>
  <c r="E118" i="87"/>
  <c r="E112"/>
  <c r="E111"/>
  <c r="E48"/>
  <c r="E46"/>
  <c r="E36"/>
  <c r="E37"/>
  <c r="E38"/>
  <c r="E39"/>
  <c r="E40"/>
  <c r="E41"/>
  <c r="E42"/>
  <c r="E43"/>
  <c r="E44"/>
  <c r="E45"/>
  <c r="E35"/>
  <c r="C29" i="1"/>
  <c r="E29" i="87"/>
  <c r="E30"/>
  <c r="E31"/>
  <c r="C32" i="1"/>
  <c r="E32" i="87"/>
  <c r="E33"/>
  <c r="E28"/>
  <c r="E7"/>
  <c r="E8"/>
  <c r="E9"/>
  <c r="E10"/>
  <c r="E6"/>
  <c r="E119"/>
  <c r="B7" i="133"/>
  <c r="B4"/>
  <c r="C23" i="122"/>
  <c r="C20"/>
  <c r="E34" i="2"/>
  <c r="E35"/>
  <c r="E30"/>
  <c r="E33"/>
  <c r="E26"/>
  <c r="E25"/>
  <c r="E24"/>
  <c r="E23"/>
  <c r="E22"/>
  <c r="E21"/>
  <c r="E19"/>
  <c r="E27"/>
  <c r="E9"/>
  <c r="E8"/>
  <c r="E7"/>
  <c r="E18"/>
  <c r="E36"/>
  <c r="B14" i="129"/>
  <c r="C50" i="122"/>
  <c r="C49"/>
  <c r="C48"/>
  <c r="C47"/>
  <c r="C46"/>
  <c r="C41"/>
  <c r="C38"/>
  <c r="D13" i="70"/>
  <c r="D10"/>
  <c r="C5" i="77"/>
  <c r="C13"/>
  <c r="C146" i="121"/>
  <c r="C140"/>
  <c r="C146" i="120"/>
  <c r="C140"/>
  <c r="E3" i="128"/>
  <c r="E26"/>
  <c r="C3"/>
  <c r="D3"/>
  <c r="D26"/>
  <c r="C26"/>
  <c r="E29"/>
  <c r="E33"/>
  <c r="E35"/>
  <c r="D29"/>
  <c r="C29"/>
  <c r="E9"/>
  <c r="E8"/>
  <c r="E20"/>
  <c r="E22"/>
  <c r="D9"/>
  <c r="D8"/>
  <c r="D20"/>
  <c r="D22"/>
  <c r="C9"/>
  <c r="C8"/>
  <c r="C20"/>
  <c r="C22"/>
  <c r="C52" i="122"/>
  <c r="D93" i="87"/>
  <c r="D114"/>
  <c r="D128"/>
  <c r="D154"/>
  <c r="D129"/>
  <c r="E129"/>
  <c r="D133"/>
  <c r="E133"/>
  <c r="D140"/>
  <c r="E140"/>
  <c r="D145"/>
  <c r="E145"/>
  <c r="D153"/>
  <c r="E153"/>
  <c r="C145"/>
  <c r="C140"/>
  <c r="C133"/>
  <c r="C129"/>
  <c r="C114"/>
  <c r="C93"/>
  <c r="C128"/>
  <c r="C154"/>
  <c r="D5"/>
  <c r="D12"/>
  <c r="D19"/>
  <c r="D27"/>
  <c r="D26"/>
  <c r="D34"/>
  <c r="D46"/>
  <c r="D52"/>
  <c r="E52"/>
  <c r="D57"/>
  <c r="E57"/>
  <c r="D63"/>
  <c r="E63"/>
  <c r="D67"/>
  <c r="E67"/>
  <c r="D72"/>
  <c r="E72"/>
  <c r="D75"/>
  <c r="E75"/>
  <c r="D79"/>
  <c r="E79"/>
  <c r="D86"/>
  <c r="E86"/>
  <c r="C79"/>
  <c r="C75"/>
  <c r="C72"/>
  <c r="C67"/>
  <c r="C63"/>
  <c r="C86"/>
  <c r="C57"/>
  <c r="C52"/>
  <c r="C46"/>
  <c r="C34"/>
  <c r="C27"/>
  <c r="C26"/>
  <c r="C19"/>
  <c r="C12"/>
  <c r="C5"/>
  <c r="C1" i="122"/>
  <c r="C31"/>
  <c r="C26"/>
  <c r="C8"/>
  <c r="C1" i="120"/>
  <c r="C1" i="121"/>
  <c r="C133"/>
  <c r="C129"/>
  <c r="C154"/>
  <c r="C114"/>
  <c r="C93"/>
  <c r="C128"/>
  <c r="C155"/>
  <c r="C82"/>
  <c r="C78"/>
  <c r="C75"/>
  <c r="C70"/>
  <c r="C66"/>
  <c r="C60"/>
  <c r="C55"/>
  <c r="C49"/>
  <c r="C37"/>
  <c r="C30"/>
  <c r="C29"/>
  <c r="C22"/>
  <c r="C15"/>
  <c r="C8"/>
  <c r="C133" i="120"/>
  <c r="C129"/>
  <c r="C114"/>
  <c r="C93"/>
  <c r="C128"/>
  <c r="C82"/>
  <c r="C78"/>
  <c r="C75"/>
  <c r="C70"/>
  <c r="C66"/>
  <c r="C89"/>
  <c r="C60"/>
  <c r="C55"/>
  <c r="C49"/>
  <c r="C37"/>
  <c r="C30"/>
  <c r="C29"/>
  <c r="C22"/>
  <c r="C15"/>
  <c r="C8"/>
  <c r="C1" i="119"/>
  <c r="C145" i="118"/>
  <c r="C140"/>
  <c r="C133"/>
  <c r="C129"/>
  <c r="C153"/>
  <c r="C114"/>
  <c r="C79"/>
  <c r="C75"/>
  <c r="C72"/>
  <c r="C67"/>
  <c r="C63"/>
  <c r="C86"/>
  <c r="C57"/>
  <c r="C52"/>
  <c r="C46"/>
  <c r="C34"/>
  <c r="C27"/>
  <c r="C26"/>
  <c r="C19"/>
  <c r="C5"/>
  <c r="C3"/>
  <c r="C91"/>
  <c r="C145" i="117"/>
  <c r="C140"/>
  <c r="C133"/>
  <c r="C129"/>
  <c r="C153"/>
  <c r="C114"/>
  <c r="C93"/>
  <c r="C79"/>
  <c r="C75"/>
  <c r="C72"/>
  <c r="C67"/>
  <c r="C63"/>
  <c r="C86"/>
  <c r="C57"/>
  <c r="C52"/>
  <c r="C46"/>
  <c r="C34"/>
  <c r="C27"/>
  <c r="C26"/>
  <c r="C19"/>
  <c r="C12"/>
  <c r="C5"/>
  <c r="C3"/>
  <c r="C91"/>
  <c r="C3" i="116"/>
  <c r="C91"/>
  <c r="C145"/>
  <c r="C140"/>
  <c r="C133"/>
  <c r="C129"/>
  <c r="C79"/>
  <c r="C75"/>
  <c r="C72"/>
  <c r="C67"/>
  <c r="C63"/>
  <c r="C86"/>
  <c r="C57"/>
  <c r="C52"/>
  <c r="C146" i="3"/>
  <c r="C133"/>
  <c r="C30"/>
  <c r="F3" i="64"/>
  <c r="E29" i="73"/>
  <c r="C145" i="1"/>
  <c r="C133"/>
  <c r="C27"/>
  <c r="C26"/>
  <c r="C9" i="73"/>
  <c r="A1" i="24"/>
  <c r="H4" i="66"/>
  <c r="G4"/>
  <c r="F4"/>
  <c r="E4"/>
  <c r="D3"/>
  <c r="C3" i="87"/>
  <c r="C91"/>
  <c r="D3"/>
  <c r="D91"/>
  <c r="C1" i="3"/>
  <c r="A47" i="71"/>
  <c r="D4"/>
  <c r="D14"/>
  <c r="D27"/>
  <c r="D37"/>
  <c r="C4"/>
  <c r="C14"/>
  <c r="C27"/>
  <c r="C37"/>
  <c r="B4"/>
  <c r="B14"/>
  <c r="B27"/>
  <c r="B37"/>
  <c r="F3" i="63"/>
  <c r="D3"/>
  <c r="D3" i="64"/>
  <c r="C4" i="62"/>
  <c r="D4"/>
  <c r="E4"/>
  <c r="A12" i="75"/>
  <c r="A11" i="76"/>
  <c r="F1" i="61"/>
  <c r="F1" i="73"/>
  <c r="C3" i="1"/>
  <c r="C4" i="73"/>
  <c r="E3" i="63"/>
  <c r="E3" i="64"/>
  <c r="A4" i="76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I9"/>
  <c r="D9"/>
  <c r="H6"/>
  <c r="H18"/>
  <c r="G6"/>
  <c r="G18"/>
  <c r="F6"/>
  <c r="F18"/>
  <c r="E6"/>
  <c r="E18"/>
  <c r="D6"/>
  <c r="D18"/>
  <c r="D30" i="88"/>
  <c r="C30"/>
  <c r="C129" i="3"/>
  <c r="C82"/>
  <c r="C78"/>
  <c r="C75"/>
  <c r="C70"/>
  <c r="C66"/>
  <c r="C60"/>
  <c r="C55"/>
  <c r="C49"/>
  <c r="C37"/>
  <c r="C29"/>
  <c r="C8"/>
  <c r="C140" i="1"/>
  <c r="C129"/>
  <c r="C79"/>
  <c r="C75"/>
  <c r="C72"/>
  <c r="C67"/>
  <c r="C63"/>
  <c r="C57"/>
  <c r="C52"/>
  <c r="C46"/>
  <c r="C8" i="61"/>
  <c r="C10" i="73"/>
  <c r="C5" i="1"/>
  <c r="C6" i="73"/>
  <c r="E30" i="61"/>
  <c r="C18"/>
  <c r="C19" i="73"/>
  <c r="C24" i="61"/>
  <c r="C24" i="73"/>
  <c r="C29"/>
  <c r="C8" i="78"/>
  <c r="C11" i="62"/>
  <c r="D11"/>
  <c r="E11"/>
  <c r="F8"/>
  <c r="F9"/>
  <c r="F10"/>
  <c r="F7"/>
  <c r="F6"/>
  <c r="I17" i="66"/>
  <c r="O21" i="24"/>
  <c r="O9"/>
  <c r="B35" i="71"/>
  <c r="E28"/>
  <c r="E30"/>
  <c r="E31"/>
  <c r="E32"/>
  <c r="E33"/>
  <c r="E34"/>
  <c r="D35"/>
  <c r="C35"/>
  <c r="E5"/>
  <c r="E7"/>
  <c r="E12"/>
  <c r="E8"/>
  <c r="E9"/>
  <c r="E10"/>
  <c r="E11"/>
  <c r="D12"/>
  <c r="C12"/>
  <c r="B12"/>
  <c r="E6"/>
  <c r="E15"/>
  <c r="E22"/>
  <c r="E16"/>
  <c r="E17"/>
  <c r="E18"/>
  <c r="E19"/>
  <c r="E20"/>
  <c r="E21"/>
  <c r="B22"/>
  <c r="C22"/>
  <c r="D22"/>
  <c r="E29"/>
  <c r="E38"/>
  <c r="E45"/>
  <c r="E39"/>
  <c r="E40"/>
  <c r="E41"/>
  <c r="E42"/>
  <c r="E43"/>
  <c r="E44"/>
  <c r="B45"/>
  <c r="C45"/>
  <c r="D45"/>
  <c r="D52"/>
  <c r="I6" i="66"/>
  <c r="I7"/>
  <c r="I8"/>
  <c r="I10"/>
  <c r="I11"/>
  <c r="I12"/>
  <c r="I13"/>
  <c r="I14"/>
  <c r="I15"/>
  <c r="I16"/>
  <c r="F5" i="64"/>
  <c r="F6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C117" i="119"/>
  <c r="F5" i="63"/>
  <c r="F6"/>
  <c r="F23"/>
  <c r="F7"/>
  <c r="F8"/>
  <c r="F9"/>
  <c r="F10"/>
  <c r="F11"/>
  <c r="F12"/>
  <c r="F13"/>
  <c r="F14"/>
  <c r="F15"/>
  <c r="F16"/>
  <c r="F17"/>
  <c r="F18"/>
  <c r="F19"/>
  <c r="F20"/>
  <c r="F21"/>
  <c r="F22"/>
  <c r="B23"/>
  <c r="D23"/>
  <c r="E23"/>
  <c r="C115" i="119"/>
  <c r="C115" i="3"/>
  <c r="O5" i="24"/>
  <c r="N14"/>
  <c r="N25"/>
  <c r="M14"/>
  <c r="M25"/>
  <c r="M26"/>
  <c r="L14"/>
  <c r="L25"/>
  <c r="L26"/>
  <c r="K14"/>
  <c r="K25"/>
  <c r="K26"/>
  <c r="J14"/>
  <c r="J26"/>
  <c r="I14"/>
  <c r="H14"/>
  <c r="G14"/>
  <c r="G25"/>
  <c r="G26"/>
  <c r="F14"/>
  <c r="F26"/>
  <c r="E14"/>
  <c r="E25"/>
  <c r="E26"/>
  <c r="D14"/>
  <c r="C14"/>
  <c r="C25"/>
  <c r="D25"/>
  <c r="O25"/>
  <c r="O26"/>
  <c r="F25"/>
  <c r="H25"/>
  <c r="I25"/>
  <c r="J25"/>
  <c r="I26"/>
  <c r="D26"/>
  <c r="O24"/>
  <c r="O23"/>
  <c r="O22"/>
  <c r="O20"/>
  <c r="O19"/>
  <c r="O18"/>
  <c r="O17"/>
  <c r="O16"/>
  <c r="O13"/>
  <c r="O12"/>
  <c r="O11"/>
  <c r="O10"/>
  <c r="O8"/>
  <c r="O7"/>
  <c r="O6"/>
  <c r="C30" i="61"/>
  <c r="C91" i="1"/>
  <c r="E3" i="87"/>
  <c r="E91"/>
  <c r="C3" i="77"/>
  <c r="C89" i="3"/>
  <c r="D33" i="128"/>
  <c r="D35"/>
  <c r="C33"/>
  <c r="C35"/>
  <c r="C153" i="87"/>
  <c r="F11" i="62"/>
  <c r="D14" i="76"/>
  <c r="C86" i="1"/>
  <c r="B7" i="76"/>
  <c r="C153" i="1"/>
  <c r="B14" i="76"/>
  <c r="E14"/>
  <c r="C159" i="1"/>
  <c r="H26" i="24"/>
  <c r="O14"/>
  <c r="E27" i="87"/>
  <c r="E26"/>
  <c r="D62"/>
  <c r="D87"/>
  <c r="C62" i="117"/>
  <c r="C87"/>
  <c r="C159"/>
  <c r="C65" i="120"/>
  <c r="C90"/>
  <c r="C159" i="116"/>
  <c r="C159" i="118"/>
  <c r="C26" i="24"/>
  <c r="N26"/>
  <c r="C114" i="119"/>
  <c r="C153" i="116"/>
  <c r="C128" i="117"/>
  <c r="C154"/>
  <c r="C89" i="121"/>
  <c r="C62" i="87"/>
  <c r="C87"/>
  <c r="D14" i="70"/>
  <c r="G16" i="135"/>
  <c r="C89" i="119"/>
  <c r="E34" i="87"/>
  <c r="C158" i="117"/>
  <c r="F24" i="64"/>
  <c r="C154" i="120"/>
  <c r="C65" i="121"/>
  <c r="C90"/>
  <c r="C58" i="122"/>
  <c r="C37"/>
  <c r="C65" i="119"/>
  <c r="C90"/>
  <c r="C154"/>
  <c r="I18" i="66"/>
  <c r="E35" i="71"/>
  <c r="C155" i="120"/>
  <c r="E5" i="87"/>
  <c r="C128" i="119"/>
  <c r="D7" i="76"/>
  <c r="E7"/>
  <c r="C42" i="122"/>
  <c r="C117" i="3"/>
  <c r="E115" i="87"/>
  <c r="E6" i="61"/>
  <c r="C115" i="116"/>
  <c r="E4" i="61"/>
  <c r="C4"/>
  <c r="E4" i="73"/>
  <c r="C93" i="118"/>
  <c r="C128"/>
  <c r="C154"/>
  <c r="E97" i="87"/>
  <c r="E9" i="73"/>
  <c r="C97" i="116"/>
  <c r="E105" i="87"/>
  <c r="C105" i="116"/>
  <c r="E110" i="87"/>
  <c r="C110" i="116"/>
  <c r="E96" i="87"/>
  <c r="E8" i="73"/>
  <c r="C96" i="116"/>
  <c r="E95" i="87"/>
  <c r="E7" i="73"/>
  <c r="C95" i="116"/>
  <c r="C140" i="3"/>
  <c r="C154"/>
  <c r="C6" i="116"/>
  <c r="C10"/>
  <c r="C9"/>
  <c r="C8"/>
  <c r="C7"/>
  <c r="C28"/>
  <c r="C33"/>
  <c r="C32"/>
  <c r="C31"/>
  <c r="C30"/>
  <c r="C29"/>
  <c r="C35"/>
  <c r="C45"/>
  <c r="C44"/>
  <c r="C43"/>
  <c r="C42"/>
  <c r="C41"/>
  <c r="C40"/>
  <c r="C39"/>
  <c r="C38"/>
  <c r="C37"/>
  <c r="C36"/>
  <c r="C48"/>
  <c r="C46"/>
  <c r="C112"/>
  <c r="C111"/>
  <c r="C126"/>
  <c r="C120"/>
  <c r="C119"/>
  <c r="C118"/>
  <c r="C116"/>
  <c r="E11" i="73"/>
  <c r="E10" i="61"/>
  <c r="E9"/>
  <c r="C155" i="119"/>
  <c r="C22" i="3"/>
  <c r="C114"/>
  <c r="C15"/>
  <c r="C65"/>
  <c r="C90"/>
  <c r="C93"/>
  <c r="C128"/>
  <c r="C155"/>
  <c r="C34" i="116"/>
  <c r="C27"/>
  <c r="C26"/>
  <c r="C5"/>
  <c r="E17" i="87"/>
  <c r="E12"/>
  <c r="C7" i="73"/>
  <c r="C18"/>
  <c r="C17" i="116"/>
  <c r="C12"/>
  <c r="C12" i="1"/>
  <c r="C12" i="118"/>
  <c r="C62"/>
  <c r="E94" i="87"/>
  <c r="E6" i="73"/>
  <c r="C94" i="116"/>
  <c r="C114" i="1"/>
  <c r="E117" i="87"/>
  <c r="E114"/>
  <c r="E8" i="61"/>
  <c r="E17"/>
  <c r="E31"/>
  <c r="C117" i="116"/>
  <c r="C114"/>
  <c r="E24" i="87"/>
  <c r="E19"/>
  <c r="C6" i="61"/>
  <c r="C17"/>
  <c r="C24" i="116"/>
  <c r="C19"/>
  <c r="C19" i="1"/>
  <c r="C62" i="116"/>
  <c r="C87"/>
  <c r="E98" i="87"/>
  <c r="E93"/>
  <c r="E128"/>
  <c r="E154"/>
  <c r="E10" i="73"/>
  <c r="E18"/>
  <c r="C98" i="116"/>
  <c r="C93"/>
  <c r="C128"/>
  <c r="C154"/>
  <c r="C93" i="1"/>
  <c r="C128"/>
  <c r="C32" i="61"/>
  <c r="E32"/>
  <c r="C31"/>
  <c r="C33"/>
  <c r="C87" i="118"/>
  <c r="C158"/>
  <c r="D6" i="76"/>
  <c r="C30" i="73"/>
  <c r="E33" i="61"/>
  <c r="C62" i="1"/>
  <c r="E62" i="87"/>
  <c r="E87"/>
  <c r="B13" i="76"/>
  <c r="C154" i="1"/>
  <c r="B15" i="76"/>
  <c r="D13"/>
  <c r="E30" i="73"/>
  <c r="E31"/>
  <c r="C31"/>
  <c r="C158" i="116"/>
  <c r="C158" i="1"/>
  <c r="D8" i="76"/>
  <c r="C87" i="1"/>
  <c r="B8" i="76"/>
  <c r="B6"/>
  <c r="E6"/>
  <c r="D15"/>
  <c r="E15"/>
  <c r="C32" i="73"/>
  <c r="E32"/>
  <c r="E13" i="76"/>
  <c r="E8"/>
</calcChain>
</file>

<file path=xl/sharedStrings.xml><?xml version="1.0" encoding="utf-8"?>
<sst xmlns="http://schemas.openxmlformats.org/spreadsheetml/2006/main" count="3603" uniqueCount="674">
  <si>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</si>
  <si>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</si>
  <si>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</si>
  <si>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</si>
  <si>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</si>
  <si>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</si>
  <si>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</si>
  <si>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</si>
  <si>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</si>
  <si>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</si>
  <si>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</si>
  <si>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</si>
  <si>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</si>
  <si>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</si>
  <si>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</si>
  <si>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</si>
  <si>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</si>
  <si>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</si>
  <si>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</si>
  <si>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</si>
  <si>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</si>
  <si>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</si>
  <si>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</si>
  <si>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</si>
  <si>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</si>
  <si>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</si>
  <si>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</si>
  <si>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</si>
  <si>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</si>
  <si>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</si>
  <si>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</si>
  <si>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</si>
  <si>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</si>
  <si>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</si>
  <si>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</si>
  <si>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</si>
  <si>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</si>
  <si>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</si>
  <si>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</si>
  <si>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</si>
  <si>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</si>
  <si>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</si>
  <si>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</si>
  <si>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</si>
  <si>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</si>
  <si>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</si>
  <si>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</si>
  <si>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</si>
  <si>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</si>
  <si>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</si>
  <si>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</si>
  <si>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</si>
  <si>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</si>
  <si>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Ezer forintban !</t>
  </si>
  <si>
    <t>Előirányzat-csoport, kiemelt előirányzat megnevezése</t>
  </si>
  <si>
    <t>Előirányzat</t>
  </si>
  <si>
    <t>Bevételek</t>
  </si>
  <si>
    <t>Kiadások</t>
  </si>
  <si>
    <t>Egyéb fejlesztési célú kiadások</t>
  </si>
  <si>
    <t>02</t>
  </si>
  <si>
    <t>03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</si>
  <si>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</si>
  <si>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</si>
  <si>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</si>
  <si>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</si>
  <si>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</si>
  <si>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</si>
  <si>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</si>
  <si>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</si>
  <si>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</si>
  <si>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</si>
  <si>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</si>
  <si>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</si>
  <si>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</si>
  <si>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</si>
  <si>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</si>
  <si>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</si>
  <si>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</si>
  <si>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</si>
  <si>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</si>
  <si>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</si>
  <si>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</si>
  <si>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</si>
  <si>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</si>
  <si>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</si>
  <si>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</si>
  <si>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</si>
  <si>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</si>
  <si>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</si>
  <si>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</si>
  <si>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</si>
  <si>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</si>
  <si>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</si>
  <si>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</si>
  <si>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</si>
  <si>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</si>
  <si>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</si>
  <si>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</si>
  <si>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</si>
  <si>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</si>
  <si>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</si>
  <si>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</si>
  <si>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</si>
  <si>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</si>
  <si>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</si>
  <si>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</si>
  <si>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</si>
  <si>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</si>
  <si>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</si>
  <si>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</si>
  <si>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</si>
  <si>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</si>
  <si>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</si>
  <si>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</si>
  <si>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</si>
  <si>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</si>
  <si>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</si>
  <si>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</si>
  <si>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</si>
  <si>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</si>
  <si>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</si>
  <si>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</si>
  <si>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</si>
  <si>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</si>
  <si>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</si>
  <si>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</si>
  <si>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</si>
  <si>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</si>
  <si>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</si>
  <si>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Ezer forintban!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</si>
  <si>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</si>
  <si>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</si>
  <si>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</si>
  <si>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</si>
  <si>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</si>
  <si>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</si>
  <si>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</si>
  <si>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</si>
  <si>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</si>
  <si>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</si>
  <si>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</si>
  <si>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</si>
  <si>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</si>
  <si>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</si>
  <si>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</si>
  <si>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</si>
  <si>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Hozzájárulás  (E Ft)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</si>
  <si>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</si>
  <si>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</si>
  <si>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</si>
  <si>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</si>
  <si>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</si>
  <si>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</si>
  <si>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</si>
  <si>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</si>
  <si>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</si>
  <si>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</si>
  <si>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</si>
  <si>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</si>
  <si>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</si>
  <si>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</si>
  <si>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</si>
  <si>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</si>
  <si>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</si>
  <si>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</si>
  <si>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</si>
  <si>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</si>
  <si>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</si>
  <si>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</si>
  <si>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</si>
  <si>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</si>
  <si>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</si>
  <si>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</si>
  <si>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</si>
  <si>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</si>
  <si>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</si>
  <si>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</si>
  <si>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</si>
  <si>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</si>
  <si>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</si>
  <si>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</si>
  <si>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</si>
  <si>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</si>
  <si>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</si>
  <si>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</si>
  <si>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</si>
  <si>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</si>
  <si>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</si>
  <si>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</si>
  <si>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</si>
  <si>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</si>
  <si>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</si>
  <si>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</si>
  <si>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</si>
  <si>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</si>
  <si>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</si>
  <si>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</si>
  <si>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</si>
  <si>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</si>
  <si>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</si>
  <si>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</si>
  <si>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</si>
  <si>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</si>
  <si>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</si>
  <si>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</si>
  <si>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</si>
  <si>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</si>
  <si>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</si>
  <si>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</si>
  <si>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</si>
  <si>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</si>
  <si>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</si>
  <si>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</si>
  <si>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</si>
  <si>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</si>
  <si>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</si>
  <si>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</si>
  <si>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</si>
  <si>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</si>
  <si>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</si>
  <si>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</si>
  <si>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</si>
  <si>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</si>
  <si>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</si>
  <si>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</si>
  <si>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</si>
  <si>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</si>
  <si>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</si>
  <si>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</si>
  <si>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</si>
  <si>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</si>
  <si>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</si>
  <si>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</si>
  <si>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</si>
  <si>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</si>
  <si>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</si>
  <si>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</si>
  <si>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</si>
  <si>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</si>
  <si>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</si>
  <si>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</si>
  <si>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</si>
  <si>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</si>
  <si>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</si>
  <si>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</si>
  <si>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</si>
  <si>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</si>
  <si>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</si>
  <si>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</si>
  <si>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</si>
  <si>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</si>
  <si>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</si>
  <si>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</si>
  <si>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</si>
  <si>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</si>
  <si>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</si>
  <si>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</si>
  <si>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</si>
  <si>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</si>
  <si>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</si>
  <si>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</si>
  <si>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</si>
  <si>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</si>
  <si>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</si>
  <si>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</si>
  <si>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</si>
  <si>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</si>
  <si>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</si>
  <si>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</si>
  <si>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</si>
  <si>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</si>
  <si>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</si>
  <si>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</si>
  <si>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</si>
  <si>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</si>
  <si>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</si>
  <si>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</si>
  <si>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</si>
  <si>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</si>
  <si>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</si>
  <si>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</si>
  <si>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</si>
  <si>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</si>
  <si>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</si>
  <si>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</si>
  <si>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</si>
  <si>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</si>
  <si>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</si>
  <si>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</si>
  <si>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</si>
  <si>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</si>
  <si>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</si>
  <si>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</si>
  <si>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</si>
  <si>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</si>
  <si>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</si>
  <si>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</si>
  <si>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</si>
  <si>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</si>
  <si>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</si>
  <si>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</si>
  <si>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</si>
  <si>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</si>
  <si>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</si>
  <si>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</si>
  <si>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</si>
  <si>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</si>
  <si>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</si>
  <si>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</si>
  <si>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</si>
  <si>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</si>
  <si>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</si>
  <si>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</si>
  <si>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</si>
  <si>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</si>
  <si>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</si>
  <si>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</si>
  <si>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</si>
  <si>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</si>
  <si>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</si>
  <si>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</si>
  <si>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</si>
  <si>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</si>
  <si>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</si>
  <si>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</si>
  <si>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</si>
  <si>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</si>
  <si>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</si>
  <si>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</si>
  <si>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</si>
  <si>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</si>
  <si>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</si>
  <si>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</si>
  <si>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</si>
  <si>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</si>
  <si>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</si>
  <si>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</si>
  <si>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</si>
  <si>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</si>
  <si>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</si>
  <si>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</si>
  <si>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</si>
  <si>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</si>
  <si>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</si>
  <si>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</si>
  <si>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</si>
  <si>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</si>
  <si>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</si>
  <si>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</si>
  <si>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</si>
  <si>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</si>
  <si>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</si>
  <si>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</si>
  <si>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</si>
  <si>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</si>
  <si>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</si>
  <si>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</si>
  <si>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</si>
  <si>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</si>
  <si>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</si>
  <si>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</si>
  <si>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</si>
  <si>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</si>
  <si>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</si>
  <si>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</si>
  <si>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</si>
  <si>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</si>
  <si>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</si>
  <si>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</si>
  <si>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</si>
  <si>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</si>
  <si>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</si>
  <si>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</si>
  <si>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</si>
  <si>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</si>
  <si>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</si>
  <si>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</si>
  <si>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</si>
  <si>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</si>
  <si>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</si>
  <si>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</si>
  <si>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</si>
  <si>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</si>
  <si>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</si>
  <si>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</si>
  <si>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</si>
  <si>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</si>
  <si>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</si>
  <si>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</si>
  <si>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</si>
  <si>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</si>
  <si>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</si>
  <si>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</si>
  <si>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</si>
  <si>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</si>
  <si>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</si>
  <si>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</si>
  <si>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</si>
  <si>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</si>
  <si>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</si>
  <si>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</si>
  <si>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</si>
  <si>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</si>
  <si>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</si>
  <si>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</si>
  <si>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</si>
  <si>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</si>
  <si>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</si>
  <si>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</si>
  <si>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</si>
  <si>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</si>
  <si>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</si>
  <si>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</si>
  <si>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</si>
  <si>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</si>
  <si>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</si>
  <si>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</si>
  <si>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</si>
  <si>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</si>
  <si>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</si>
  <si>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</si>
  <si>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</si>
  <si>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</si>
  <si>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</si>
  <si>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</si>
  <si>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</si>
  <si>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</si>
  <si>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</si>
  <si>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</si>
  <si>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</si>
  <si>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</si>
  <si>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</si>
  <si>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</si>
  <si>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</si>
  <si>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</si>
  <si>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</si>
  <si>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</si>
  <si>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</si>
  <si>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</si>
  <si>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>2015. évi előirányzat BEVÉTELEK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</si>
  <si>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</si>
  <si>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</si>
  <si>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</si>
  <si>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</si>
  <si>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</si>
  <si>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</si>
  <si>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</si>
  <si>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</si>
  <si>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</si>
  <si>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</si>
  <si>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</si>
  <si>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</si>
  <si>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</si>
  <si>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</si>
  <si>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</si>
  <si>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</si>
  <si>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</si>
  <si>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</si>
  <si>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</si>
  <si>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</si>
  <si>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</si>
  <si>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</si>
  <si>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</si>
  <si>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</si>
  <si>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</si>
  <si>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</si>
  <si>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</si>
  <si>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</si>
  <si>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</si>
  <si>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</si>
  <si>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</si>
  <si>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</si>
  <si>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</si>
  <si>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</si>
  <si>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</si>
  <si>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</si>
  <si>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</si>
  <si>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</si>
  <si>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</si>
  <si>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</si>
  <si>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</si>
  <si>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</si>
  <si>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</si>
  <si>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</si>
  <si>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</si>
  <si>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</si>
  <si>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</si>
  <si>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</si>
  <si>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</si>
  <si>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</si>
  <si>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</si>
  <si>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</si>
  <si>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</si>
  <si>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</si>
  <si>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</si>
  <si>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</si>
  <si>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</si>
  <si>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</si>
  <si>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</si>
  <si>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</si>
  <si>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</si>
  <si>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</si>
  <si>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</si>
  <si>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</si>
  <si>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</si>
  <si>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</si>
  <si>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</si>
  <si>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</si>
  <si>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</si>
  <si>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</si>
  <si>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</si>
  <si>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</si>
  <si>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</si>
  <si>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</si>
  <si>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</si>
  <si>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</si>
  <si>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</si>
  <si>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</si>
  <si>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</si>
  <si>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</si>
  <si>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</si>
  <si>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</si>
  <si>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</si>
  <si>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</si>
  <si>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</si>
  <si>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</si>
  <si>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</si>
  <si>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</si>
  <si>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</si>
  <si>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</si>
  <si>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</si>
  <si>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</si>
  <si>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</si>
  <si>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</si>
  <si>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</si>
  <si>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</si>
  <si>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</si>
  <si>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</si>
  <si>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2. tájékoztató tábla  </t>
  </si>
  <si>
    <t>Államigazgatási feladatok bevételei, kiadása</t>
  </si>
  <si>
    <t>KIADÁSOK ÖSSZESEN: (1.+2.+3.)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</si>
  <si>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</si>
  <si>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</si>
  <si>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</si>
  <si>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</si>
  <si>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</si>
  <si>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</si>
  <si>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</si>
  <si>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</si>
  <si>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</si>
  <si>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</si>
  <si>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</si>
  <si>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</si>
  <si>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</si>
  <si>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</si>
  <si>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</si>
  <si>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</si>
  <si>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</si>
  <si>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</si>
  <si>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</si>
  <si>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ebből : magánszemélyek kommunális adója</t>
  </si>
  <si>
    <t xml:space="preserve">             iparűzési adó</t>
  </si>
  <si>
    <t>2015.</t>
  </si>
  <si>
    <t>K I M U T A T Á S
a 2015. évben céljelleggel juttatott támogatásokról</t>
  </si>
  <si>
    <t>Támogatás összge 
(Ezer Ft)</t>
  </si>
  <si>
    <t>Csenger központú hétközi és hétvégi orvosi ügyelet</t>
  </si>
  <si>
    <t>fenntartási kiadás támogatása</t>
  </si>
  <si>
    <t>Működséi célú támogatások államháztartáson belülre összesen:</t>
  </si>
  <si>
    <t>hitéleti támogatás</t>
  </si>
  <si>
    <t>települési sport működési támogatása</t>
  </si>
  <si>
    <t>Működési célú támogatások államháztartáson kívülre összesen:</t>
  </si>
  <si>
    <t>Tyukodi Közös Önkormányzati Hivatal</t>
  </si>
  <si>
    <t>KIADÁSI JOGCÍMEK</t>
  </si>
  <si>
    <t>Eredeti előirányzat</t>
  </si>
  <si>
    <t>Települési támogatás Gyógyszertámogatás</t>
  </si>
  <si>
    <t>Települési támogatás Lakhatáshoz kapcsolódó támogatás</t>
  </si>
  <si>
    <t>Települési támogatás Egyéb települési támogatás</t>
  </si>
  <si>
    <t>Rászorultságtól függő normatív kedvezmények Gyvt.151/5</t>
  </si>
  <si>
    <t xml:space="preserve">Természetben nyújtott gyermekvédelmi támogatás Gyvt.20/A      </t>
  </si>
  <si>
    <t>Rendkívüli települési támogatás temetési támogatás céljából</t>
  </si>
  <si>
    <t>Rendkívüli települési támogatás gyermeket gondozó család támogatása céljából</t>
  </si>
  <si>
    <t>Köztemetés</t>
  </si>
  <si>
    <t>Ellátottak pénzbeli juttatásai összesen</t>
  </si>
  <si>
    <t>Rendkívüli települési támogatás Aktív korúak ellátásához szükséges három hónapos együttműködés időtartamára szolgáló támogatás céljából</t>
  </si>
  <si>
    <t>A 2015. évi általános működés és ágazati feladatok támogatásának alakulása jogcímenként</t>
  </si>
  <si>
    <t xml:space="preserve"> Ft</t>
  </si>
  <si>
    <t>I.1.a)</t>
  </si>
  <si>
    <t>Önkormányzati hivatal működési támogatása</t>
  </si>
  <si>
    <t>I.1.aa)</t>
  </si>
  <si>
    <t>2014.év - elismert hivatali létszám alapján</t>
  </si>
  <si>
    <t>I.1.b)</t>
  </si>
  <si>
    <t>Település-üzemeltetéshez kapcsolódó feladatellátás támogatása összesen</t>
  </si>
  <si>
    <t>I.1.ba)</t>
  </si>
  <si>
    <t>A zöldterület-gazdálkodással kapcsolatos feladatok ellátásának támogatása (Ft/ha)</t>
  </si>
  <si>
    <t>I.1.bb)</t>
  </si>
  <si>
    <t>Közvilágítás feladatának támogatása</t>
  </si>
  <si>
    <t>I.1.bd)</t>
  </si>
  <si>
    <t>Köztemető fenntartással kapcsolatos feladatok támogatása</t>
  </si>
  <si>
    <t>I.1.bc)</t>
  </si>
  <si>
    <t>Közutak fenntartásának támogatása (Ft/km)</t>
  </si>
  <si>
    <t>I.1.c)</t>
  </si>
  <si>
    <t xml:space="preserve">Egyéb kötelező önkormányzati feladatok támogatása </t>
  </si>
  <si>
    <t>I.1.d)</t>
  </si>
  <si>
    <t>Lakott külterülettel kapcsolatos feladatok támogatása</t>
  </si>
  <si>
    <t>V.</t>
  </si>
  <si>
    <t xml:space="preserve">Beszámítás </t>
  </si>
  <si>
    <t>V.I.1.</t>
  </si>
  <si>
    <t>Kiegészítés I.1. jogcímekhez kapcsolódó kiegészítés</t>
  </si>
  <si>
    <t>I.</t>
  </si>
  <si>
    <t>Települési önkormányzatok működésének támogatása beszámítás és kiegészítés után</t>
  </si>
  <si>
    <t>II.1.1.(1.)</t>
  </si>
  <si>
    <t>Óvodapedagógusok elismert létszámnak támogatása 8 hó</t>
  </si>
  <si>
    <t>II.1.1.(2.)</t>
  </si>
  <si>
    <t>Óvodapedagógusok nevelő munkáját közvetlenül segítők száma 8 hó</t>
  </si>
  <si>
    <t>II.1.2.(1.)</t>
  </si>
  <si>
    <t>Óvodapedagógusok elismert létszámnak támogatása 4 hó</t>
  </si>
  <si>
    <t>II.1.2.(2.)</t>
  </si>
  <si>
    <t>Óvodapedagógusok nevelő munkáját közvetlenül segítők száma 4 hó</t>
  </si>
  <si>
    <t>II.1.(3)</t>
  </si>
  <si>
    <t>Óvodapedagógusok elismert létszáma pótlólagos összege</t>
  </si>
  <si>
    <t>II.2.(7)</t>
  </si>
  <si>
    <t>Óvoda működési támogatás 8 hó</t>
  </si>
  <si>
    <t>II.2.(8)</t>
  </si>
  <si>
    <t>Óvoda működési támogatás 4 hó</t>
  </si>
  <si>
    <t>II.5.</t>
  </si>
  <si>
    <t>Pedagógus II. kategóriába  sorolt óvodapedagógusok kiegészítő támogatása</t>
  </si>
  <si>
    <t>II.</t>
  </si>
  <si>
    <t>A települési önkormányzatok egyes köznevelési és gyermekétkeztetési feladatainakj támogatása</t>
  </si>
  <si>
    <t>III.1.</t>
  </si>
  <si>
    <t>Egyes jövedelempótló támogatások kiegészítése</t>
  </si>
  <si>
    <t>III.2.</t>
  </si>
  <si>
    <t>Települési önkormányzatok szociális feladatainak támogatása</t>
  </si>
  <si>
    <t xml:space="preserve">III.5. </t>
  </si>
  <si>
    <t>Gyermekétkeztetés támogatása</t>
  </si>
  <si>
    <t>III.5.a)</t>
  </si>
  <si>
    <t>A finanszírozás szempontjából elismert dolgozók bértámogatása</t>
  </si>
  <si>
    <t xml:space="preserve">III.5.b) </t>
  </si>
  <si>
    <t>Gyermekétkeztetés üzemeltetési támogatása</t>
  </si>
  <si>
    <t>III.</t>
  </si>
  <si>
    <t>A települési önkormányzatok szociális és gyermekjóléti feladatainak támogatása</t>
  </si>
  <si>
    <t>IV.1.d.</t>
  </si>
  <si>
    <t>Települési önkormányzatok támogatása a nyilvános könyvtári és közművelődési feladatokhoz</t>
  </si>
  <si>
    <t>IV.</t>
  </si>
  <si>
    <t>A települési önkormányzatok kulturális feladatainak támogatása</t>
  </si>
  <si>
    <t>Helyi önkormányzatok általános működésének és ágazati feladatainak támogatása /2. melléklet szerint/ összesen:</t>
  </si>
  <si>
    <t xml:space="preserve">
Mutató-
szám </t>
  </si>
  <si>
    <t xml:space="preserve">Fajlagos mérték </t>
  </si>
  <si>
    <t xml:space="preserve">Összesen </t>
  </si>
  <si>
    <t>BEVÉTELI JOGCÍMEK</t>
  </si>
  <si>
    <t>Munkaügyi támogatások</t>
  </si>
  <si>
    <t>Támogatásértékű működési bevétel</t>
  </si>
  <si>
    <t>Területalapú támogatás</t>
  </si>
  <si>
    <t>Támogatás értékű felhalmozási bevétel</t>
  </si>
  <si>
    <t>2015. évi előirányzat</t>
  </si>
  <si>
    <t>30 napon túli elismert tartozásállomány összesen: 0 Ft</t>
  </si>
  <si>
    <t>......................, 2015. .......................... hó ..... nap</t>
  </si>
  <si>
    <t>Ura Község Önkormányzat adósságot keletkeztető ügyletekből és kezességvállalásokból fennálló kötelezettségei</t>
  </si>
  <si>
    <t>Startmunka helyi  mezőgazdasági mintaprogram</t>
  </si>
  <si>
    <t>Startmunka térkő gyártás, lerakása projekt</t>
  </si>
  <si>
    <t>Konyha épületének felújítása</t>
  </si>
  <si>
    <t>Ura Község Önkormányzata</t>
  </si>
  <si>
    <t>11744041-15443199</t>
  </si>
  <si>
    <t>működési kiadás támogatása</t>
  </si>
  <si>
    <t>segélyek kifizetésére (szoc.s.,lakásfennt.t.FHT.)</t>
  </si>
  <si>
    <t>Szabolcs-Szatmár-Bereg Megyei Szillárdhulladék Gazd.Társulás</t>
  </si>
  <si>
    <t>05.</t>
  </si>
  <si>
    <t>Csenger Többcélú Kistérségi Társulás</t>
  </si>
  <si>
    <t>Csengerújfalu védőnői feladat támogatása</t>
  </si>
  <si>
    <t>Urai Református és Görögkatólikus Egyház</t>
  </si>
  <si>
    <t>Urai Sportegyesület támogatása</t>
  </si>
  <si>
    <t>Intézményi ellátottak pénzbeli juttatásai (beiskolázási támogatás)</t>
  </si>
  <si>
    <t>Természetbeni rendkívüli települési támogatás átmeneti gondokkal küzdők támogatása céljából</t>
  </si>
  <si>
    <t>Ura Község Önkormányzat saját bevételeinek részletezése az adósságot keletkeztető ügyletből származó tárgyévi fizetési kötelezettség megállapításához</t>
  </si>
  <si>
    <t>Éves eredeti kiadási előirányzat : 166.556 ezer Ft.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</si>
</sst>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6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sz val="10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</font>
    <font>
      <sz val="10"/>
      <color rgb="FF000000"/>
      <name val="Times New Roman"/>
      <family val="1"/>
      <charset val="238"/>
    </font>
    <font>
      <b/>
      <i/>
      <sz val="10"/>
      <color rgb="FF000000"/>
      <name val="Times New Roman"/>
      <family val="1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8" fillId="0" borderId="0"/>
    <xf numFmtId="0" fontId="49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</cellStyleXfs>
  <cellXfs count="735">
    <xf numFmtId="0" fontId="0" fillId="0" borderId="0" xfId="0"/>
    <xf numFmtId="0" fontId="15" fillId="0" borderId="0" xfId="12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7" fillId="0" borderId="0" xfId="12" applyFont="1" applyFill="1" applyBorder="1" applyAlignment="1" applyProtection="1">
      <alignment horizontal="center" vertical="center" wrapText="1"/>
    </xf>
    <xf numFmtId="0" fontId="7" fillId="0" borderId="0" xfId="12" applyFont="1" applyFill="1" applyBorder="1" applyAlignment="1" applyProtection="1">
      <alignment vertical="center" wrapText="1"/>
    </xf>
    <xf numFmtId="0" fontId="22" fillId="0" borderId="1" xfId="12" applyFont="1" applyFill="1" applyBorder="1" applyAlignment="1" applyProtection="1">
      <alignment horizontal="left" vertical="center" wrapText="1" indent="1"/>
    </xf>
    <xf numFmtId="0" fontId="22" fillId="0" borderId="2" xfId="12" applyFont="1" applyFill="1" applyBorder="1" applyAlignment="1" applyProtection="1">
      <alignment horizontal="left" vertical="center" wrapText="1" indent="1"/>
    </xf>
    <xf numFmtId="0" fontId="22" fillId="0" borderId="3" xfId="12" applyFont="1" applyFill="1" applyBorder="1" applyAlignment="1" applyProtection="1">
      <alignment horizontal="left" vertical="center" wrapText="1" indent="1"/>
    </xf>
    <xf numFmtId="0" fontId="22" fillId="0" borderId="4" xfId="12" applyFont="1" applyFill="1" applyBorder="1" applyAlignment="1" applyProtection="1">
      <alignment horizontal="left" vertical="center" wrapText="1" indent="1"/>
    </xf>
    <xf numFmtId="0" fontId="22" fillId="0" borderId="5" xfId="12" applyFont="1" applyFill="1" applyBorder="1" applyAlignment="1" applyProtection="1">
      <alignment horizontal="left" vertical="center" wrapText="1" indent="1"/>
    </xf>
    <xf numFmtId="0" fontId="22" fillId="0" borderId="6" xfId="12" applyFont="1" applyFill="1" applyBorder="1" applyAlignment="1" applyProtection="1">
      <alignment horizontal="left" vertical="center" wrapText="1" indent="1"/>
    </xf>
    <xf numFmtId="49" fontId="22" fillId="0" borderId="7" xfId="12" applyNumberFormat="1" applyFont="1" applyFill="1" applyBorder="1" applyAlignment="1" applyProtection="1">
      <alignment horizontal="left" vertical="center" wrapText="1" indent="1"/>
    </xf>
    <xf numFmtId="49" fontId="22" fillId="0" borderId="8" xfId="12" applyNumberFormat="1" applyFont="1" applyFill="1" applyBorder="1" applyAlignment="1" applyProtection="1">
      <alignment horizontal="left" vertical="center" wrapText="1" indent="1"/>
    </xf>
    <xf numFmtId="49" fontId="22" fillId="0" borderId="9" xfId="12" applyNumberFormat="1" applyFont="1" applyFill="1" applyBorder="1" applyAlignment="1" applyProtection="1">
      <alignment horizontal="left" vertical="center" wrapText="1" indent="1"/>
    </xf>
    <xf numFmtId="49" fontId="22" fillId="0" borderId="10" xfId="12" applyNumberFormat="1" applyFont="1" applyFill="1" applyBorder="1" applyAlignment="1" applyProtection="1">
      <alignment horizontal="left" vertical="center" wrapText="1" indent="1"/>
    </xf>
    <xf numFmtId="49" fontId="22" fillId="0" borderId="11" xfId="12" applyNumberFormat="1" applyFont="1" applyFill="1" applyBorder="1" applyAlignment="1" applyProtection="1">
      <alignment horizontal="left" vertical="center" wrapText="1" indent="1"/>
    </xf>
    <xf numFmtId="49" fontId="22" fillId="0" borderId="12" xfId="12" applyNumberFormat="1" applyFont="1" applyFill="1" applyBorder="1" applyAlignment="1" applyProtection="1">
      <alignment horizontal="left" vertical="center" wrapText="1" indent="1"/>
    </xf>
    <xf numFmtId="0" fontId="22" fillId="0" borderId="0" xfId="12" applyFont="1" applyFill="1" applyBorder="1" applyAlignment="1" applyProtection="1">
      <alignment horizontal="left" vertical="center" wrapText="1" indent="1"/>
    </xf>
    <xf numFmtId="0" fontId="20" fillId="0" borderId="13" xfId="12" applyFont="1" applyFill="1" applyBorder="1" applyAlignment="1" applyProtection="1">
      <alignment horizontal="left" vertical="center" wrapText="1" indent="1"/>
    </xf>
    <xf numFmtId="0" fontId="20" fillId="0" borderId="14" xfId="12" applyFont="1" applyFill="1" applyBorder="1" applyAlignment="1" applyProtection="1">
      <alignment horizontal="left" vertical="center" wrapText="1" indent="1"/>
    </xf>
    <xf numFmtId="0" fontId="20" fillId="0" borderId="15" xfId="12" applyFont="1" applyFill="1" applyBorder="1" applyAlignment="1" applyProtection="1">
      <alignment horizontal="left" vertical="center" wrapText="1" indent="1"/>
    </xf>
    <xf numFmtId="0" fontId="8" fillId="0" borderId="13" xfId="12" applyFont="1" applyFill="1" applyBorder="1" applyAlignment="1" applyProtection="1">
      <alignment horizontal="center" vertical="center" wrapText="1"/>
    </xf>
    <xf numFmtId="0" fontId="8" fillId="0" borderId="14" xfId="12" applyFont="1" applyFill="1" applyBorder="1" applyAlignment="1" applyProtection="1">
      <alignment horizontal="center" vertical="center" wrapText="1"/>
    </xf>
    <xf numFmtId="164" fontId="22" fillId="0" borderId="16" xfId="0" applyNumberFormat="1" applyFont="1" applyFill="1" applyBorder="1" applyAlignment="1" applyProtection="1">
      <alignment vertical="center" wrapText="1"/>
      <protection locked="0"/>
    </xf>
    <xf numFmtId="164" fontId="22" fillId="0" borderId="17" xfId="0" applyNumberFormat="1" applyFont="1" applyFill="1" applyBorder="1" applyAlignment="1" applyProtection="1">
      <alignment vertical="center" wrapText="1"/>
      <protection locked="0"/>
    </xf>
    <xf numFmtId="164" fontId="22" fillId="0" borderId="18" xfId="0" applyNumberFormat="1" applyFont="1" applyFill="1" applyBorder="1" applyAlignment="1" applyProtection="1">
      <alignment vertical="center" wrapText="1"/>
      <protection locked="0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12" applyFont="1" applyFill="1" applyBorder="1" applyAlignment="1" applyProtection="1">
      <alignment vertical="center" wrapText="1"/>
    </xf>
    <xf numFmtId="0" fontId="20" fillId="0" borderId="19" xfId="12" applyFont="1" applyFill="1" applyBorder="1" applyAlignment="1" applyProtection="1">
      <alignment vertical="center" wrapText="1"/>
    </xf>
    <xf numFmtId="0" fontId="20" fillId="0" borderId="13" xfId="12" applyFont="1" applyFill="1" applyBorder="1" applyAlignment="1" applyProtection="1">
      <alignment horizontal="center" vertical="center" wrapText="1"/>
    </xf>
    <xf numFmtId="0" fontId="20" fillId="0" borderId="14" xfId="12" applyFont="1" applyFill="1" applyBorder="1" applyAlignment="1" applyProtection="1">
      <alignment horizontal="center" vertical="center" wrapText="1"/>
    </xf>
    <xf numFmtId="0" fontId="20" fillId="0" borderId="20" xfId="12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13" applyFont="1" applyFill="1" applyBorder="1" applyAlignment="1" applyProtection="1">
      <alignment horizontal="left" vertical="center" indent="1"/>
    </xf>
    <xf numFmtId="0" fontId="12" fillId="0" borderId="0" xfId="12" applyFill="1"/>
    <xf numFmtId="0" fontId="8" fillId="0" borderId="20" xfId="12" applyFont="1" applyFill="1" applyBorder="1" applyAlignment="1" applyProtection="1">
      <alignment horizontal="center" vertical="center" wrapText="1"/>
    </xf>
    <xf numFmtId="0" fontId="22" fillId="0" borderId="0" xfId="12" applyFont="1" applyFill="1"/>
    <xf numFmtId="0" fontId="25" fillId="0" borderId="0" xfId="12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18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20" xfId="0" applyNumberFormat="1" applyFont="1" applyFill="1" applyBorder="1" applyAlignment="1" applyProtection="1">
      <alignment horizontal="center" vertical="center" wrapText="1"/>
    </xf>
    <xf numFmtId="164" fontId="20" fillId="0" borderId="2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2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16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20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18" xfId="0" applyNumberFormat="1" applyFont="1" applyFill="1" applyBorder="1" applyAlignment="1" applyProtection="1">
      <alignment vertical="center" wrapText="1"/>
    </xf>
    <xf numFmtId="164" fontId="8" fillId="0" borderId="20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2" fillId="0" borderId="13" xfId="0" applyNumberFormat="1" applyFont="1" applyFill="1" applyBorder="1" applyAlignment="1" applyProtection="1">
      <alignment vertical="center" wrapText="1"/>
    </xf>
    <xf numFmtId="164" fontId="22" fillId="0" borderId="14" xfId="0" applyNumberFormat="1" applyFont="1" applyFill="1" applyBorder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vertical="center" wrapText="1"/>
      <protection locked="0"/>
    </xf>
    <xf numFmtId="164" fontId="22" fillId="0" borderId="8" xfId="0" applyNumberFormat="1" applyFont="1" applyFill="1" applyBorder="1" applyAlignment="1" applyProtection="1">
      <alignment vertical="center" wrapText="1"/>
      <protection locked="0"/>
    </xf>
    <xf numFmtId="164" fontId="22" fillId="0" borderId="26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vertical="center" wrapText="1"/>
      <protection locked="0"/>
    </xf>
    <xf numFmtId="164" fontId="22" fillId="0" borderId="10" xfId="0" applyNumberFormat="1" applyFont="1" applyFill="1" applyBorder="1" applyAlignment="1" applyProtection="1">
      <alignment vertical="center" wrapText="1"/>
      <protection locked="0"/>
    </xf>
    <xf numFmtId="164" fontId="22" fillId="0" borderId="2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8" xfId="0" applyNumberFormat="1" applyFont="1" applyFill="1" applyBorder="1" applyAlignment="1" applyProtection="1">
      <alignment vertical="center" wrapText="1"/>
      <protection locked="0"/>
    </xf>
    <xf numFmtId="164" fontId="22" fillId="0" borderId="7" xfId="0" applyNumberFormat="1" applyFont="1" applyFill="1" applyBorder="1" applyAlignment="1" applyProtection="1">
      <alignment vertical="center" wrapText="1"/>
      <protection locked="0"/>
    </xf>
    <xf numFmtId="164" fontId="22" fillId="0" borderId="1" xfId="0" applyNumberFormat="1" applyFont="1" applyFill="1" applyBorder="1" applyAlignment="1" applyProtection="1">
      <alignment vertical="center" wrapTex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30" xfId="0" applyFont="1" applyFill="1" applyBorder="1" applyAlignment="1" applyProtection="1">
      <alignment vertical="center" wrapText="1"/>
      <protection locked="0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13" applyFont="1" applyFill="1" applyBorder="1" applyAlignment="1" applyProtection="1">
      <alignment horizontal="center" vertical="center" wrapText="1"/>
    </xf>
    <xf numFmtId="0" fontId="31" fillId="0" borderId="19" xfId="13" applyFont="1" applyFill="1" applyBorder="1" applyAlignment="1" applyProtection="1">
      <alignment horizontal="center" vertical="center"/>
    </xf>
    <xf numFmtId="0" fontId="31" fillId="0" borderId="32" xfId="13" applyFont="1" applyFill="1" applyBorder="1" applyAlignment="1" applyProtection="1">
      <alignment horizontal="center" vertical="center"/>
    </xf>
    <xf numFmtId="0" fontId="12" fillId="0" borderId="0" xfId="13" applyFill="1" applyProtection="1"/>
    <xf numFmtId="0" fontId="22" fillId="0" borderId="13" xfId="13" applyFont="1" applyFill="1" applyBorder="1" applyAlignment="1" applyProtection="1">
      <alignment horizontal="left" vertical="center" indent="1"/>
    </xf>
    <xf numFmtId="0" fontId="12" fillId="0" borderId="0" xfId="13" applyFill="1" applyAlignment="1" applyProtection="1">
      <alignment vertical="center"/>
    </xf>
    <xf numFmtId="0" fontId="22" fillId="0" borderId="7" xfId="13" applyFont="1" applyFill="1" applyBorder="1" applyAlignment="1" applyProtection="1">
      <alignment horizontal="left" vertical="center" indent="1"/>
    </xf>
    <xf numFmtId="164" fontId="22" fillId="0" borderId="1" xfId="13" applyNumberFormat="1" applyFont="1" applyFill="1" applyBorder="1" applyAlignment="1" applyProtection="1">
      <alignment vertical="center"/>
      <protection locked="0"/>
    </xf>
    <xf numFmtId="164" fontId="22" fillId="0" borderId="17" xfId="13" applyNumberFormat="1" applyFont="1" applyFill="1" applyBorder="1" applyAlignment="1" applyProtection="1">
      <alignment vertical="center"/>
    </xf>
    <xf numFmtId="0" fontId="22" fillId="0" borderId="8" xfId="13" applyFont="1" applyFill="1" applyBorder="1" applyAlignment="1" applyProtection="1">
      <alignment horizontal="left" vertical="center" indent="1"/>
    </xf>
    <xf numFmtId="164" fontId="22" fillId="0" borderId="2" xfId="13" applyNumberFormat="1" applyFont="1" applyFill="1" applyBorder="1" applyAlignment="1" applyProtection="1">
      <alignment vertical="center"/>
      <protection locked="0"/>
    </xf>
    <xf numFmtId="164" fontId="22" fillId="0" borderId="16" xfId="13" applyNumberFormat="1" applyFont="1" applyFill="1" applyBorder="1" applyAlignment="1" applyProtection="1">
      <alignment vertical="center"/>
    </xf>
    <xf numFmtId="0" fontId="12" fillId="0" borderId="0" xfId="13" applyFill="1" applyAlignment="1" applyProtection="1">
      <alignment vertical="center"/>
      <protection locked="0"/>
    </xf>
    <xf numFmtId="164" fontId="22" fillId="0" borderId="3" xfId="13" applyNumberFormat="1" applyFont="1" applyFill="1" applyBorder="1" applyAlignment="1" applyProtection="1">
      <alignment vertical="center"/>
      <protection locked="0"/>
    </xf>
    <xf numFmtId="164" fontId="22" fillId="0" borderId="29" xfId="13" applyNumberFormat="1" applyFont="1" applyFill="1" applyBorder="1" applyAlignment="1" applyProtection="1">
      <alignment vertical="center"/>
    </xf>
    <xf numFmtId="164" fontId="20" fillId="0" borderId="14" xfId="13" applyNumberFormat="1" applyFont="1" applyFill="1" applyBorder="1" applyAlignment="1" applyProtection="1">
      <alignment vertical="center"/>
    </xf>
    <xf numFmtId="164" fontId="20" fillId="0" borderId="20" xfId="13" applyNumberFormat="1" applyFont="1" applyFill="1" applyBorder="1" applyAlignment="1" applyProtection="1">
      <alignment vertical="center"/>
    </xf>
    <xf numFmtId="0" fontId="22" fillId="0" borderId="9" xfId="13" applyFont="1" applyFill="1" applyBorder="1" applyAlignment="1" applyProtection="1">
      <alignment horizontal="left" vertical="center" indent="1"/>
    </xf>
    <xf numFmtId="0" fontId="20" fillId="0" borderId="13" xfId="13" applyFont="1" applyFill="1" applyBorder="1" applyAlignment="1" applyProtection="1">
      <alignment horizontal="left" vertical="center" indent="1"/>
    </xf>
    <xf numFmtId="164" fontId="20" fillId="0" borderId="14" xfId="13" applyNumberFormat="1" applyFont="1" applyFill="1" applyBorder="1" applyProtection="1"/>
    <xf numFmtId="164" fontId="20" fillId="0" borderId="20" xfId="13" applyNumberFormat="1" applyFont="1" applyFill="1" applyBorder="1" applyProtection="1"/>
    <xf numFmtId="0" fontId="12" fillId="0" borderId="0" xfId="13" applyFill="1" applyProtection="1">
      <protection locked="0"/>
    </xf>
    <xf numFmtId="0" fontId="15" fillId="0" borderId="0" xfId="13" applyFont="1" applyFill="1" applyProtection="1"/>
    <xf numFmtId="0" fontId="35" fillId="0" borderId="0" xfId="13" applyFont="1" applyFill="1" applyProtection="1">
      <protection locked="0"/>
    </xf>
    <xf numFmtId="0" fontId="24" fillId="0" borderId="0" xfId="13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164" fontId="15" fillId="2" borderId="33" xfId="0" applyNumberFormat="1" applyFont="1" applyFill="1" applyBorder="1" applyAlignment="1" applyProtection="1">
      <alignment horizontal="left" vertical="center" wrapText="1" indent="2"/>
    </xf>
    <xf numFmtId="3" fontId="4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12" applyFont="1" applyFill="1" applyBorder="1" applyAlignment="1" applyProtection="1">
      <alignment horizontal="left" vertical="center" wrapText="1" indent="1"/>
    </xf>
    <xf numFmtId="0" fontId="24" fillId="0" borderId="0" xfId="12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12" applyFont="1" applyFill="1" applyBorder="1" applyAlignment="1" applyProtection="1">
      <alignment horizontal="left" vertical="center" wrapText="1"/>
    </xf>
    <xf numFmtId="164" fontId="30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5" xfId="0" applyFont="1" applyFill="1" applyBorder="1" applyAlignment="1" applyProtection="1">
      <alignment horizontal="right"/>
    </xf>
    <xf numFmtId="164" fontId="36" fillId="0" borderId="35" xfId="12" applyNumberFormat="1" applyFont="1" applyFill="1" applyBorder="1" applyAlignment="1" applyProtection="1">
      <alignment horizontal="left" vertical="center"/>
    </xf>
    <xf numFmtId="0" fontId="30" fillId="0" borderId="22" xfId="12" applyFont="1" applyFill="1" applyBorder="1" applyAlignment="1" applyProtection="1">
      <alignment horizontal="left" vertical="center" wrapText="1" indent="1"/>
    </xf>
    <xf numFmtId="0" fontId="22" fillId="0" borderId="2" xfId="12" applyFont="1" applyFill="1" applyBorder="1" applyAlignment="1" applyProtection="1">
      <alignment horizontal="left" indent="6"/>
    </xf>
    <xf numFmtId="0" fontId="22" fillId="0" borderId="2" xfId="12" applyFont="1" applyFill="1" applyBorder="1" applyAlignment="1" applyProtection="1">
      <alignment horizontal="left" vertical="center" wrapText="1" indent="6"/>
    </xf>
    <xf numFmtId="0" fontId="22" fillId="0" borderId="6" xfId="12" applyFont="1" applyFill="1" applyBorder="1" applyAlignment="1" applyProtection="1">
      <alignment horizontal="left" vertical="center" wrapText="1" indent="6"/>
    </xf>
    <xf numFmtId="0" fontId="22" fillId="0" borderId="30" xfId="12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12" applyFont="1" applyFill="1" applyBorder="1"/>
    <xf numFmtId="0" fontId="2" fillId="0" borderId="0" xfId="12" applyFont="1" applyFill="1"/>
    <xf numFmtId="164" fontId="5" fillId="0" borderId="0" xfId="12" applyNumberFormat="1" applyFont="1" applyFill="1" applyBorder="1" applyAlignment="1" applyProtection="1">
      <alignment horizontal="centerContinuous" vertical="center"/>
    </xf>
    <xf numFmtId="0" fontId="15" fillId="0" borderId="8" xfId="12" applyFont="1" applyFill="1" applyBorder="1" applyAlignment="1">
      <alignment horizontal="center" vertical="center"/>
    </xf>
    <xf numFmtId="0" fontId="15" fillId="0" borderId="9" xfId="12" applyFont="1" applyFill="1" applyBorder="1" applyAlignment="1">
      <alignment horizontal="center" vertical="center"/>
    </xf>
    <xf numFmtId="0" fontId="15" fillId="0" borderId="13" xfId="12" applyFont="1" applyFill="1" applyBorder="1" applyAlignment="1">
      <alignment horizontal="center" vertical="center"/>
    </xf>
    <xf numFmtId="0" fontId="15" fillId="0" borderId="14" xfId="12" applyFont="1" applyFill="1" applyBorder="1" applyAlignment="1">
      <alignment horizontal="center" vertical="center"/>
    </xf>
    <xf numFmtId="0" fontId="15" fillId="0" borderId="20" xfId="12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12" applyFont="1" applyFill="1" applyBorder="1" applyAlignment="1">
      <alignment horizontal="center" vertical="center"/>
    </xf>
    <xf numFmtId="0" fontId="32" fillId="0" borderId="14" xfId="12" applyFont="1" applyFill="1" applyBorder="1"/>
    <xf numFmtId="165" fontId="15" fillId="0" borderId="29" xfId="1" applyNumberFormat="1" applyFont="1" applyFill="1" applyBorder="1"/>
    <xf numFmtId="165" fontId="15" fillId="0" borderId="16" xfId="1" applyNumberFormat="1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6" xfId="12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12" applyFont="1" applyFill="1" applyBorder="1" applyProtection="1">
      <protection locked="0"/>
    </xf>
    <xf numFmtId="165" fontId="15" fillId="0" borderId="3" xfId="1" applyNumberFormat="1" applyFont="1" applyFill="1" applyBorder="1" applyProtection="1">
      <protection locked="0"/>
    </xf>
    <xf numFmtId="0" fontId="15" fillId="0" borderId="2" xfId="12" applyFont="1" applyFill="1" applyBorder="1" applyProtection="1">
      <protection locked="0"/>
    </xf>
    <xf numFmtId="165" fontId="15" fillId="0" borderId="2" xfId="1" applyNumberFormat="1" applyFont="1" applyFill="1" applyBorder="1" applyProtection="1">
      <protection locked="0"/>
    </xf>
    <xf numFmtId="0" fontId="15" fillId="0" borderId="6" xfId="12" applyFont="1" applyFill="1" applyBorder="1" applyProtection="1">
      <protection locked="0"/>
    </xf>
    <xf numFmtId="165" fontId="15" fillId="0" borderId="6" xfId="1" applyNumberFormat="1" applyFont="1" applyFill="1" applyBorder="1" applyProtection="1">
      <protection locked="0"/>
    </xf>
    <xf numFmtId="0" fontId="29" fillId="0" borderId="11" xfId="12" applyFont="1" applyFill="1" applyBorder="1" applyAlignment="1" applyProtection="1">
      <alignment horizontal="center" vertical="center" wrapText="1"/>
    </xf>
    <xf numFmtId="0" fontId="29" fillId="0" borderId="4" xfId="12" applyFont="1" applyFill="1" applyBorder="1" applyAlignment="1" applyProtection="1">
      <alignment horizontal="center" vertical="center" wrapText="1"/>
    </xf>
    <xf numFmtId="0" fontId="29" fillId="0" borderId="37" xfId="12" applyFont="1" applyFill="1" applyBorder="1" applyAlignment="1" applyProtection="1">
      <alignment horizontal="center" vertical="center" wrapText="1"/>
    </xf>
    <xf numFmtId="0" fontId="30" fillId="0" borderId="13" xfId="12" applyFont="1" applyFill="1" applyBorder="1" applyAlignment="1" applyProtection="1">
      <alignment horizontal="center" vertical="center"/>
    </xf>
    <xf numFmtId="0" fontId="30" fillId="0" borderId="14" xfId="12" applyFont="1" applyFill="1" applyBorder="1" applyAlignment="1" applyProtection="1">
      <alignment horizontal="center" vertical="center"/>
    </xf>
    <xf numFmtId="0" fontId="30" fillId="0" borderId="20" xfId="12" applyFont="1" applyFill="1" applyBorder="1" applyAlignment="1" applyProtection="1">
      <alignment horizontal="center" vertical="center"/>
    </xf>
    <xf numFmtId="0" fontId="30" fillId="0" borderId="11" xfId="12" applyFont="1" applyFill="1" applyBorder="1" applyAlignment="1" applyProtection="1">
      <alignment horizontal="center" vertical="center"/>
    </xf>
    <xf numFmtId="0" fontId="30" fillId="0" borderId="8" xfId="12" applyFont="1" applyFill="1" applyBorder="1" applyAlignment="1" applyProtection="1">
      <alignment horizontal="center" vertical="center"/>
    </xf>
    <xf numFmtId="0" fontId="30" fillId="0" borderId="10" xfId="12" applyFont="1" applyFill="1" applyBorder="1" applyAlignment="1" applyProtection="1">
      <alignment horizontal="center" vertical="center"/>
    </xf>
    <xf numFmtId="165" fontId="29" fillId="0" borderId="20" xfId="1" applyNumberFormat="1" applyFont="1" applyFill="1" applyBorder="1" applyProtection="1"/>
    <xf numFmtId="165" fontId="30" fillId="0" borderId="37" xfId="1" applyNumberFormat="1" applyFont="1" applyFill="1" applyBorder="1" applyProtection="1">
      <protection locked="0"/>
    </xf>
    <xf numFmtId="165" fontId="30" fillId="0" borderId="16" xfId="1" applyNumberFormat="1" applyFont="1" applyFill="1" applyBorder="1" applyProtection="1">
      <protection locked="0"/>
    </xf>
    <xf numFmtId="165" fontId="30" fillId="0" borderId="18" xfId="1" applyNumberFormat="1" applyFont="1" applyFill="1" applyBorder="1" applyProtection="1">
      <protection locked="0"/>
    </xf>
    <xf numFmtId="0" fontId="30" fillId="0" borderId="4" xfId="12" applyFont="1" applyFill="1" applyBorder="1" applyProtection="1">
      <protection locked="0"/>
    </xf>
    <xf numFmtId="0" fontId="30" fillId="0" borderId="2" xfId="12" applyFont="1" applyFill="1" applyBorder="1" applyProtection="1">
      <protection locked="0"/>
    </xf>
    <xf numFmtId="0" fontId="30" fillId="0" borderId="6" xfId="12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20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20" xfId="0" applyFont="1" applyFill="1" applyBorder="1" applyAlignment="1" applyProtection="1">
      <alignment horizontal="center" vertical="center" wrapText="1"/>
    </xf>
    <xf numFmtId="0" fontId="27" fillId="0" borderId="34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vertical="center" wrapText="1"/>
    </xf>
    <xf numFmtId="164" fontId="29" fillId="0" borderId="23" xfId="0" applyNumberFormat="1" applyFont="1" applyFill="1" applyBorder="1" applyAlignment="1" applyProtection="1">
      <alignment vertical="center" wrapText="1"/>
    </xf>
    <xf numFmtId="164" fontId="15" fillId="3" borderId="24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32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7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16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16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8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9" xfId="0" applyFont="1" applyFill="1" applyBorder="1" applyAlignment="1" applyProtection="1">
      <alignment horizontal="center" vertical="center" wrapText="1"/>
    </xf>
    <xf numFmtId="0" fontId="8" fillId="0" borderId="32" xfId="0" applyFont="1" applyFill="1" applyBorder="1" applyAlignment="1" applyProtection="1">
      <alignment horizontal="center" vertical="center" wrapText="1"/>
    </xf>
    <xf numFmtId="0" fontId="8" fillId="0" borderId="39" xfId="0" applyFont="1" applyFill="1" applyBorder="1" applyAlignment="1" applyProtection="1">
      <alignment horizontal="center" vertical="center" wrapText="1"/>
    </xf>
    <xf numFmtId="0" fontId="8" fillId="0" borderId="40" xfId="0" applyFont="1" applyFill="1" applyBorder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2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3" xfId="0" applyFont="1" applyFill="1" applyBorder="1" applyAlignment="1" applyProtection="1">
      <alignment horizontal="center" vertical="center" wrapText="1"/>
    </xf>
    <xf numFmtId="0" fontId="8" fillId="0" borderId="44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2" xfId="0" applyFont="1" applyFill="1" applyBorder="1" applyAlignment="1" applyProtection="1">
      <alignment vertical="center" wrapText="1"/>
    </xf>
    <xf numFmtId="0" fontId="40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9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16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18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0" fillId="0" borderId="45" xfId="0" applyFill="1" applyBorder="1" applyProtection="1"/>
    <xf numFmtId="0" fontId="6" fillId="0" borderId="45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0" fillId="0" borderId="36" xfId="12" applyNumberFormat="1" applyFont="1" applyFill="1" applyBorder="1" applyAlignment="1" applyProtection="1">
      <alignment horizontal="right" vertical="center" wrapText="1" indent="1"/>
    </xf>
    <xf numFmtId="164" fontId="22" fillId="0" borderId="46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7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6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1" xfId="1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8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 wrapText="1"/>
    </xf>
    <xf numFmtId="164" fontId="20" fillId="0" borderId="4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center" vertical="center" wrapText="1"/>
    </xf>
    <xf numFmtId="164" fontId="20" fillId="0" borderId="33" xfId="0" applyNumberFormat="1" applyFont="1" applyFill="1" applyBorder="1" applyAlignment="1" applyProtection="1">
      <alignment horizontal="center" vertical="center" wrapText="1"/>
    </xf>
    <xf numFmtId="164" fontId="20" fillId="0" borderId="20" xfId="0" applyNumberFormat="1" applyFont="1" applyFill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5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6" xfId="0" applyNumberFormat="1" applyFont="1" applyFill="1" applyBorder="1" applyAlignment="1" applyProtection="1">
      <alignment vertical="center" wrapText="1"/>
    </xf>
    <xf numFmtId="164" fontId="29" fillId="0" borderId="24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vertical="center" wrapText="1"/>
    </xf>
    <xf numFmtId="0" fontId="22" fillId="0" borderId="2" xfId="13" applyFont="1" applyFill="1" applyBorder="1" applyAlignment="1" applyProtection="1">
      <alignment horizontal="left" vertical="center" indent="1"/>
    </xf>
    <xf numFmtId="0" fontId="22" fillId="0" borderId="3" xfId="13" applyFont="1" applyFill="1" applyBorder="1" applyAlignment="1" applyProtection="1">
      <alignment horizontal="left" vertical="center" wrapText="1" indent="1"/>
    </xf>
    <xf numFmtId="0" fontId="22" fillId="0" borderId="2" xfId="13" applyFont="1" applyFill="1" applyBorder="1" applyAlignment="1" applyProtection="1">
      <alignment horizontal="left" vertical="center" wrapText="1" indent="1"/>
    </xf>
    <xf numFmtId="0" fontId="22" fillId="0" borderId="3" xfId="13" applyFont="1" applyFill="1" applyBorder="1" applyAlignment="1" applyProtection="1">
      <alignment horizontal="left" vertical="center" indent="1"/>
    </xf>
    <xf numFmtId="0" fontId="8" fillId="0" borderId="14" xfId="13" applyFont="1" applyFill="1" applyBorder="1" applyAlignment="1" applyProtection="1">
      <alignment horizontal="left" indent="1"/>
    </xf>
    <xf numFmtId="164" fontId="30" fillId="0" borderId="47" xfId="12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21" xfId="0" applyFont="1" applyBorder="1" applyAlignment="1" applyProtection="1">
      <alignment horizontal="left" vertical="center" wrapText="1" indent="1"/>
    </xf>
    <xf numFmtId="164" fontId="20" fillId="0" borderId="32" xfId="12" applyNumberFormat="1" applyFont="1" applyFill="1" applyBorder="1" applyAlignment="1" applyProtection="1">
      <alignment horizontal="right" vertical="center" wrapText="1" indent="1"/>
    </xf>
    <xf numFmtId="164" fontId="20" fillId="0" borderId="20" xfId="12" applyNumberFormat="1" applyFont="1" applyFill="1" applyBorder="1" applyAlignment="1" applyProtection="1">
      <alignment horizontal="right" vertical="center" wrapText="1" indent="1"/>
    </xf>
    <xf numFmtId="164" fontId="22" fillId="0" borderId="37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6" xfId="12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12" applyNumberFormat="1" applyFont="1" applyFill="1" applyBorder="1" applyAlignment="1" applyProtection="1">
      <alignment horizontal="right" vertical="center" wrapText="1" indent="1"/>
    </xf>
    <xf numFmtId="164" fontId="7" fillId="0" borderId="0" xfId="12" applyNumberFormat="1" applyFont="1" applyFill="1" applyBorder="1" applyAlignment="1" applyProtection="1">
      <alignment horizontal="right" vertical="center" wrapText="1" indent="1"/>
    </xf>
    <xf numFmtId="164" fontId="22" fillId="0" borderId="31" xfId="12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20" xfId="0" applyNumberFormat="1" applyFont="1" applyBorder="1" applyAlignment="1" applyProtection="1">
      <alignment horizontal="right" vertical="center" wrapText="1" indent="1"/>
    </xf>
    <xf numFmtId="0" fontId="6" fillId="0" borderId="35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20" xfId="0" applyNumberFormat="1" applyFont="1" applyFill="1" applyBorder="1" applyAlignment="1" applyProtection="1">
      <alignment horizontal="right" vertical="center" wrapText="1" indent="1"/>
    </xf>
    <xf numFmtId="164" fontId="3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20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4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20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7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left" vertical="center" wrapText="1" indent="1"/>
    </xf>
    <xf numFmtId="164" fontId="32" fillId="0" borderId="24" xfId="0" applyNumberFormat="1" applyFont="1" applyFill="1" applyBorder="1" applyAlignment="1" applyProtection="1">
      <alignment horizontal="left" vertical="center" wrapText="1" indent="1"/>
    </xf>
    <xf numFmtId="164" fontId="1" fillId="0" borderId="2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5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6" xfId="0" applyNumberFormat="1" applyFont="1" applyFill="1" applyBorder="1" applyAlignment="1" applyProtection="1">
      <alignment horizontal="right" vertical="center" wrapText="1" indent="1"/>
    </xf>
    <xf numFmtId="164" fontId="2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1" xfId="1" applyNumberFormat="1" applyFont="1" applyFill="1" applyBorder="1" applyProtection="1">
      <protection locked="0"/>
    </xf>
    <xf numFmtId="165" fontId="30" fillId="0" borderId="46" xfId="1" applyNumberFormat="1" applyFont="1" applyFill="1" applyBorder="1" applyProtection="1">
      <protection locked="0"/>
    </xf>
    <xf numFmtId="165" fontId="30" fillId="0" borderId="41" xfId="1" applyNumberFormat="1" applyFont="1" applyFill="1" applyBorder="1" applyProtection="1">
      <protection locked="0"/>
    </xf>
    <xf numFmtId="0" fontId="30" fillId="0" borderId="3" xfId="12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30" xfId="0" applyFont="1" applyFill="1" applyBorder="1" applyAlignment="1" applyProtection="1">
      <alignment horizontal="center" vertical="center"/>
    </xf>
    <xf numFmtId="0" fontId="8" fillId="0" borderId="37" xfId="0" quotePrefix="1" applyFont="1" applyFill="1" applyBorder="1" applyAlignment="1" applyProtection="1">
      <alignment horizontal="right" vertical="center" indent="1"/>
    </xf>
    <xf numFmtId="0" fontId="8" fillId="0" borderId="32" xfId="0" applyFont="1" applyFill="1" applyBorder="1" applyAlignment="1" applyProtection="1">
      <alignment horizontal="right" vertical="center" wrapText="1" indent="1"/>
    </xf>
    <xf numFmtId="164" fontId="8" fillId="0" borderId="41" xfId="0" applyNumberFormat="1" applyFont="1" applyFill="1" applyBorder="1" applyAlignment="1" applyProtection="1">
      <alignment horizontal="right" vertical="center" wrapText="1" indent="1"/>
    </xf>
    <xf numFmtId="164" fontId="22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6" xfId="0" applyNumberFormat="1" applyFont="1" applyFill="1" applyBorder="1" applyAlignment="1" applyProtection="1">
      <alignment horizontal="right" vertical="center" wrapText="1" indent="1"/>
    </xf>
    <xf numFmtId="164" fontId="20" fillId="0" borderId="20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7" xfId="0" applyNumberFormat="1" applyFont="1" applyFill="1" applyBorder="1" applyAlignment="1" applyProtection="1">
      <alignment horizontal="right" vertical="center"/>
    </xf>
    <xf numFmtId="49" fontId="8" fillId="0" borderId="5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3" xfId="12" applyFont="1" applyFill="1" applyBorder="1" applyAlignment="1" applyProtection="1">
      <alignment horizontal="center" vertical="center" wrapText="1"/>
    </xf>
    <xf numFmtId="0" fontId="7" fillId="0" borderId="53" xfId="12" applyFont="1" applyFill="1" applyBorder="1" applyAlignment="1" applyProtection="1">
      <alignment vertical="center" wrapText="1"/>
    </xf>
    <xf numFmtId="164" fontId="7" fillId="0" borderId="53" xfId="12" applyNumberFormat="1" applyFont="1" applyFill="1" applyBorder="1" applyAlignment="1" applyProtection="1">
      <alignment horizontal="right" vertical="center" wrapText="1" indent="1"/>
    </xf>
    <xf numFmtId="0" fontId="22" fillId="0" borderId="53" xfId="12" applyFont="1" applyFill="1" applyBorder="1" applyAlignment="1" applyProtection="1">
      <alignment horizontal="right" vertical="center" wrapText="1" indent="1"/>
      <protection locked="0"/>
    </xf>
    <xf numFmtId="164" fontId="30" fillId="0" borderId="53" xfId="12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6" fillId="0" borderId="22" xfId="0" applyFont="1" applyBorder="1" applyAlignment="1" applyProtection="1">
      <alignment horizontal="left" vertical="center" wrapText="1" indent="1"/>
    </xf>
    <xf numFmtId="0" fontId="12" fillId="0" borderId="0" xfId="12" applyFont="1" applyFill="1" applyProtection="1"/>
    <xf numFmtId="0" fontId="12" fillId="0" borderId="0" xfId="12" applyFont="1" applyFill="1" applyAlignment="1" applyProtection="1">
      <alignment horizontal="right" vertical="center" indent="1"/>
    </xf>
    <xf numFmtId="0" fontId="12" fillId="0" borderId="0" xfId="12" applyFont="1" applyFill="1"/>
    <xf numFmtId="0" fontId="12" fillId="0" borderId="0" xfId="12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30" xfId="0" applyFont="1" applyBorder="1" applyAlignment="1">
      <alignment wrapText="1"/>
    </xf>
    <xf numFmtId="0" fontId="46" fillId="0" borderId="0" xfId="0" applyFont="1" applyFill="1" applyAlignment="1" applyProtection="1">
      <alignment horizontal="left" vertical="center" wrapText="1"/>
    </xf>
    <xf numFmtId="0" fontId="46" fillId="0" borderId="0" xfId="0" applyFont="1" applyFill="1" applyAlignment="1" applyProtection="1">
      <alignment vertical="center" wrapText="1"/>
    </xf>
    <xf numFmtId="0" fontId="46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2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12" applyNumberFormat="1" applyFont="1" applyFill="1" applyBorder="1" applyAlignment="1" applyProtection="1">
      <alignment horizontal="right" vertical="center" wrapText="1" indent="1"/>
    </xf>
    <xf numFmtId="164" fontId="20" fillId="0" borderId="14" xfId="12" applyNumberFormat="1" applyFont="1" applyFill="1" applyBorder="1" applyAlignment="1" applyProtection="1">
      <alignment horizontal="right" vertical="center" wrapText="1" indent="1"/>
    </xf>
    <xf numFmtId="164" fontId="22" fillId="0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18" xfId="12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12" applyNumberFormat="1" applyFont="1" applyFill="1" applyBorder="1" applyAlignment="1" applyProtection="1">
      <alignment horizontal="right" vertical="center" wrapText="1" indent="1"/>
    </xf>
    <xf numFmtId="0" fontId="8" fillId="0" borderId="42" xfId="12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43" xfId="0" applyFont="1" applyFill="1" applyBorder="1" applyAlignment="1" applyProtection="1">
      <alignment horizontal="center" vertical="center" wrapText="1"/>
    </xf>
    <xf numFmtId="0" fontId="20" fillId="0" borderId="15" xfId="12" applyFont="1" applyFill="1" applyBorder="1" applyAlignment="1" applyProtection="1">
      <alignment horizontal="center" vertical="center" wrapText="1"/>
    </xf>
    <xf numFmtId="0" fontId="20" fillId="0" borderId="19" xfId="12" applyFont="1" applyFill="1" applyBorder="1" applyAlignment="1" applyProtection="1">
      <alignment horizontal="center" vertical="center" wrapText="1"/>
    </xf>
    <xf numFmtId="0" fontId="20" fillId="0" borderId="32" xfId="12" applyFont="1" applyFill="1" applyBorder="1" applyAlignment="1" applyProtection="1">
      <alignment horizontal="center" vertical="center" wrapText="1"/>
    </xf>
    <xf numFmtId="164" fontId="22" fillId="0" borderId="29" xfId="12" applyNumberFormat="1" applyFont="1" applyFill="1" applyBorder="1" applyAlignment="1" applyProtection="1">
      <alignment horizontal="right" vertical="center" wrapText="1" indent="1"/>
    </xf>
    <xf numFmtId="0" fontId="22" fillId="0" borderId="3" xfId="12" applyFont="1" applyFill="1" applyBorder="1" applyAlignment="1" applyProtection="1">
      <alignment horizontal="left" vertical="center" wrapText="1" indent="6"/>
    </xf>
    <xf numFmtId="0" fontId="12" fillId="0" borderId="0" xfId="12" applyFill="1" applyProtection="1"/>
    <xf numFmtId="0" fontId="22" fillId="0" borderId="0" xfId="12" applyFont="1" applyFill="1" applyProtection="1"/>
    <xf numFmtId="0" fontId="15" fillId="0" borderId="0" xfId="12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22" xfId="0" applyFont="1" applyBorder="1" applyAlignment="1" applyProtection="1">
      <alignment wrapText="1"/>
    </xf>
    <xf numFmtId="0" fontId="12" fillId="0" borderId="0" xfId="12" applyFill="1" applyAlignment="1" applyProtection="1"/>
    <xf numFmtId="164" fontId="26" fillId="0" borderId="20" xfId="0" quotePrefix="1" applyNumberFormat="1" applyFont="1" applyBorder="1" applyAlignment="1" applyProtection="1">
      <alignment horizontal="right" vertical="center" wrapText="1" indent="1"/>
    </xf>
    <xf numFmtId="0" fontId="25" fillId="0" borderId="0" xfId="12" applyFont="1" applyFill="1" applyProtection="1"/>
    <xf numFmtId="0" fontId="24" fillId="0" borderId="0" xfId="12" applyFont="1" applyFill="1" applyProtection="1"/>
    <xf numFmtId="0" fontId="12" fillId="0" borderId="0" xfId="12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12" applyNumberFormat="1" applyFont="1" applyFill="1" applyBorder="1" applyAlignment="1" applyProtection="1">
      <alignment horizontal="center" vertical="center" wrapText="1"/>
    </xf>
    <xf numFmtId="49" fontId="22" fillId="0" borderId="8" xfId="12" applyNumberFormat="1" applyFont="1" applyFill="1" applyBorder="1" applyAlignment="1" applyProtection="1">
      <alignment horizontal="center" vertical="center" wrapText="1"/>
    </xf>
    <xf numFmtId="49" fontId="22" fillId="0" borderId="10" xfId="12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21" xfId="0" applyFont="1" applyBorder="1" applyAlignment="1" applyProtection="1">
      <alignment horizontal="center" wrapText="1"/>
    </xf>
    <xf numFmtId="49" fontId="22" fillId="0" borderId="11" xfId="12" applyNumberFormat="1" applyFont="1" applyFill="1" applyBorder="1" applyAlignment="1" applyProtection="1">
      <alignment horizontal="center" vertical="center" wrapText="1"/>
    </xf>
    <xf numFmtId="49" fontId="22" fillId="0" borderId="7" xfId="12" applyNumberFormat="1" applyFont="1" applyFill="1" applyBorder="1" applyAlignment="1" applyProtection="1">
      <alignment horizontal="center" vertical="center" wrapText="1"/>
    </xf>
    <xf numFmtId="49" fontId="22" fillId="0" borderId="12" xfId="12" applyNumberFormat="1" applyFont="1" applyFill="1" applyBorder="1" applyAlignment="1" applyProtection="1">
      <alignment horizontal="center" vertical="center" wrapText="1"/>
    </xf>
    <xf numFmtId="0" fontId="28" fillId="0" borderId="21" xfId="0" applyFont="1" applyBorder="1" applyAlignment="1" applyProtection="1">
      <alignment horizontal="center" vertical="center" wrapText="1"/>
    </xf>
    <xf numFmtId="164" fontId="29" fillId="0" borderId="36" xfId="12" applyNumberFormat="1" applyFont="1" applyFill="1" applyBorder="1" applyAlignment="1" applyProtection="1">
      <alignment horizontal="right" vertical="center" wrapText="1" indent="1"/>
    </xf>
    <xf numFmtId="164" fontId="22" fillId="0" borderId="47" xfId="12" applyNumberFormat="1" applyFont="1" applyFill="1" applyBorder="1" applyAlignment="1" applyProtection="1">
      <alignment horizontal="right" vertical="center" wrapText="1" indent="1"/>
    </xf>
    <xf numFmtId="164" fontId="22" fillId="0" borderId="3" xfId="12" applyNumberFormat="1" applyFont="1" applyFill="1" applyBorder="1" applyAlignment="1" applyProtection="1">
      <alignment horizontal="right" vertical="center" wrapText="1" indent="1"/>
    </xf>
    <xf numFmtId="0" fontId="20" fillId="0" borderId="36" xfId="12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12" applyFont="1" applyFill="1" applyBorder="1" applyAlignment="1" applyProtection="1">
      <alignment horizontal="left" vertical="center" wrapText="1" indent="1"/>
    </xf>
    <xf numFmtId="0" fontId="30" fillId="0" borderId="2" xfId="12" applyFont="1" applyFill="1" applyBorder="1" applyAlignment="1" applyProtection="1">
      <alignment horizontal="left" vertical="center" wrapText="1" indent="1"/>
    </xf>
    <xf numFmtId="0" fontId="40" fillId="0" borderId="0" xfId="0" applyFont="1" applyAlignment="1" applyProtection="1">
      <alignment horizontal="right" vertical="top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9" xfId="1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0" xfId="12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12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21" xfId="0" applyFont="1" applyBorder="1" applyAlignment="1" applyProtection="1">
      <alignment vertical="center" wrapText="1"/>
    </xf>
    <xf numFmtId="164" fontId="20" fillId="0" borderId="14" xfId="1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6" xfId="12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12" applyFont="1" applyFill="1" applyBorder="1" applyAlignment="1">
      <alignment horizontal="center" vertical="center"/>
    </xf>
    <xf numFmtId="165" fontId="32" fillId="0" borderId="14" xfId="12" applyNumberFormat="1" applyFont="1" applyFill="1" applyBorder="1"/>
    <xf numFmtId="165" fontId="32" fillId="0" borderId="20" xfId="12" applyNumberFormat="1" applyFont="1" applyFill="1" applyBorder="1"/>
    <xf numFmtId="0" fontId="35" fillId="0" borderId="0" xfId="12" applyFont="1" applyFill="1"/>
    <xf numFmtId="0" fontId="29" fillId="0" borderId="13" xfId="12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13" applyFont="1" applyFill="1" applyBorder="1" applyAlignment="1" applyProtection="1">
      <alignment horizontal="left" vertical="center" wrapText="1" indent="1"/>
    </xf>
    <xf numFmtId="166" fontId="32" fillId="0" borderId="6" xfId="12" applyNumberFormat="1" applyFont="1" applyFill="1" applyBorder="1" applyAlignment="1">
      <alignment horizontal="center" vertical="center" wrapText="1"/>
    </xf>
    <xf numFmtId="0" fontId="27" fillId="0" borderId="2" xfId="0" quotePrefix="1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vertical="center" wrapText="1"/>
    </xf>
    <xf numFmtId="0" fontId="20" fillId="0" borderId="21" xfId="12" applyFont="1" applyFill="1" applyBorder="1" applyAlignment="1" applyProtection="1">
      <alignment horizontal="left" vertical="center" wrapText="1" indent="1"/>
    </xf>
    <xf numFmtId="0" fontId="20" fillId="0" borderId="22" xfId="12" applyFont="1" applyFill="1" applyBorder="1" applyAlignment="1" applyProtection="1">
      <alignment vertical="center" wrapText="1"/>
    </xf>
    <xf numFmtId="164" fontId="20" fillId="0" borderId="23" xfId="12" applyNumberFormat="1" applyFont="1" applyFill="1" applyBorder="1" applyAlignment="1" applyProtection="1">
      <alignment horizontal="right" vertical="center" wrapText="1" indent="1"/>
    </xf>
    <xf numFmtId="0" fontId="22" fillId="0" borderId="30" xfId="12" applyFont="1" applyFill="1" applyBorder="1" applyAlignment="1" applyProtection="1">
      <alignment horizontal="left" vertical="center" wrapText="1" indent="7"/>
    </xf>
    <xf numFmtId="164" fontId="28" fillId="0" borderId="20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12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2" xfId="0" applyNumberFormat="1" applyFont="1" applyFill="1" applyBorder="1" applyAlignment="1" applyProtection="1">
      <alignment horizontal="right" vertical="center" indent="1"/>
    </xf>
    <xf numFmtId="49" fontId="29" fillId="0" borderId="13" xfId="12" applyNumberFormat="1" applyFont="1" applyFill="1" applyBorder="1" applyAlignment="1" applyProtection="1">
      <alignment horizontal="center" vertical="center" wrapText="1"/>
    </xf>
    <xf numFmtId="164" fontId="20" fillId="0" borderId="56" xfId="12" applyNumberFormat="1" applyFont="1" applyFill="1" applyBorder="1" applyAlignment="1" applyProtection="1">
      <alignment horizontal="right" vertical="center" wrapText="1" indent="1"/>
    </xf>
    <xf numFmtId="164" fontId="22" fillId="0" borderId="51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1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2" xfId="12" applyNumberFormat="1" applyFont="1" applyFill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</xf>
    <xf numFmtId="164" fontId="28" fillId="0" borderId="36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</xf>
    <xf numFmtId="164" fontId="22" fillId="0" borderId="4" xfId="12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12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2" xfId="12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6" xfId="12" applyFont="1" applyFill="1" applyBorder="1" applyAlignment="1" applyProtection="1">
      <alignment horizontal="center" vertical="center" wrapText="1"/>
    </xf>
    <xf numFmtId="0" fontId="29" fillId="0" borderId="22" xfId="12" applyFont="1" applyFill="1" applyBorder="1" applyAlignment="1" applyProtection="1">
      <alignment vertical="center" wrapText="1"/>
    </xf>
    <xf numFmtId="164" fontId="29" fillId="0" borderId="22" xfId="12" applyNumberFormat="1" applyFont="1" applyFill="1" applyBorder="1" applyAlignment="1" applyProtection="1">
      <alignment horizontal="right" vertical="center" wrapText="1" indent="1"/>
    </xf>
    <xf numFmtId="164" fontId="29" fillId="0" borderId="52" xfId="12" applyNumberFormat="1" applyFont="1" applyFill="1" applyBorder="1" applyAlignment="1" applyProtection="1">
      <alignment horizontal="right" vertical="center" wrapText="1" indent="1"/>
    </xf>
    <xf numFmtId="0" fontId="22" fillId="0" borderId="53" xfId="12" applyFont="1" applyFill="1" applyBorder="1" applyAlignment="1" applyProtection="1">
      <alignment horizontal="right" vertical="center" wrapText="1" indent="1"/>
    </xf>
    <xf numFmtId="164" fontId="30" fillId="0" borderId="53" xfId="12" applyNumberFormat="1" applyFont="1" applyFill="1" applyBorder="1" applyAlignment="1" applyProtection="1">
      <alignment horizontal="right" vertical="center" wrapText="1" indent="1"/>
    </xf>
    <xf numFmtId="0" fontId="15" fillId="0" borderId="0" xfId="12" applyFont="1" applyFill="1" applyBorder="1" applyProtection="1"/>
    <xf numFmtId="164" fontId="29" fillId="0" borderId="14" xfId="12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6" xfId="12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6" xfId="0" quotePrefix="1" applyNumberFormat="1" applyFont="1" applyBorder="1" applyAlignment="1" applyProtection="1">
      <alignment horizontal="right" vertical="center" wrapText="1" indent="1"/>
      <protection locked="0"/>
    </xf>
    <xf numFmtId="0" fontId="30" fillId="0" borderId="9" xfId="12" applyFont="1" applyFill="1" applyBorder="1" applyAlignment="1" applyProtection="1">
      <alignment horizontal="center" vertical="center"/>
    </xf>
    <xf numFmtId="165" fontId="30" fillId="0" borderId="47" xfId="1" applyNumberFormat="1" applyFont="1" applyFill="1" applyBorder="1" applyProtection="1">
      <protection locked="0"/>
    </xf>
    <xf numFmtId="0" fontId="30" fillId="0" borderId="2" xfId="12" applyFont="1" applyFill="1" applyBorder="1" applyProtection="1"/>
    <xf numFmtId="164" fontId="19" fillId="0" borderId="8" xfId="0" applyNumberFormat="1" applyFont="1" applyFill="1" applyBorder="1" applyAlignment="1" applyProtection="1">
      <alignment horizontal="left" vertical="center" wrapText="1" indent="2"/>
      <protection locked="0"/>
    </xf>
    <xf numFmtId="164" fontId="19" fillId="0" borderId="7" xfId="0" applyNumberFormat="1" applyFont="1" applyFill="1" applyBorder="1" applyAlignment="1" applyProtection="1">
      <alignment horizontal="left" vertical="center" wrapText="1" indent="2"/>
      <protection locked="0"/>
    </xf>
    <xf numFmtId="164" fontId="19" fillId="0" borderId="0" xfId="0" applyNumberFormat="1" applyFont="1" applyFill="1" applyAlignment="1">
      <alignment vertical="center" wrapText="1"/>
    </xf>
    <xf numFmtId="0" fontId="31" fillId="0" borderId="11" xfId="10" applyFont="1" applyBorder="1" applyAlignment="1">
      <alignment horizontal="center" vertical="center" wrapText="1"/>
    </xf>
    <xf numFmtId="0" fontId="31" fillId="0" borderId="4" xfId="10" applyFont="1" applyBorder="1" applyAlignment="1">
      <alignment horizontal="center" vertical="center"/>
    </xf>
    <xf numFmtId="0" fontId="31" fillId="0" borderId="37" xfId="10" applyFont="1" applyBorder="1" applyAlignment="1">
      <alignment horizontal="center" vertical="center" wrapText="1"/>
    </xf>
    <xf numFmtId="0" fontId="17" fillId="0" borderId="8" xfId="10" applyFont="1" applyBorder="1" applyAlignment="1">
      <alignment horizontal="center" vertical="center"/>
    </xf>
    <xf numFmtId="0" fontId="17" fillId="0" borderId="2" xfId="10" applyFont="1" applyBorder="1" applyAlignment="1" applyProtection="1">
      <alignment horizontal="left" vertical="center" indent="1"/>
      <protection locked="0"/>
    </xf>
    <xf numFmtId="3" fontId="17" fillId="0" borderId="16" xfId="10" applyNumberFormat="1" applyFont="1" applyBorder="1" applyAlignment="1" applyProtection="1">
      <alignment horizontal="right" vertical="center" indent="1"/>
      <protection locked="0"/>
    </xf>
    <xf numFmtId="0" fontId="0" fillId="0" borderId="10" xfId="10" applyFont="1" applyBorder="1" applyAlignment="1">
      <alignment horizontal="center" vertical="center"/>
    </xf>
    <xf numFmtId="0" fontId="0" fillId="0" borderId="6" xfId="10" applyFont="1" applyBorder="1" applyAlignment="1" applyProtection="1">
      <alignment horizontal="left" vertical="center" indent="1"/>
      <protection locked="0"/>
    </xf>
    <xf numFmtId="3" fontId="17" fillId="0" borderId="18" xfId="10" applyNumberFormat="1" applyFont="1" applyBorder="1" applyAlignment="1" applyProtection="1">
      <alignment horizontal="right" vertical="center" indent="1"/>
      <protection locked="0"/>
    </xf>
    <xf numFmtId="3" fontId="32" fillId="0" borderId="31" xfId="10" applyNumberFormat="1" applyFont="1" applyBorder="1" applyAlignment="1" applyProtection="1">
      <alignment horizontal="right" vertical="center" indent="1"/>
      <protection locked="0"/>
    </xf>
    <xf numFmtId="0" fontId="0" fillId="0" borderId="8" xfId="10" applyFont="1" applyBorder="1" applyAlignment="1">
      <alignment horizontal="center" vertical="center"/>
    </xf>
    <xf numFmtId="3" fontId="32" fillId="0" borderId="23" xfId="10" applyNumberFormat="1" applyFont="1" applyFill="1" applyBorder="1" applyAlignment="1">
      <alignment horizontal="right" vertical="center" indent="1"/>
    </xf>
    <xf numFmtId="0" fontId="35" fillId="0" borderId="21" xfId="10" applyFont="1" applyBorder="1" applyAlignment="1">
      <alignment horizontal="left" vertical="center" indent="2"/>
    </xf>
    <xf numFmtId="0" fontId="35" fillId="0" borderId="22" xfId="10" applyFont="1" applyBorder="1" applyAlignment="1">
      <alignment horizontal="left" vertical="center" indent="2"/>
    </xf>
    <xf numFmtId="164" fontId="0" fillId="0" borderId="0" xfId="0" applyNumberFormat="1" applyFont="1" applyFill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7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47" fillId="0" borderId="0" xfId="0" applyFont="1" applyBorder="1" applyAlignment="1">
      <alignment vertical="center"/>
    </xf>
    <xf numFmtId="0" fontId="0" fillId="0" borderId="0" xfId="0" applyFont="1" applyFill="1" applyAlignment="1">
      <alignment horizontal="left" vertical="center" wrapText="1"/>
    </xf>
    <xf numFmtId="3" fontId="50" fillId="0" borderId="16" xfId="0" applyNumberFormat="1" applyFont="1" applyBorder="1"/>
    <xf numFmtId="0" fontId="18" fillId="0" borderId="8" xfId="9" applyFont="1" applyFill="1" applyBorder="1" applyAlignment="1">
      <alignment vertical="center"/>
    </xf>
    <xf numFmtId="0" fontId="18" fillId="0" borderId="2" xfId="9" applyFont="1" applyFill="1" applyBorder="1" applyAlignment="1">
      <alignment vertical="center"/>
    </xf>
    <xf numFmtId="0" fontId="18" fillId="0" borderId="16" xfId="9" applyFont="1" applyFill="1" applyBorder="1" applyAlignment="1">
      <alignment vertical="center"/>
    </xf>
    <xf numFmtId="0" fontId="33" fillId="0" borderId="8" xfId="9" applyFont="1" applyFill="1" applyBorder="1" applyAlignment="1">
      <alignment horizontal="left"/>
    </xf>
    <xf numFmtId="0" fontId="51" fillId="0" borderId="2" xfId="9" applyFont="1" applyFill="1" applyBorder="1" applyAlignment="1" applyProtection="1">
      <alignment horizontal="left" vertical="center" wrapText="1"/>
      <protection locked="0"/>
    </xf>
    <xf numFmtId="0" fontId="33" fillId="0" borderId="8" xfId="9" applyFont="1" applyFill="1" applyBorder="1"/>
    <xf numFmtId="3" fontId="33" fillId="0" borderId="2" xfId="9" applyNumberFormat="1" applyFont="1" applyFill="1" applyBorder="1"/>
    <xf numFmtId="0" fontId="50" fillId="0" borderId="2" xfId="9" applyFont="1" applyFill="1" applyBorder="1" applyAlignment="1" applyProtection="1">
      <alignment horizontal="left" vertical="center" wrapText="1"/>
      <protection locked="0"/>
    </xf>
    <xf numFmtId="0" fontId="17" fillId="0" borderId="8" xfId="9" applyFont="1" applyFill="1" applyBorder="1"/>
    <xf numFmtId="3" fontId="17" fillId="0" borderId="2" xfId="9" applyNumberFormat="1" applyFont="1" applyFill="1" applyBorder="1"/>
    <xf numFmtId="0" fontId="50" fillId="0" borderId="2" xfId="9" applyFont="1" applyFill="1" applyBorder="1" applyAlignment="1" applyProtection="1">
      <alignment horizontal="left" vertical="center" wrapText="1"/>
    </xf>
    <xf numFmtId="0" fontId="17" fillId="0" borderId="1" xfId="9" applyFont="1" applyFill="1" applyBorder="1"/>
    <xf numFmtId="0" fontId="17" fillId="0" borderId="8" xfId="9" applyFont="1" applyFill="1" applyBorder="1" applyAlignment="1" applyProtection="1">
      <alignment vertical="center"/>
    </xf>
    <xf numFmtId="0" fontId="45" fillId="0" borderId="2" xfId="9" applyFont="1" applyFill="1" applyBorder="1" applyAlignment="1" applyProtection="1">
      <alignment horizontal="left" vertical="center" wrapText="1"/>
    </xf>
    <xf numFmtId="0" fontId="17" fillId="0" borderId="8" xfId="9" applyFont="1" applyFill="1" applyBorder="1" applyAlignment="1">
      <alignment vertical="center"/>
    </xf>
    <xf numFmtId="0" fontId="17" fillId="0" borderId="2" xfId="9" applyFont="1" applyFill="1" applyBorder="1" applyAlignment="1">
      <alignment vertical="center"/>
    </xf>
    <xf numFmtId="0" fontId="45" fillId="0" borderId="16" xfId="9" applyFont="1" applyFill="1" applyBorder="1" applyAlignment="1">
      <alignment horizontal="center" vertical="center" wrapText="1"/>
    </xf>
    <xf numFmtId="3" fontId="33" fillId="0" borderId="16" xfId="9" applyNumberFormat="1" applyFont="1" applyFill="1" applyBorder="1"/>
    <xf numFmtId="3" fontId="17" fillId="0" borderId="16" xfId="9" applyNumberFormat="1" applyFont="1" applyFill="1" applyBorder="1"/>
    <xf numFmtId="0" fontId="17" fillId="0" borderId="8" xfId="9" applyFont="1" applyFill="1" applyBorder="1" applyAlignment="1">
      <alignment horizontal="left"/>
    </xf>
    <xf numFmtId="0" fontId="17" fillId="0" borderId="8" xfId="9" applyFont="1" applyFill="1" applyBorder="1" applyAlignment="1" applyProtection="1">
      <alignment horizontal="left" vertical="center"/>
    </xf>
    <xf numFmtId="0" fontId="32" fillId="0" borderId="8" xfId="9" applyFont="1" applyFill="1" applyBorder="1"/>
    <xf numFmtId="0" fontId="32" fillId="0" borderId="2" xfId="9" applyFont="1" applyFill="1" applyBorder="1" applyAlignment="1" applyProtection="1">
      <alignment horizontal="left" vertical="center"/>
    </xf>
    <xf numFmtId="3" fontId="32" fillId="0" borderId="2" xfId="9" applyNumberFormat="1" applyFont="1" applyFill="1" applyBorder="1"/>
    <xf numFmtId="3" fontId="32" fillId="0" borderId="16" xfId="9" applyNumberFormat="1" applyFont="1" applyFill="1" applyBorder="1"/>
    <xf numFmtId="0" fontId="32" fillId="0" borderId="8" xfId="9" applyFont="1" applyFill="1" applyBorder="1" applyAlignment="1" applyProtection="1">
      <alignment vertical="center"/>
    </xf>
    <xf numFmtId="0" fontId="32" fillId="0" borderId="10" xfId="9" applyFont="1" applyFill="1" applyBorder="1" applyAlignment="1" applyProtection="1">
      <alignment vertical="center"/>
    </xf>
    <xf numFmtId="0" fontId="45" fillId="0" borderId="6" xfId="9" applyFont="1" applyFill="1" applyBorder="1" applyAlignment="1" applyProtection="1">
      <alignment horizontal="left" vertical="center" wrapText="1"/>
    </xf>
    <xf numFmtId="0" fontId="32" fillId="0" borderId="10" xfId="9" applyFont="1" applyFill="1" applyBorder="1"/>
    <xf numFmtId="3" fontId="32" fillId="0" borderId="6" xfId="9" applyNumberFormat="1" applyFont="1" applyFill="1" applyBorder="1"/>
    <xf numFmtId="3" fontId="32" fillId="0" borderId="18" xfId="9" applyNumberFormat="1" applyFont="1" applyFill="1" applyBorder="1"/>
    <xf numFmtId="0" fontId="17" fillId="0" borderId="13" xfId="9" applyFont="1" applyFill="1" applyBorder="1"/>
    <xf numFmtId="3" fontId="17" fillId="0" borderId="14" xfId="9" applyNumberFormat="1" applyFont="1" applyFill="1" applyBorder="1"/>
    <xf numFmtId="3" fontId="32" fillId="0" borderId="20" xfId="9" applyNumberFormat="1" applyFont="1" applyFill="1" applyBorder="1"/>
    <xf numFmtId="164" fontId="17" fillId="0" borderId="0" xfId="11" applyNumberFormat="1" applyFill="1" applyAlignment="1">
      <alignment horizontal="left" vertical="center" wrapText="1"/>
    </xf>
    <xf numFmtId="0" fontId="8" fillId="0" borderId="11" xfId="11" applyFont="1" applyFill="1" applyBorder="1" applyAlignment="1">
      <alignment horizontal="center" vertical="center" wrapText="1"/>
    </xf>
    <xf numFmtId="164" fontId="17" fillId="0" borderId="8" xfId="11" applyNumberFormat="1" applyFont="1" applyFill="1" applyBorder="1" applyAlignment="1" applyProtection="1">
      <alignment vertical="center" wrapText="1"/>
      <protection locked="0"/>
    </xf>
    <xf numFmtId="3" fontId="15" fillId="0" borderId="2" xfId="3" applyNumberFormat="1" applyFont="1" applyFill="1" applyBorder="1" applyAlignment="1" applyProtection="1">
      <alignment vertical="center" wrapText="1"/>
      <protection locked="0"/>
    </xf>
    <xf numFmtId="164" fontId="32" fillId="0" borderId="13" xfId="11" applyNumberFormat="1" applyFont="1" applyFill="1" applyBorder="1" applyAlignment="1" applyProtection="1">
      <alignment horizontal="left" vertical="center" wrapText="1" indent="1"/>
      <protection locked="0"/>
    </xf>
    <xf numFmtId="3" fontId="32" fillId="0" borderId="14" xfId="3" applyNumberFormat="1" applyFont="1" applyFill="1" applyBorder="1" applyAlignment="1" applyProtection="1">
      <alignment vertical="center" wrapText="1"/>
      <protection locked="0"/>
    </xf>
    <xf numFmtId="3" fontId="50" fillId="0" borderId="2" xfId="3" applyNumberFormat="1" applyFont="1" applyBorder="1" applyAlignment="1"/>
    <xf numFmtId="0" fontId="50" fillId="0" borderId="8" xfId="6" applyFont="1" applyBorder="1"/>
    <xf numFmtId="0" fontId="50" fillId="0" borderId="58" xfId="6" applyFont="1" applyBorder="1"/>
    <xf numFmtId="164" fontId="17" fillId="0" borderId="0" xfId="11" applyNumberFormat="1" applyFill="1" applyAlignment="1">
      <alignment vertical="center" wrapText="1"/>
    </xf>
    <xf numFmtId="164" fontId="4" fillId="0" borderId="0" xfId="11" applyNumberFormat="1" applyFont="1" applyFill="1" applyAlignment="1">
      <alignment horizontal="center" vertical="center" wrapText="1"/>
    </xf>
    <xf numFmtId="164" fontId="19" fillId="0" borderId="0" xfId="11" applyNumberFormat="1" applyFont="1" applyFill="1" applyBorder="1" applyAlignment="1" applyProtection="1">
      <alignment horizontal="left" vertical="center" wrapText="1" indent="1"/>
      <protection locked="0"/>
    </xf>
    <xf numFmtId="3" fontId="19" fillId="0" borderId="0" xfId="3" applyNumberFormat="1" applyFont="1" applyFill="1" applyBorder="1" applyAlignment="1" applyProtection="1">
      <alignment vertical="center" wrapText="1"/>
      <protection locked="0"/>
    </xf>
    <xf numFmtId="164" fontId="17" fillId="0" borderId="0" xfId="11" applyNumberFormat="1" applyFill="1" applyAlignment="1">
      <alignment horizontal="center" vertical="center" wrapText="1"/>
    </xf>
    <xf numFmtId="3" fontId="17" fillId="0" borderId="0" xfId="3" applyNumberFormat="1" applyFont="1" applyFill="1" applyAlignment="1">
      <alignment vertical="center" wrapText="1"/>
    </xf>
    <xf numFmtId="164" fontId="8" fillId="0" borderId="0" xfId="11" applyNumberFormat="1" applyFont="1" applyFill="1" applyBorder="1" applyAlignment="1">
      <alignment horizontal="left" vertical="center" wrapText="1"/>
    </xf>
    <xf numFmtId="3" fontId="8" fillId="0" borderId="0" xfId="3" applyNumberFormat="1" applyFont="1" applyFill="1" applyBorder="1" applyAlignment="1">
      <alignment vertical="center" wrapText="1"/>
    </xf>
    <xf numFmtId="164" fontId="4" fillId="0" borderId="0" xfId="11" applyNumberFormat="1" applyFont="1" applyFill="1" applyAlignment="1">
      <alignment vertical="center" wrapText="1"/>
    </xf>
    <xf numFmtId="164" fontId="17" fillId="0" borderId="0" xfId="11" applyNumberFormat="1" applyFill="1" applyBorder="1" applyAlignment="1">
      <alignment horizontal="center" vertical="center" wrapText="1"/>
    </xf>
    <xf numFmtId="3" fontId="17" fillId="0" borderId="0" xfId="3" applyNumberFormat="1" applyFont="1" applyFill="1" applyBorder="1" applyAlignment="1">
      <alignment vertical="center" wrapText="1"/>
    </xf>
    <xf numFmtId="49" fontId="22" fillId="0" borderId="21" xfId="12" applyNumberFormat="1" applyFont="1" applyFill="1" applyBorder="1" applyAlignment="1" applyProtection="1">
      <alignment horizontal="left" vertical="center" wrapText="1" indent="1"/>
    </xf>
    <xf numFmtId="0" fontId="8" fillId="0" borderId="37" xfId="0" applyFont="1" applyFill="1" applyBorder="1" applyAlignment="1" applyProtection="1">
      <alignment horizontal="center" vertical="center" wrapText="1"/>
    </xf>
    <xf numFmtId="0" fontId="50" fillId="0" borderId="8" xfId="0" applyFont="1" applyBorder="1"/>
    <xf numFmtId="0" fontId="53" fillId="0" borderId="8" xfId="0" applyNumberFormat="1" applyFont="1" applyFill="1" applyBorder="1" applyAlignment="1">
      <alignment vertical="center" wrapText="1" readingOrder="1"/>
    </xf>
    <xf numFmtId="3" fontId="50" fillId="0" borderId="16" xfId="0" applyNumberFormat="1" applyFont="1" applyFill="1" applyBorder="1" applyAlignment="1"/>
    <xf numFmtId="0" fontId="53" fillId="0" borderId="7" xfId="0" applyNumberFormat="1" applyFont="1" applyFill="1" applyBorder="1" applyAlignment="1">
      <alignment vertical="center" wrapText="1" readingOrder="1"/>
    </xf>
    <xf numFmtId="0" fontId="0" fillId="0" borderId="16" xfId="0" applyFont="1" applyBorder="1"/>
    <xf numFmtId="0" fontId="54" fillId="0" borderId="12" xfId="0" applyNumberFormat="1" applyFont="1" applyFill="1" applyBorder="1" applyAlignment="1">
      <alignment vertical="center" wrapText="1" readingOrder="1"/>
    </xf>
    <xf numFmtId="3" fontId="45" fillId="0" borderId="31" xfId="0" applyNumberFormat="1" applyFont="1" applyFill="1" applyBorder="1" applyAlignment="1">
      <alignment vertical="top" wrapText="1"/>
    </xf>
    <xf numFmtId="0" fontId="0" fillId="0" borderId="2" xfId="10" applyFont="1" applyBorder="1" applyAlignment="1" applyProtection="1">
      <alignment horizontal="left" vertical="center" indent="1"/>
      <protection locked="0"/>
    </xf>
    <xf numFmtId="164" fontId="7" fillId="0" borderId="0" xfId="12" applyNumberFormat="1" applyFont="1" applyFill="1" applyBorder="1" applyAlignment="1" applyProtection="1">
      <alignment horizontal="center" vertical="center"/>
    </xf>
    <xf numFmtId="164" fontId="36" fillId="0" borderId="35" xfId="12" applyNumberFormat="1" applyFont="1" applyFill="1" applyBorder="1" applyAlignment="1" applyProtection="1">
      <alignment horizontal="left" vertical="center"/>
    </xf>
    <xf numFmtId="164" fontId="36" fillId="0" borderId="35" xfId="12" applyNumberFormat="1" applyFont="1" applyFill="1" applyBorder="1" applyAlignment="1" applyProtection="1">
      <alignment horizontal="left"/>
    </xf>
    <xf numFmtId="0" fontId="24" fillId="0" borderId="0" xfId="12" applyFont="1" applyFill="1" applyAlignment="1" applyProtection="1">
      <alignment horizontal="center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textRotation="180" wrapText="1"/>
    </xf>
    <xf numFmtId="164" fontId="55" fillId="0" borderId="53" xfId="0" applyNumberFormat="1" applyFont="1" applyFill="1" applyBorder="1" applyAlignment="1" applyProtection="1">
      <alignment horizontal="center" vertical="center" wrapText="1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164" fontId="31" fillId="0" borderId="62" xfId="0" applyNumberFormat="1" applyFont="1" applyFill="1" applyBorder="1" applyAlignment="1" applyProtection="1">
      <alignment horizontal="center" vertical="center" wrapText="1"/>
    </xf>
    <xf numFmtId="164" fontId="5" fillId="0" borderId="0" xfId="12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7" xfId="12" applyFont="1" applyFill="1" applyBorder="1" applyAlignment="1">
      <alignment horizontal="center" vertical="center" wrapText="1"/>
    </xf>
    <xf numFmtId="0" fontId="32" fillId="0" borderId="18" xfId="12" applyFont="1" applyFill="1" applyBorder="1" applyAlignment="1">
      <alignment horizontal="center" vertical="center" wrapText="1"/>
    </xf>
    <xf numFmtId="0" fontId="32" fillId="0" borderId="11" xfId="12" applyFont="1" applyFill="1" applyBorder="1" applyAlignment="1">
      <alignment horizontal="center" vertical="center" wrapText="1"/>
    </xf>
    <xf numFmtId="0" fontId="32" fillId="0" borderId="10" xfId="12" applyFont="1" applyFill="1" applyBorder="1" applyAlignment="1">
      <alignment horizontal="center" vertical="center" wrapText="1"/>
    </xf>
    <xf numFmtId="0" fontId="32" fillId="0" borderId="4" xfId="12" applyFont="1" applyFill="1" applyBorder="1" applyAlignment="1">
      <alignment horizontal="center" vertical="center" wrapText="1"/>
    </xf>
    <xf numFmtId="0" fontId="32" fillId="0" borderId="6" xfId="12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12" applyFont="1" applyFill="1" applyBorder="1" applyAlignment="1" applyProtection="1">
      <alignment horizontal="left"/>
    </xf>
    <xf numFmtId="0" fontId="31" fillId="0" borderId="14" xfId="12" applyFont="1" applyFill="1" applyBorder="1" applyAlignment="1" applyProtection="1">
      <alignment horizontal="left"/>
    </xf>
    <xf numFmtId="0" fontId="22" fillId="0" borderId="53" xfId="12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0" fontId="0" fillId="0" borderId="0" xfId="0" applyFill="1" applyAlignment="1" applyProtection="1">
      <alignment horizontal="left"/>
    </xf>
    <xf numFmtId="0" fontId="33" fillId="0" borderId="0" xfId="0" applyFont="1" applyFill="1" applyBorder="1" applyAlignment="1" applyProtection="1">
      <alignment horizontal="right"/>
    </xf>
    <xf numFmtId="0" fontId="31" fillId="0" borderId="43" xfId="0" applyFont="1" applyFill="1" applyBorder="1" applyAlignment="1" applyProtection="1">
      <alignment horizontal="left" indent="1"/>
    </xf>
    <xf numFmtId="0" fontId="31" fillId="0" borderId="44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righ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18" xfId="0" applyFont="1" applyFill="1" applyBorder="1" applyAlignment="1" applyProtection="1">
      <alignment horizontal="right" indent="1"/>
      <protection locked="0"/>
    </xf>
    <xf numFmtId="0" fontId="24" fillId="0" borderId="0" xfId="0" applyNumberFormat="1" applyFont="1" applyFill="1" applyBorder="1" applyAlignment="1" applyProtection="1">
      <alignment horizontal="left" vertical="center"/>
    </xf>
    <xf numFmtId="0" fontId="29" fillId="0" borderId="14" xfId="0" applyFont="1" applyFill="1" applyBorder="1" applyAlignment="1" applyProtection="1">
      <alignment horizontal="right" indent="1"/>
    </xf>
    <xf numFmtId="0" fontId="29" fillId="0" borderId="20" xfId="0" applyFont="1" applyFill="1" applyBorder="1" applyAlignment="1" applyProtection="1">
      <alignment horizontal="right" indent="1"/>
    </xf>
    <xf numFmtId="0" fontId="31" fillId="0" borderId="19" xfId="0" applyFont="1" applyFill="1" applyBorder="1" applyAlignment="1" applyProtection="1">
      <alignment horizontal="center"/>
    </xf>
    <xf numFmtId="0" fontId="31" fillId="0" borderId="32" xfId="0" applyFont="1" applyFill="1" applyBorder="1" applyAlignment="1" applyProtection="1">
      <alignment horizontal="center"/>
    </xf>
    <xf numFmtId="0" fontId="31" fillId="0" borderId="63" xfId="0" applyFont="1" applyFill="1" applyBorder="1" applyAlignment="1" applyProtection="1">
      <alignment horizontal="center"/>
    </xf>
    <xf numFmtId="0" fontId="31" fillId="0" borderId="53" xfId="0" applyFont="1" applyFill="1" applyBorder="1" applyAlignment="1" applyProtection="1">
      <alignment horizontal="center"/>
    </xf>
    <xf numFmtId="0" fontId="31" fillId="0" borderId="64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0" fontId="30" fillId="0" borderId="66" xfId="0" applyFont="1" applyFill="1" applyBorder="1" applyAlignment="1" applyProtection="1">
      <alignment horizontal="left" indent="1"/>
      <protection locked="0"/>
    </xf>
    <xf numFmtId="0" fontId="30" fillId="0" borderId="39" xfId="0" applyFont="1" applyFill="1" applyBorder="1" applyAlignment="1" applyProtection="1">
      <alignment horizontal="left" indent="1"/>
      <protection locked="0"/>
    </xf>
    <xf numFmtId="0" fontId="30" fillId="0" borderId="40" xfId="0" applyFont="1" applyFill="1" applyBorder="1" applyAlignment="1" applyProtection="1">
      <alignment horizontal="left" indent="1"/>
      <protection locked="0"/>
    </xf>
    <xf numFmtId="0" fontId="30" fillId="0" borderId="67" xfId="0" applyFont="1" applyFill="1" applyBorder="1" applyAlignment="1" applyProtection="1">
      <alignment horizontal="left" indent="1"/>
      <protection locked="0"/>
    </xf>
    <xf numFmtId="0" fontId="24" fillId="0" borderId="0" xfId="0" applyFont="1" applyFill="1" applyAlignment="1">
      <alignment horizontal="center" wrapText="1"/>
    </xf>
    <xf numFmtId="0" fontId="3" fillId="0" borderId="0" xfId="0" applyFont="1" applyFill="1" applyAlignment="1" applyProtection="1">
      <alignment horizontal="left"/>
      <protection locked="0"/>
    </xf>
    <xf numFmtId="164" fontId="18" fillId="0" borderId="50" xfId="0" applyNumberFormat="1" applyFont="1" applyFill="1" applyBorder="1" applyAlignment="1" applyProtection="1">
      <alignment horizontal="center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left" vertical="center" wrapText="1" indent="2"/>
    </xf>
    <xf numFmtId="164" fontId="8" fillId="0" borderId="36" xfId="0" applyNumberFormat="1" applyFont="1" applyFill="1" applyBorder="1" applyAlignment="1" applyProtection="1">
      <alignment horizontal="left" vertical="center" wrapText="1" indent="2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60" xfId="0" applyNumberFormat="1" applyFont="1" applyFill="1" applyBorder="1" applyAlignment="1" applyProtection="1">
      <alignment horizontal="center" vertical="center"/>
    </xf>
    <xf numFmtId="164" fontId="8" fillId="0" borderId="55" xfId="0" applyNumberFormat="1" applyFont="1" applyFill="1" applyBorder="1" applyAlignment="1" applyProtection="1">
      <alignment horizontal="center" vertical="center"/>
    </xf>
    <xf numFmtId="164" fontId="8" fillId="0" borderId="65" xfId="0" applyNumberFormat="1" applyFont="1" applyFill="1" applyBorder="1" applyAlignment="1" applyProtection="1">
      <alignment horizontal="center" vertical="center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164" fontId="8" fillId="0" borderId="60" xfId="0" applyNumberFormat="1" applyFont="1" applyFill="1" applyBorder="1" applyAlignment="1" applyProtection="1">
      <alignment horizontal="center" vertical="center" wrapText="1"/>
    </xf>
    <xf numFmtId="0" fontId="30" fillId="0" borderId="5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45" fillId="0" borderId="37" xfId="8" applyFont="1" applyFill="1" applyBorder="1" applyAlignment="1">
      <alignment horizontal="center" vertical="center" wrapText="1"/>
    </xf>
    <xf numFmtId="0" fontId="45" fillId="0" borderId="16" xfId="8" applyFont="1" applyFill="1" applyBorder="1" applyAlignment="1">
      <alignment horizontal="center" vertical="center" wrapText="1"/>
    </xf>
    <xf numFmtId="0" fontId="52" fillId="0" borderId="8" xfId="9" applyFont="1" applyFill="1" applyBorder="1" applyAlignment="1">
      <alignment horizontal="center" vertical="center" wrapText="1"/>
    </xf>
    <xf numFmtId="0" fontId="17" fillId="0" borderId="2" xfId="9" applyFont="1" applyBorder="1" applyAlignment="1">
      <alignment vertical="center"/>
    </xf>
    <xf numFmtId="0" fontId="32" fillId="0" borderId="13" xfId="9" applyFont="1" applyFill="1" applyBorder="1" applyAlignment="1"/>
    <xf numFmtId="0" fontId="32" fillId="0" borderId="14" xfId="9" applyFont="1" applyFill="1" applyBorder="1" applyAlignment="1"/>
    <xf numFmtId="0" fontId="16" fillId="0" borderId="35" xfId="0" applyFont="1" applyFill="1" applyBorder="1" applyAlignment="1" applyProtection="1">
      <alignment horizontal="center" vertical="center"/>
    </xf>
    <xf numFmtId="0" fontId="45" fillId="0" borderId="11" xfId="9" applyFont="1" applyFill="1" applyBorder="1" applyAlignment="1">
      <alignment horizontal="center" vertical="center" wrapText="1"/>
    </xf>
    <xf numFmtId="0" fontId="17" fillId="0" borderId="4" xfId="9" applyFont="1" applyBorder="1" applyAlignment="1"/>
    <xf numFmtId="0" fontId="17" fillId="0" borderId="8" xfId="9" applyFont="1" applyBorder="1" applyAlignment="1"/>
    <xf numFmtId="0" fontId="17" fillId="0" borderId="2" xfId="9" applyFont="1" applyBorder="1" applyAlignment="1"/>
    <xf numFmtId="0" fontId="45" fillId="0" borderId="11" xfId="8" applyFont="1" applyFill="1" applyBorder="1" applyAlignment="1">
      <alignment horizontal="center" vertical="center" wrapText="1"/>
    </xf>
    <xf numFmtId="0" fontId="45" fillId="0" borderId="8" xfId="8" applyFont="1" applyFill="1" applyBorder="1" applyAlignment="1">
      <alignment horizontal="center" vertical="center" wrapText="1"/>
    </xf>
    <xf numFmtId="0" fontId="45" fillId="0" borderId="4" xfId="8" quotePrefix="1" applyFont="1" applyFill="1" applyBorder="1" applyAlignment="1">
      <alignment horizontal="center" vertical="center" wrapText="1"/>
    </xf>
    <xf numFmtId="0" fontId="45" fillId="0" borderId="2" xfId="8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wrapText="1"/>
    </xf>
    <xf numFmtId="0" fontId="0" fillId="0" borderId="35" xfId="0" applyBorder="1" applyAlignment="1"/>
    <xf numFmtId="0" fontId="32" fillId="0" borderId="12" xfId="10" applyFont="1" applyBorder="1" applyAlignment="1" applyProtection="1">
      <alignment horizontal="left" vertical="center"/>
      <protection locked="0"/>
    </xf>
    <xf numFmtId="0" fontId="17" fillId="0" borderId="30" xfId="10" applyBorder="1" applyAlignment="1">
      <alignment vertical="center"/>
    </xf>
    <xf numFmtId="0" fontId="21" fillId="0" borderId="33" xfId="13" applyFont="1" applyFill="1" applyBorder="1" applyAlignment="1" applyProtection="1">
      <alignment horizontal="left" vertical="center" indent="1"/>
    </xf>
    <xf numFmtId="0" fontId="21" fillId="0" borderId="44" xfId="13" applyFont="1" applyFill="1" applyBorder="1" applyAlignment="1" applyProtection="1">
      <alignment horizontal="left" vertical="center" indent="1"/>
    </xf>
    <xf numFmtId="0" fontId="21" fillId="0" borderId="36" xfId="13" applyFont="1" applyFill="1" applyBorder="1" applyAlignment="1" applyProtection="1">
      <alignment horizontal="left" vertical="center" indent="1"/>
    </xf>
    <xf numFmtId="0" fontId="24" fillId="0" borderId="0" xfId="13" applyFont="1" applyFill="1" applyAlignment="1" applyProtection="1">
      <alignment horizontal="center" wrapText="1"/>
    </xf>
    <xf numFmtId="0" fontId="24" fillId="0" borderId="0" xfId="13" applyFont="1" applyFill="1" applyAlignment="1" applyProtection="1">
      <alignment horizontal="center"/>
    </xf>
  </cellXfs>
  <cellStyles count="14">
    <cellStyle name="Ezres" xfId="1" builtinId="3"/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 2" xfId="6"/>
    <cellStyle name="Normál 3" xfId="7"/>
    <cellStyle name="Normál_2010. évi normatív állami támogatás" xfId="8"/>
    <cellStyle name="Normál_költségvetési táblák 2008.terv." xfId="9"/>
    <cellStyle name="Normál_költségvetési táblák 2009.terv." xfId="10"/>
    <cellStyle name="Normál_költségvetési táblák 2009.terv. 2" xfId="11"/>
    <cellStyle name="Normál_KVRENMUNKA" xfId="12"/>
    <cellStyle name="Normál_SEGEDLETEK" xfId="13"/>
  </cellStyles>
  <dxfs count="3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workbookViewId="0">
      <selection activeCell="B14" sqref="B14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>
      <c r="A2" t="s">
        <v>150</v>
      </c>
    </row>
    <row r="4" spans="1:2">
      <c r="A4" s="154"/>
      <c r="B4" s="154"/>
    </row>
    <row r="5" spans="1:2" s="166" customFormat="1" ht="15.75">
      <c r="A5" s="99" t="s">
        <v>439</v>
      </c>
      <c r="B5" s="165"/>
    </row>
    <row r="6" spans="1:2">
      <c r="A6" s="154"/>
      <c r="B6" s="154"/>
    </row>
    <row r="7" spans="1:2">
      <c r="A7" s="154" t="s">
        <v>554</v>
      </c>
      <c r="B7" s="154" t="s">
        <v>498</v>
      </c>
    </row>
    <row r="8" spans="1:2">
      <c r="A8" s="154" t="s">
        <v>555</v>
      </c>
      <c r="B8" s="154" t="s">
        <v>499</v>
      </c>
    </row>
    <row r="9" spans="1:2">
      <c r="A9" s="154" t="s">
        <v>556</v>
      </c>
      <c r="B9" s="154" t="s">
        <v>500</v>
      </c>
    </row>
    <row r="10" spans="1:2">
      <c r="A10" s="154"/>
      <c r="B10" s="154"/>
    </row>
    <row r="11" spans="1:2">
      <c r="A11" s="154"/>
      <c r="B11" s="154"/>
    </row>
    <row r="12" spans="1:2" s="166" customFormat="1" ht="15.75">
      <c r="A12" s="99" t="str">
        <f>+CONCATENATE(LEFT(A5,4),". évi előirányzat KIADÁSOK")</f>
        <v>2015. évi előirányzat KIADÁSOK</v>
      </c>
      <c r="B12" s="165"/>
    </row>
    <row r="13" spans="1:2">
      <c r="A13" s="154"/>
      <c r="B13" s="154"/>
    </row>
    <row r="14" spans="1:2">
      <c r="A14" s="154" t="s">
        <v>557</v>
      </c>
      <c r="B14" s="154" t="s">
        <v>501</v>
      </c>
    </row>
    <row r="15" spans="1:2">
      <c r="A15" s="154" t="s">
        <v>558</v>
      </c>
      <c r="B15" s="154" t="s">
        <v>502</v>
      </c>
    </row>
    <row r="16" spans="1:2">
      <c r="A16" s="154" t="s">
        <v>559</v>
      </c>
      <c r="B16" s="154" t="s">
        <v>503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4"/>
  <sheetViews>
    <sheetView zoomScale="120" zoomScaleNormal="120" workbookViewId="0">
      <selection sqref="A1:C1"/>
    </sheetView>
  </sheetViews>
  <sheetFormatPr defaultRowHeight="15"/>
  <cols>
    <col min="1" max="1" width="5.6640625" style="168" customWidth="1"/>
    <col min="2" max="2" width="68.6640625" style="168" customWidth="1"/>
    <col min="3" max="3" width="19.5" style="168" customWidth="1"/>
    <col min="4" max="16384" width="9.33203125" style="168"/>
  </cols>
  <sheetData>
    <row r="1" spans="1:4" ht="33" customHeight="1">
      <c r="A1" s="660" t="s">
        <v>672</v>
      </c>
      <c r="B1" s="660"/>
      <c r="C1" s="660"/>
    </row>
    <row r="2" spans="1:4" ht="15.95" customHeight="1" thickBot="1">
      <c r="A2" s="169"/>
      <c r="B2" s="169"/>
      <c r="C2" s="180" t="s">
        <v>53</v>
      </c>
      <c r="D2" s="175"/>
    </row>
    <row r="3" spans="1:4" ht="26.25" customHeight="1" thickBot="1">
      <c r="A3" s="199" t="s">
        <v>15</v>
      </c>
      <c r="B3" s="200" t="s">
        <v>195</v>
      </c>
      <c r="C3" s="201" t="str">
        <f>+'1.1.sz.mell.'!C3</f>
        <v>2015. évi előirányzat</v>
      </c>
    </row>
    <row r="4" spans="1:4" ht="15.75" thickBot="1">
      <c r="A4" s="202" t="s">
        <v>504</v>
      </c>
      <c r="B4" s="203" t="s">
        <v>505</v>
      </c>
      <c r="C4" s="204" t="s">
        <v>506</v>
      </c>
    </row>
    <row r="5" spans="1:4">
      <c r="A5" s="205" t="s">
        <v>17</v>
      </c>
      <c r="B5" s="387" t="s">
        <v>515</v>
      </c>
      <c r="C5" s="384">
        <f>C6+C7</f>
        <v>1350</v>
      </c>
    </row>
    <row r="6" spans="1:4">
      <c r="A6" s="558"/>
      <c r="B6" s="560" t="s">
        <v>560</v>
      </c>
      <c r="C6" s="559">
        <v>350</v>
      </c>
    </row>
    <row r="7" spans="1:4">
      <c r="A7" s="558"/>
      <c r="B7" s="387" t="s">
        <v>561</v>
      </c>
      <c r="C7" s="559">
        <v>1000</v>
      </c>
    </row>
    <row r="8" spans="1:4" ht="24.75">
      <c r="A8" s="206" t="s">
        <v>18</v>
      </c>
      <c r="B8" s="416" t="s">
        <v>249</v>
      </c>
      <c r="C8" s="385">
        <v>3000</v>
      </c>
    </row>
    <row r="9" spans="1:4">
      <c r="A9" s="206" t="s">
        <v>19</v>
      </c>
      <c r="B9" s="417" t="s">
        <v>516</v>
      </c>
      <c r="C9" s="385"/>
    </row>
    <row r="10" spans="1:4" ht="24.75">
      <c r="A10" s="206" t="s">
        <v>20</v>
      </c>
      <c r="B10" s="417" t="s">
        <v>251</v>
      </c>
      <c r="C10" s="385"/>
    </row>
    <row r="11" spans="1:4">
      <c r="A11" s="207" t="s">
        <v>21</v>
      </c>
      <c r="B11" s="417" t="s">
        <v>250</v>
      </c>
      <c r="C11" s="386"/>
    </row>
    <row r="12" spans="1:4" ht="15.75" thickBot="1">
      <c r="A12" s="206" t="s">
        <v>22</v>
      </c>
      <c r="B12" s="418" t="s">
        <v>517</v>
      </c>
      <c r="C12" s="385"/>
    </row>
    <row r="13" spans="1:4" ht="15.75" thickBot="1">
      <c r="A13" s="669" t="s">
        <v>198</v>
      </c>
      <c r="B13" s="670"/>
      <c r="C13" s="208">
        <f>C5+C8+C9+C10+C11+C12</f>
        <v>4350</v>
      </c>
    </row>
    <row r="14" spans="1:4" ht="23.25" customHeight="1">
      <c r="A14" s="671" t="s">
        <v>224</v>
      </c>
      <c r="B14" s="671"/>
      <c r="C14" s="671"/>
    </row>
  </sheetData>
  <mergeCells count="3">
    <mergeCell ref="A1:C1"/>
    <mergeCell ref="A13:B13"/>
    <mergeCell ref="A14:C14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4. melléklet a ...../2015. (....)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8"/>
  <sheetViews>
    <sheetView zoomScale="120" zoomScaleNormal="120" workbookViewId="0">
      <selection activeCell="C8" sqref="C8"/>
    </sheetView>
  </sheetViews>
  <sheetFormatPr defaultRowHeight="15"/>
  <cols>
    <col min="1" max="1" width="5.6640625" style="168" customWidth="1"/>
    <col min="2" max="2" width="66.83203125" style="168" customWidth="1"/>
    <col min="3" max="3" width="27" style="168" customWidth="1"/>
    <col min="4" max="16384" width="9.33203125" style="168"/>
  </cols>
  <sheetData>
    <row r="1" spans="1:4" ht="33" customHeight="1">
      <c r="A1" s="660" t="str">
        <f>+CONCATENATE("Ura Község Önkormányzat ",CONCATENATE(LEFT(ÖSSZEFÜGGÉSEK!A5,4),". évi adósságot keletkeztető fejlesztési céljai"))</f>
        <v>Ura Község Önkormányzat 2015. évi adósságot keletkeztető fejlesztési céljai</v>
      </c>
      <c r="B1" s="660"/>
      <c r="C1" s="660"/>
    </row>
    <row r="2" spans="1:4" ht="15.95" customHeight="1" thickBot="1">
      <c r="A2" s="169"/>
      <c r="B2" s="169"/>
      <c r="C2" s="180" t="s">
        <v>53</v>
      </c>
      <c r="D2" s="175"/>
    </row>
    <row r="3" spans="1:4" ht="26.25" customHeight="1" thickBot="1">
      <c r="A3" s="199" t="s">
        <v>15</v>
      </c>
      <c r="B3" s="200" t="s">
        <v>199</v>
      </c>
      <c r="C3" s="201" t="s">
        <v>222</v>
      </c>
    </row>
    <row r="4" spans="1:4" ht="15.75" thickBot="1">
      <c r="A4" s="202" t="s">
        <v>504</v>
      </c>
      <c r="B4" s="203" t="s">
        <v>505</v>
      </c>
      <c r="C4" s="204" t="s">
        <v>506</v>
      </c>
    </row>
    <row r="5" spans="1:4">
      <c r="A5" s="205" t="s">
        <v>17</v>
      </c>
      <c r="B5" s="212"/>
      <c r="C5" s="209"/>
    </row>
    <row r="6" spans="1:4">
      <c r="A6" s="206" t="s">
        <v>18</v>
      </c>
      <c r="B6" s="213"/>
      <c r="C6" s="210"/>
    </row>
    <row r="7" spans="1:4" ht="15.75" thickBot="1">
      <c r="A7" s="207" t="s">
        <v>19</v>
      </c>
      <c r="B7" s="214"/>
      <c r="C7" s="211"/>
    </row>
    <row r="8" spans="1:4" s="505" customFormat="1" ht="17.25" customHeight="1" thickBot="1">
      <c r="A8" s="506" t="s">
        <v>20</v>
      </c>
      <c r="B8" s="149" t="s">
        <v>200</v>
      </c>
      <c r="C8" s="208">
        <f>SUM(C5:C7)</f>
        <v>0</v>
      </c>
    </row>
  </sheetData>
  <mergeCells count="1">
    <mergeCell ref="A1:C1"/>
  </mergeCells>
  <phoneticPr fontId="3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...../2015. (....)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3"/>
  <sheetViews>
    <sheetView workbookViewId="0">
      <selection activeCell="E12" sqref="E12"/>
    </sheetView>
  </sheetViews>
  <sheetFormatPr defaultRowHeight="12.75"/>
  <cols>
    <col min="1" max="1" width="47.1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56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25.5" customHeight="1">
      <c r="A1" s="672" t="s">
        <v>0</v>
      </c>
      <c r="B1" s="672"/>
      <c r="C1" s="672"/>
      <c r="D1" s="672"/>
      <c r="E1" s="672"/>
      <c r="F1" s="672"/>
    </row>
    <row r="2" spans="1:6" ht="22.5" customHeight="1" thickBot="1">
      <c r="A2" s="215"/>
      <c r="B2" s="56"/>
      <c r="C2" s="56"/>
      <c r="D2" s="56"/>
      <c r="E2" s="56"/>
      <c r="F2" s="51" t="s">
        <v>61</v>
      </c>
    </row>
    <row r="3" spans="1:6" s="45" customFormat="1" ht="44.25" customHeight="1" thickBot="1">
      <c r="A3" s="216" t="s">
        <v>65</v>
      </c>
      <c r="B3" s="217" t="s">
        <v>66</v>
      </c>
      <c r="C3" s="217" t="s">
        <v>67</v>
      </c>
      <c r="D3" s="217" t="str">
        <f>+CONCATENATE("Felhasználás   ",LEFT(ÖSSZEFÜGGÉSEK!A5,4)-1,". XII. 31-ig")</f>
        <v>Felhasználás   2014. XII. 31-ig</v>
      </c>
      <c r="E3" s="217" t="str">
        <f>+'1.1.sz.mell.'!C3</f>
        <v>2015. évi előirányzat</v>
      </c>
      <c r="F3" s="52" t="str">
        <f>+CONCATENATE(LEFT(ÖSSZEFÜGGÉSEK!A5,4),". utáni szükséglet")</f>
        <v>2015. utáni szükséglet</v>
      </c>
    </row>
    <row r="4" spans="1:6" s="56" customFormat="1" ht="12" customHeight="1" thickBot="1">
      <c r="A4" s="53" t="s">
        <v>504</v>
      </c>
      <c r="B4" s="54" t="s">
        <v>505</v>
      </c>
      <c r="C4" s="54" t="s">
        <v>506</v>
      </c>
      <c r="D4" s="54" t="s">
        <v>508</v>
      </c>
      <c r="E4" s="54" t="s">
        <v>507</v>
      </c>
      <c r="F4" s="55" t="s">
        <v>510</v>
      </c>
    </row>
    <row r="5" spans="1:6" ht="15.95" customHeight="1">
      <c r="A5" s="561" t="s">
        <v>657</v>
      </c>
      <c r="B5" s="64">
        <v>6078</v>
      </c>
      <c r="C5" s="510" t="s">
        <v>562</v>
      </c>
      <c r="D5" s="64"/>
      <c r="E5" s="64">
        <v>6078</v>
      </c>
      <c r="F5" s="65">
        <f t="shared" ref="F5:F22" si="0">B5-D5-E5</f>
        <v>0</v>
      </c>
    </row>
    <row r="6" spans="1:6" ht="15.95" customHeight="1">
      <c r="A6" s="561" t="s">
        <v>658</v>
      </c>
      <c r="B6" s="64">
        <v>3742</v>
      </c>
      <c r="C6" s="510" t="s">
        <v>562</v>
      </c>
      <c r="D6" s="64"/>
      <c r="E6" s="64">
        <v>3742</v>
      </c>
      <c r="F6" s="65">
        <f t="shared" si="0"/>
        <v>0</v>
      </c>
    </row>
    <row r="7" spans="1:6" ht="15.95" customHeight="1">
      <c r="A7" s="561"/>
      <c r="B7" s="64"/>
      <c r="C7" s="510"/>
      <c r="D7" s="64"/>
      <c r="E7" s="64"/>
      <c r="F7" s="65">
        <f t="shared" si="0"/>
        <v>0</v>
      </c>
    </row>
    <row r="8" spans="1:6" ht="15.95" customHeight="1">
      <c r="A8" s="562"/>
      <c r="B8" s="64"/>
      <c r="C8" s="510"/>
      <c r="D8" s="64"/>
      <c r="E8" s="64"/>
      <c r="F8" s="65">
        <f t="shared" si="0"/>
        <v>0</v>
      </c>
    </row>
    <row r="9" spans="1:6" ht="15.95" customHeight="1">
      <c r="A9" s="561"/>
      <c r="B9" s="64"/>
      <c r="C9" s="510"/>
      <c r="D9" s="64"/>
      <c r="E9" s="64"/>
      <c r="F9" s="65">
        <f t="shared" si="0"/>
        <v>0</v>
      </c>
    </row>
    <row r="10" spans="1:6" ht="15.95" customHeight="1">
      <c r="A10" s="562"/>
      <c r="B10" s="64"/>
      <c r="C10" s="510"/>
      <c r="D10" s="64"/>
      <c r="E10" s="64"/>
      <c r="F10" s="65">
        <f t="shared" si="0"/>
        <v>0</v>
      </c>
    </row>
    <row r="11" spans="1:6" ht="15.95" customHeight="1">
      <c r="A11" s="561"/>
      <c r="B11" s="64"/>
      <c r="C11" s="510"/>
      <c r="D11" s="64"/>
      <c r="E11" s="64"/>
      <c r="F11" s="65">
        <f t="shared" si="0"/>
        <v>0</v>
      </c>
    </row>
    <row r="12" spans="1:6" ht="15.95" customHeight="1">
      <c r="A12" s="507"/>
      <c r="B12" s="28"/>
      <c r="C12" s="508"/>
      <c r="D12" s="28"/>
      <c r="E12" s="28"/>
      <c r="F12" s="57">
        <f t="shared" si="0"/>
        <v>0</v>
      </c>
    </row>
    <row r="13" spans="1:6" ht="15.95" customHeight="1">
      <c r="A13" s="507"/>
      <c r="B13" s="28"/>
      <c r="C13" s="508"/>
      <c r="D13" s="28"/>
      <c r="E13" s="28"/>
      <c r="F13" s="57">
        <f t="shared" si="0"/>
        <v>0</v>
      </c>
    </row>
    <row r="14" spans="1:6" ht="15.95" customHeight="1">
      <c r="A14" s="507"/>
      <c r="B14" s="28"/>
      <c r="C14" s="508"/>
      <c r="D14" s="28"/>
      <c r="E14" s="28"/>
      <c r="F14" s="57">
        <f t="shared" si="0"/>
        <v>0</v>
      </c>
    </row>
    <row r="15" spans="1:6" ht="15.95" customHeight="1">
      <c r="A15" s="507"/>
      <c r="B15" s="28"/>
      <c r="C15" s="508"/>
      <c r="D15" s="28"/>
      <c r="E15" s="28"/>
      <c r="F15" s="57">
        <f t="shared" si="0"/>
        <v>0</v>
      </c>
    </row>
    <row r="16" spans="1:6" ht="15.95" customHeight="1">
      <c r="A16" s="507"/>
      <c r="B16" s="28"/>
      <c r="C16" s="508"/>
      <c r="D16" s="28"/>
      <c r="E16" s="28"/>
      <c r="F16" s="57">
        <f t="shared" si="0"/>
        <v>0</v>
      </c>
    </row>
    <row r="17" spans="1:6" ht="15.95" customHeight="1">
      <c r="A17" s="507"/>
      <c r="B17" s="28"/>
      <c r="C17" s="508"/>
      <c r="D17" s="28"/>
      <c r="E17" s="28"/>
      <c r="F17" s="57">
        <f t="shared" si="0"/>
        <v>0</v>
      </c>
    </row>
    <row r="18" spans="1:6" ht="15.95" customHeight="1">
      <c r="A18" s="507"/>
      <c r="B18" s="28"/>
      <c r="C18" s="508"/>
      <c r="D18" s="28"/>
      <c r="E18" s="28"/>
      <c r="F18" s="57">
        <f t="shared" si="0"/>
        <v>0</v>
      </c>
    </row>
    <row r="19" spans="1:6" ht="15.95" customHeight="1">
      <c r="A19" s="507"/>
      <c r="B19" s="28"/>
      <c r="C19" s="508"/>
      <c r="D19" s="28"/>
      <c r="E19" s="28"/>
      <c r="F19" s="57">
        <f t="shared" si="0"/>
        <v>0</v>
      </c>
    </row>
    <row r="20" spans="1:6" ht="15.95" customHeight="1">
      <c r="A20" s="507"/>
      <c r="B20" s="28"/>
      <c r="C20" s="508"/>
      <c r="D20" s="28"/>
      <c r="E20" s="28"/>
      <c r="F20" s="57">
        <f t="shared" si="0"/>
        <v>0</v>
      </c>
    </row>
    <row r="21" spans="1:6" ht="15.95" customHeight="1">
      <c r="A21" s="507"/>
      <c r="B21" s="28"/>
      <c r="C21" s="508"/>
      <c r="D21" s="28"/>
      <c r="E21" s="28"/>
      <c r="F21" s="57">
        <f t="shared" si="0"/>
        <v>0</v>
      </c>
    </row>
    <row r="22" spans="1:6" ht="15.95" customHeight="1" thickBot="1">
      <c r="A22" s="58"/>
      <c r="B22" s="29"/>
      <c r="C22" s="509"/>
      <c r="D22" s="29"/>
      <c r="E22" s="29"/>
      <c r="F22" s="59">
        <f t="shared" si="0"/>
        <v>0</v>
      </c>
    </row>
    <row r="23" spans="1:6" s="62" customFormat="1" ht="18" customHeight="1" thickBot="1">
      <c r="A23" s="218" t="s">
        <v>64</v>
      </c>
      <c r="B23" s="60">
        <f>SUM(B5:B22)</f>
        <v>9820</v>
      </c>
      <c r="C23" s="136"/>
      <c r="D23" s="60">
        <f>SUM(D5:D22)</f>
        <v>0</v>
      </c>
      <c r="E23" s="60">
        <f>SUM(E5:E22)</f>
        <v>9820</v>
      </c>
      <c r="F23" s="61">
        <f>SUM(F5:F22)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02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……/2015. (….)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workbookViewId="0">
      <selection activeCell="F5" sqref="F5"/>
    </sheetView>
  </sheetViews>
  <sheetFormatPr defaultRowHeight="12.75"/>
  <cols>
    <col min="1" max="1" width="60.6640625" style="43" customWidth="1"/>
    <col min="2" max="2" width="15.6640625" style="42" customWidth="1"/>
    <col min="3" max="3" width="16.33203125" style="42" customWidth="1"/>
    <col min="4" max="4" width="18" style="42" customWidth="1"/>
    <col min="5" max="5" width="16.6640625" style="42" customWidth="1"/>
    <col min="6" max="6" width="18.83203125" style="42" customWidth="1"/>
    <col min="7" max="8" width="12.83203125" style="42" customWidth="1"/>
    <col min="9" max="9" width="13.83203125" style="42" customWidth="1"/>
    <col min="10" max="16384" width="9.33203125" style="42"/>
  </cols>
  <sheetData>
    <row r="1" spans="1:6" ht="24.75" customHeight="1">
      <c r="A1" s="672" t="s">
        <v>1</v>
      </c>
      <c r="B1" s="672"/>
      <c r="C1" s="672"/>
      <c r="D1" s="672"/>
      <c r="E1" s="672"/>
      <c r="F1" s="672"/>
    </row>
    <row r="2" spans="1:6" ht="23.25" customHeight="1" thickBot="1">
      <c r="A2" s="215"/>
      <c r="B2" s="56"/>
      <c r="C2" s="56"/>
      <c r="D2" s="56"/>
      <c r="E2" s="56"/>
      <c r="F2" s="51" t="s">
        <v>61</v>
      </c>
    </row>
    <row r="3" spans="1:6" s="45" customFormat="1" ht="48.75" customHeight="1" thickBot="1">
      <c r="A3" s="216" t="s">
        <v>68</v>
      </c>
      <c r="B3" s="217" t="s">
        <v>66</v>
      </c>
      <c r="C3" s="217" t="s">
        <v>67</v>
      </c>
      <c r="D3" s="217" t="str">
        <f>+'6.sz.mell.'!D3</f>
        <v>Felhasználás   2014. XII. 31-ig</v>
      </c>
      <c r="E3" s="217" t="str">
        <f>+'6.sz.mell.'!E3</f>
        <v>2015. évi előirányzat</v>
      </c>
      <c r="F3" s="52" t="str">
        <f>+CONCATENATE(LEFT(ÖSSZEFÜGGÉSEK!A5,4),". utáni szükséglet ",CHAR(10),"(F=B - D - E)")</f>
        <v>2015. utáni szükséglet 
(F=B - D - E)</v>
      </c>
    </row>
    <row r="4" spans="1:6" s="56" customFormat="1" ht="15" customHeight="1" thickBot="1">
      <c r="A4" s="53" t="s">
        <v>504</v>
      </c>
      <c r="B4" s="54" t="s">
        <v>505</v>
      </c>
      <c r="C4" s="54" t="s">
        <v>506</v>
      </c>
      <c r="D4" s="54" t="s">
        <v>508</v>
      </c>
      <c r="E4" s="54" t="s">
        <v>507</v>
      </c>
      <c r="F4" s="55" t="s">
        <v>509</v>
      </c>
    </row>
    <row r="5" spans="1:6" s="563" customFormat="1" ht="15.95" customHeight="1">
      <c r="A5" s="63" t="s">
        <v>659</v>
      </c>
      <c r="B5" s="64">
        <v>14500</v>
      </c>
      <c r="C5" s="510" t="s">
        <v>562</v>
      </c>
      <c r="D5" s="64"/>
      <c r="E5" s="64">
        <v>14500</v>
      </c>
      <c r="F5" s="65">
        <f t="shared" ref="F5:F23" si="0">B5-D5-E5</f>
        <v>0</v>
      </c>
    </row>
    <row r="6" spans="1:6" ht="15.95" customHeight="1">
      <c r="A6" s="63"/>
      <c r="B6" s="64"/>
      <c r="C6" s="510"/>
      <c r="D6" s="64"/>
      <c r="E6" s="64"/>
      <c r="F6" s="65">
        <f t="shared" si="0"/>
        <v>0</v>
      </c>
    </row>
    <row r="7" spans="1:6" ht="15.95" customHeight="1">
      <c r="A7" s="63"/>
      <c r="B7" s="64"/>
      <c r="C7" s="510"/>
      <c r="D7" s="64"/>
      <c r="E7" s="64"/>
      <c r="F7" s="65">
        <f t="shared" si="0"/>
        <v>0</v>
      </c>
    </row>
    <row r="8" spans="1:6" ht="15.95" customHeight="1">
      <c r="A8" s="63"/>
      <c r="B8" s="64"/>
      <c r="C8" s="510"/>
      <c r="D8" s="64"/>
      <c r="E8" s="64"/>
      <c r="F8" s="65">
        <f t="shared" si="0"/>
        <v>0</v>
      </c>
    </row>
    <row r="9" spans="1:6" ht="15.95" customHeight="1">
      <c r="A9" s="63"/>
      <c r="B9" s="64"/>
      <c r="C9" s="510"/>
      <c r="D9" s="64"/>
      <c r="E9" s="64"/>
      <c r="F9" s="65">
        <f t="shared" si="0"/>
        <v>0</v>
      </c>
    </row>
    <row r="10" spans="1:6" ht="15.95" customHeight="1">
      <c r="A10" s="63"/>
      <c r="B10" s="64"/>
      <c r="C10" s="510"/>
      <c r="D10" s="64"/>
      <c r="E10" s="64"/>
      <c r="F10" s="65">
        <f t="shared" si="0"/>
        <v>0</v>
      </c>
    </row>
    <row r="11" spans="1:6" ht="15.95" customHeight="1">
      <c r="A11" s="63"/>
      <c r="B11" s="64"/>
      <c r="C11" s="510"/>
      <c r="D11" s="64"/>
      <c r="E11" s="64"/>
      <c r="F11" s="65">
        <f t="shared" si="0"/>
        <v>0</v>
      </c>
    </row>
    <row r="12" spans="1:6" ht="15.95" customHeight="1">
      <c r="A12" s="63"/>
      <c r="B12" s="64"/>
      <c r="C12" s="510"/>
      <c r="D12" s="64"/>
      <c r="E12" s="64"/>
      <c r="F12" s="65">
        <f t="shared" si="0"/>
        <v>0</v>
      </c>
    </row>
    <row r="13" spans="1:6" ht="15.95" customHeight="1">
      <c r="A13" s="63"/>
      <c r="B13" s="64"/>
      <c r="C13" s="510"/>
      <c r="D13" s="64"/>
      <c r="E13" s="64"/>
      <c r="F13" s="65">
        <f t="shared" si="0"/>
        <v>0</v>
      </c>
    </row>
    <row r="14" spans="1:6" ht="15.95" customHeight="1">
      <c r="A14" s="63"/>
      <c r="B14" s="64"/>
      <c r="C14" s="510"/>
      <c r="D14" s="64"/>
      <c r="E14" s="64"/>
      <c r="F14" s="65">
        <f t="shared" si="0"/>
        <v>0</v>
      </c>
    </row>
    <row r="15" spans="1:6" ht="15.95" customHeight="1">
      <c r="A15" s="63"/>
      <c r="B15" s="64"/>
      <c r="C15" s="510"/>
      <c r="D15" s="64"/>
      <c r="E15" s="64"/>
      <c r="F15" s="65">
        <f t="shared" si="0"/>
        <v>0</v>
      </c>
    </row>
    <row r="16" spans="1:6" ht="15.95" customHeight="1">
      <c r="A16" s="63"/>
      <c r="B16" s="64"/>
      <c r="C16" s="510"/>
      <c r="D16" s="64"/>
      <c r="E16" s="64"/>
      <c r="F16" s="65">
        <f t="shared" si="0"/>
        <v>0</v>
      </c>
    </row>
    <row r="17" spans="1:6" ht="15.95" customHeight="1">
      <c r="A17" s="63"/>
      <c r="B17" s="64"/>
      <c r="C17" s="510"/>
      <c r="D17" s="64"/>
      <c r="E17" s="64"/>
      <c r="F17" s="65">
        <f t="shared" si="0"/>
        <v>0</v>
      </c>
    </row>
    <row r="18" spans="1:6" ht="15.95" customHeight="1">
      <c r="A18" s="63"/>
      <c r="B18" s="64"/>
      <c r="C18" s="510"/>
      <c r="D18" s="64"/>
      <c r="E18" s="64"/>
      <c r="F18" s="65">
        <f t="shared" si="0"/>
        <v>0</v>
      </c>
    </row>
    <row r="19" spans="1:6" ht="15.95" customHeight="1">
      <c r="A19" s="63"/>
      <c r="B19" s="64"/>
      <c r="C19" s="510"/>
      <c r="D19" s="64"/>
      <c r="E19" s="64"/>
      <c r="F19" s="65">
        <f t="shared" si="0"/>
        <v>0</v>
      </c>
    </row>
    <row r="20" spans="1:6" ht="15.95" customHeight="1">
      <c r="A20" s="63"/>
      <c r="B20" s="64"/>
      <c r="C20" s="510"/>
      <c r="D20" s="64"/>
      <c r="E20" s="64"/>
      <c r="F20" s="65">
        <f t="shared" si="0"/>
        <v>0</v>
      </c>
    </row>
    <row r="21" spans="1:6" ht="15.95" customHeight="1">
      <c r="A21" s="63"/>
      <c r="B21" s="64"/>
      <c r="C21" s="510"/>
      <c r="D21" s="64"/>
      <c r="E21" s="64"/>
      <c r="F21" s="65">
        <f t="shared" si="0"/>
        <v>0</v>
      </c>
    </row>
    <row r="22" spans="1:6" ht="15.95" customHeight="1">
      <c r="A22" s="63"/>
      <c r="B22" s="64"/>
      <c r="C22" s="510"/>
      <c r="D22" s="64"/>
      <c r="E22" s="64"/>
      <c r="F22" s="65">
        <f t="shared" si="0"/>
        <v>0</v>
      </c>
    </row>
    <row r="23" spans="1:6" ht="15.95" customHeight="1" thickBot="1">
      <c r="A23" s="66"/>
      <c r="B23" s="67"/>
      <c r="C23" s="511"/>
      <c r="D23" s="67"/>
      <c r="E23" s="67"/>
      <c r="F23" s="68">
        <f t="shared" si="0"/>
        <v>0</v>
      </c>
    </row>
    <row r="24" spans="1:6" s="62" customFormat="1" ht="18" customHeight="1" thickBot="1">
      <c r="A24" s="218" t="s">
        <v>64</v>
      </c>
      <c r="B24" s="219">
        <f>SUM(B5:B23)</f>
        <v>14500</v>
      </c>
      <c r="C24" s="137"/>
      <c r="D24" s="219">
        <f>SUM(D5:D23)</f>
        <v>0</v>
      </c>
      <c r="E24" s="219">
        <f>SUM(E5:E23)</f>
        <v>14500</v>
      </c>
      <c r="F24" s="69">
        <f>SUM(F5:F23)</f>
        <v>0</v>
      </c>
    </row>
  </sheetData>
  <mergeCells count="1">
    <mergeCell ref="A1:F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95" orientation="landscape" horizontalDpi="300" verticalDpi="300" r:id="rId1"/>
  <headerFooter alignWithMargins="0">
    <oddHeader>&amp;R&amp;"Times New Roman CE,Félkövér dőlt"&amp;12 &amp;11 7. melléklet a ……/2015. (….) önkormányzati rendelethez&amp;"Times New Roman CE,Normál"&amp;10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52"/>
  <sheetViews>
    <sheetView workbookViewId="0">
      <selection activeCell="D5" sqref="D5"/>
    </sheetView>
  </sheetViews>
  <sheetFormatPr defaultRowHeight="12.75"/>
  <cols>
    <col min="1" max="1" width="38.6640625" style="47" customWidth="1"/>
    <col min="2" max="5" width="13.83203125" style="47" customWidth="1"/>
    <col min="6" max="16384" width="9.33203125" style="47"/>
  </cols>
  <sheetData>
    <row r="1" spans="1:5">
      <c r="A1" s="236"/>
      <c r="B1" s="236"/>
      <c r="C1" s="236"/>
      <c r="D1" s="236"/>
      <c r="E1" s="236"/>
    </row>
    <row r="2" spans="1:5" ht="15.75">
      <c r="A2" s="237" t="s">
        <v>136</v>
      </c>
      <c r="B2" s="673"/>
      <c r="C2" s="673"/>
      <c r="D2" s="673"/>
      <c r="E2" s="673"/>
    </row>
    <row r="3" spans="1:5" ht="14.25" thickBot="1">
      <c r="A3" s="236"/>
      <c r="B3" s="236"/>
      <c r="C3" s="236"/>
      <c r="D3" s="674" t="s">
        <v>129</v>
      </c>
      <c r="E3" s="674"/>
    </row>
    <row r="4" spans="1:5" ht="15" customHeight="1" thickBot="1">
      <c r="A4" s="238" t="s">
        <v>128</v>
      </c>
      <c r="B4" s="239" t="str">
        <f>CONCATENATE((LEFT(ÖSSZEFÜGGÉSEK!A5,4)),".")</f>
        <v>2015.</v>
      </c>
      <c r="C4" s="239" t="str">
        <f>CONCATENATE((LEFT(ÖSSZEFÜGGÉSEK!A5,4))+1,".")</f>
        <v>2016.</v>
      </c>
      <c r="D4" s="239" t="str">
        <f>CONCATENATE((LEFT(ÖSSZEFÜGGÉSEK!A5,4))+1,". után")</f>
        <v>2016. után</v>
      </c>
      <c r="E4" s="240" t="s">
        <v>49</v>
      </c>
    </row>
    <row r="5" spans="1:5">
      <c r="A5" s="241" t="s">
        <v>130</v>
      </c>
      <c r="B5" s="100"/>
      <c r="C5" s="100"/>
      <c r="D5" s="100"/>
      <c r="E5" s="242">
        <f t="shared" ref="E5:E11" si="0">SUM(B5:D5)</f>
        <v>0</v>
      </c>
    </row>
    <row r="6" spans="1:5">
      <c r="A6" s="243" t="s">
        <v>143</v>
      </c>
      <c r="B6" s="101"/>
      <c r="C6" s="101"/>
      <c r="D6" s="101"/>
      <c r="E6" s="244">
        <f t="shared" si="0"/>
        <v>0</v>
      </c>
    </row>
    <row r="7" spans="1:5">
      <c r="A7" s="245" t="s">
        <v>131</v>
      </c>
      <c r="B7" s="102"/>
      <c r="C7" s="102"/>
      <c r="D7" s="102"/>
      <c r="E7" s="246">
        <f t="shared" si="0"/>
        <v>0</v>
      </c>
    </row>
    <row r="8" spans="1:5">
      <c r="A8" s="245" t="s">
        <v>145</v>
      </c>
      <c r="B8" s="102"/>
      <c r="C8" s="102"/>
      <c r="D8" s="102"/>
      <c r="E8" s="246">
        <f t="shared" si="0"/>
        <v>0</v>
      </c>
    </row>
    <row r="9" spans="1:5">
      <c r="A9" s="245" t="s">
        <v>132</v>
      </c>
      <c r="B9" s="102"/>
      <c r="C9" s="102"/>
      <c r="D9" s="102"/>
      <c r="E9" s="246">
        <f t="shared" si="0"/>
        <v>0</v>
      </c>
    </row>
    <row r="10" spans="1:5">
      <c r="A10" s="245" t="s">
        <v>133</v>
      </c>
      <c r="B10" s="102"/>
      <c r="C10" s="102"/>
      <c r="D10" s="102"/>
      <c r="E10" s="246">
        <f t="shared" si="0"/>
        <v>0</v>
      </c>
    </row>
    <row r="11" spans="1:5" ht="13.5" thickBot="1">
      <c r="A11" s="103"/>
      <c r="B11" s="104"/>
      <c r="C11" s="104"/>
      <c r="D11" s="104"/>
      <c r="E11" s="246">
        <f t="shared" si="0"/>
        <v>0</v>
      </c>
    </row>
    <row r="12" spans="1:5" ht="13.5" thickBot="1">
      <c r="A12" s="247" t="s">
        <v>135</v>
      </c>
      <c r="B12" s="248">
        <f>B5+SUM(B7:B11)</f>
        <v>0</v>
      </c>
      <c r="C12" s="248">
        <f>C5+SUM(C7:C11)</f>
        <v>0</v>
      </c>
      <c r="D12" s="248">
        <f>D5+SUM(D7:D11)</f>
        <v>0</v>
      </c>
      <c r="E12" s="249">
        <f>E5+SUM(E7:E11)</f>
        <v>0</v>
      </c>
    </row>
    <row r="13" spans="1:5" ht="13.5" thickBot="1">
      <c r="A13" s="50"/>
      <c r="B13" s="50"/>
      <c r="C13" s="50"/>
      <c r="D13" s="50"/>
      <c r="E13" s="50"/>
    </row>
    <row r="14" spans="1:5" ht="15" customHeight="1" thickBot="1">
      <c r="A14" s="238" t="s">
        <v>134</v>
      </c>
      <c r="B14" s="239" t="str">
        <f>+B4</f>
        <v>2015.</v>
      </c>
      <c r="C14" s="239" t="str">
        <f>+C4</f>
        <v>2016.</v>
      </c>
      <c r="D14" s="239" t="str">
        <f>+D4</f>
        <v>2016. után</v>
      </c>
      <c r="E14" s="240" t="s">
        <v>49</v>
      </c>
    </row>
    <row r="15" spans="1:5">
      <c r="A15" s="241" t="s">
        <v>139</v>
      </c>
      <c r="B15" s="100"/>
      <c r="C15" s="100"/>
      <c r="D15" s="100"/>
      <c r="E15" s="242">
        <f t="shared" ref="E15:E21" si="1">SUM(B15:D15)</f>
        <v>0</v>
      </c>
    </row>
    <row r="16" spans="1:5">
      <c r="A16" s="250" t="s">
        <v>140</v>
      </c>
      <c r="B16" s="102"/>
      <c r="C16" s="102"/>
      <c r="D16" s="102"/>
      <c r="E16" s="246">
        <f t="shared" si="1"/>
        <v>0</v>
      </c>
    </row>
    <row r="17" spans="1:5">
      <c r="A17" s="245" t="s">
        <v>141</v>
      </c>
      <c r="B17" s="102"/>
      <c r="C17" s="102"/>
      <c r="D17" s="102"/>
      <c r="E17" s="246">
        <f t="shared" si="1"/>
        <v>0</v>
      </c>
    </row>
    <row r="18" spans="1:5">
      <c r="A18" s="245" t="s">
        <v>142</v>
      </c>
      <c r="B18" s="102"/>
      <c r="C18" s="102"/>
      <c r="D18" s="102"/>
      <c r="E18" s="246">
        <f t="shared" si="1"/>
        <v>0</v>
      </c>
    </row>
    <row r="19" spans="1:5">
      <c r="A19" s="105"/>
      <c r="B19" s="102"/>
      <c r="C19" s="102"/>
      <c r="D19" s="102"/>
      <c r="E19" s="246">
        <f t="shared" si="1"/>
        <v>0</v>
      </c>
    </row>
    <row r="20" spans="1:5">
      <c r="A20" s="105"/>
      <c r="B20" s="102"/>
      <c r="C20" s="102"/>
      <c r="D20" s="102"/>
      <c r="E20" s="246">
        <f t="shared" si="1"/>
        <v>0</v>
      </c>
    </row>
    <row r="21" spans="1:5" ht="13.5" thickBot="1">
      <c r="A21" s="103"/>
      <c r="B21" s="104"/>
      <c r="C21" s="104"/>
      <c r="D21" s="104"/>
      <c r="E21" s="246">
        <f t="shared" si="1"/>
        <v>0</v>
      </c>
    </row>
    <row r="22" spans="1:5" ht="13.5" thickBot="1">
      <c r="A22" s="247" t="s">
        <v>51</v>
      </c>
      <c r="B22" s="248">
        <f>SUM(B15:B21)</f>
        <v>0</v>
      </c>
      <c r="C22" s="248">
        <f>SUM(C15:C21)</f>
        <v>0</v>
      </c>
      <c r="D22" s="248">
        <f>SUM(D15:D21)</f>
        <v>0</v>
      </c>
      <c r="E22" s="249">
        <f>SUM(E15:E21)</f>
        <v>0</v>
      </c>
    </row>
    <row r="23" spans="1:5">
      <c r="A23" s="236"/>
      <c r="B23" s="236"/>
      <c r="C23" s="236"/>
      <c r="D23" s="236"/>
      <c r="E23" s="236"/>
    </row>
    <row r="24" spans="1:5">
      <c r="A24" s="236"/>
      <c r="B24" s="236"/>
      <c r="C24" s="236"/>
      <c r="D24" s="236"/>
      <c r="E24" s="236"/>
    </row>
    <row r="25" spans="1:5" ht="15.75">
      <c r="A25" s="237" t="s">
        <v>136</v>
      </c>
      <c r="B25" s="673"/>
      <c r="C25" s="673"/>
      <c r="D25" s="673"/>
      <c r="E25" s="673"/>
    </row>
    <row r="26" spans="1:5" ht="14.25" thickBot="1">
      <c r="A26" s="236"/>
      <c r="B26" s="236"/>
      <c r="C26" s="236"/>
      <c r="D26" s="674" t="s">
        <v>129</v>
      </c>
      <c r="E26" s="674"/>
    </row>
    <row r="27" spans="1:5" ht="13.5" thickBot="1">
      <c r="A27" s="238" t="s">
        <v>128</v>
      </c>
      <c r="B27" s="239" t="str">
        <f>+B14</f>
        <v>2015.</v>
      </c>
      <c r="C27" s="239" t="str">
        <f>+C14</f>
        <v>2016.</v>
      </c>
      <c r="D27" s="239" t="str">
        <f>+D14</f>
        <v>2016. után</v>
      </c>
      <c r="E27" s="240" t="s">
        <v>49</v>
      </c>
    </row>
    <row r="28" spans="1:5">
      <c r="A28" s="241" t="s">
        <v>130</v>
      </c>
      <c r="B28" s="100"/>
      <c r="C28" s="100"/>
      <c r="D28" s="100"/>
      <c r="E28" s="242">
        <f t="shared" ref="E28:E34" si="2">SUM(B28:D28)</f>
        <v>0</v>
      </c>
    </row>
    <row r="29" spans="1:5">
      <c r="A29" s="243" t="s">
        <v>143</v>
      </c>
      <c r="B29" s="101"/>
      <c r="C29" s="101"/>
      <c r="D29" s="101"/>
      <c r="E29" s="244">
        <f t="shared" si="2"/>
        <v>0</v>
      </c>
    </row>
    <row r="30" spans="1:5">
      <c r="A30" s="245" t="s">
        <v>131</v>
      </c>
      <c r="B30" s="102"/>
      <c r="C30" s="102"/>
      <c r="D30" s="102"/>
      <c r="E30" s="246">
        <f t="shared" si="2"/>
        <v>0</v>
      </c>
    </row>
    <row r="31" spans="1:5">
      <c r="A31" s="245" t="s">
        <v>145</v>
      </c>
      <c r="B31" s="102"/>
      <c r="C31" s="102"/>
      <c r="D31" s="102"/>
      <c r="E31" s="246">
        <f t="shared" si="2"/>
        <v>0</v>
      </c>
    </row>
    <row r="32" spans="1:5">
      <c r="A32" s="245" t="s">
        <v>132</v>
      </c>
      <c r="B32" s="102"/>
      <c r="C32" s="102"/>
      <c r="D32" s="102"/>
      <c r="E32" s="246">
        <f t="shared" si="2"/>
        <v>0</v>
      </c>
    </row>
    <row r="33" spans="1:5">
      <c r="A33" s="245" t="s">
        <v>133</v>
      </c>
      <c r="B33" s="102"/>
      <c r="C33" s="102"/>
      <c r="D33" s="102"/>
      <c r="E33" s="246">
        <f t="shared" si="2"/>
        <v>0</v>
      </c>
    </row>
    <row r="34" spans="1:5" ht="13.5" thickBot="1">
      <c r="A34" s="103"/>
      <c r="B34" s="104"/>
      <c r="C34" s="104"/>
      <c r="D34" s="104"/>
      <c r="E34" s="246">
        <f t="shared" si="2"/>
        <v>0</v>
      </c>
    </row>
    <row r="35" spans="1:5" ht="13.5" thickBot="1">
      <c r="A35" s="247" t="s">
        <v>135</v>
      </c>
      <c r="B35" s="248">
        <f>B28+SUM(B30:B34)</f>
        <v>0</v>
      </c>
      <c r="C35" s="248">
        <f>C28+SUM(C30:C34)</f>
        <v>0</v>
      </c>
      <c r="D35" s="248">
        <f>D28+SUM(D30:D34)</f>
        <v>0</v>
      </c>
      <c r="E35" s="249">
        <f>E28+SUM(E30:E34)</f>
        <v>0</v>
      </c>
    </row>
    <row r="36" spans="1:5" ht="13.5" thickBot="1">
      <c r="A36" s="50"/>
      <c r="B36" s="50"/>
      <c r="C36" s="50"/>
      <c r="D36" s="50"/>
      <c r="E36" s="50"/>
    </row>
    <row r="37" spans="1:5" ht="13.5" thickBot="1">
      <c r="A37" s="238" t="s">
        <v>134</v>
      </c>
      <c r="B37" s="239" t="str">
        <f>+B27</f>
        <v>2015.</v>
      </c>
      <c r="C37" s="239" t="str">
        <f>+C27</f>
        <v>2016.</v>
      </c>
      <c r="D37" s="239" t="str">
        <f>+D27</f>
        <v>2016. után</v>
      </c>
      <c r="E37" s="240" t="s">
        <v>49</v>
      </c>
    </row>
    <row r="38" spans="1:5">
      <c r="A38" s="241" t="s">
        <v>139</v>
      </c>
      <c r="B38" s="100"/>
      <c r="C38" s="100"/>
      <c r="D38" s="100"/>
      <c r="E38" s="242">
        <f t="shared" ref="E38:E44" si="3">SUM(B38:D38)</f>
        <v>0</v>
      </c>
    </row>
    <row r="39" spans="1:5">
      <c r="A39" s="250" t="s">
        <v>140</v>
      </c>
      <c r="B39" s="102"/>
      <c r="C39" s="102"/>
      <c r="D39" s="102"/>
      <c r="E39" s="246">
        <f t="shared" si="3"/>
        <v>0</v>
      </c>
    </row>
    <row r="40" spans="1:5">
      <c r="A40" s="245" t="s">
        <v>141</v>
      </c>
      <c r="B40" s="102"/>
      <c r="C40" s="102"/>
      <c r="D40" s="102"/>
      <c r="E40" s="246">
        <f t="shared" si="3"/>
        <v>0</v>
      </c>
    </row>
    <row r="41" spans="1:5">
      <c r="A41" s="245" t="s">
        <v>142</v>
      </c>
      <c r="B41" s="102"/>
      <c r="C41" s="102"/>
      <c r="D41" s="102"/>
      <c r="E41" s="246">
        <f t="shared" si="3"/>
        <v>0</v>
      </c>
    </row>
    <row r="42" spans="1:5">
      <c r="A42" s="105"/>
      <c r="B42" s="102"/>
      <c r="C42" s="102"/>
      <c r="D42" s="102"/>
      <c r="E42" s="246">
        <f t="shared" si="3"/>
        <v>0</v>
      </c>
    </row>
    <row r="43" spans="1:5">
      <c r="A43" s="105"/>
      <c r="B43" s="102"/>
      <c r="C43" s="102"/>
      <c r="D43" s="102"/>
      <c r="E43" s="246">
        <f t="shared" si="3"/>
        <v>0</v>
      </c>
    </row>
    <row r="44" spans="1:5" ht="13.5" thickBot="1">
      <c r="A44" s="103"/>
      <c r="B44" s="104"/>
      <c r="C44" s="104"/>
      <c r="D44" s="104"/>
      <c r="E44" s="246">
        <f t="shared" si="3"/>
        <v>0</v>
      </c>
    </row>
    <row r="45" spans="1:5" ht="13.5" thickBot="1">
      <c r="A45" s="247" t="s">
        <v>51</v>
      </c>
      <c r="B45" s="248">
        <f>SUM(B38:B44)</f>
        <v>0</v>
      </c>
      <c r="C45" s="248">
        <f>SUM(C38:C44)</f>
        <v>0</v>
      </c>
      <c r="D45" s="248">
        <f>SUM(D38:D44)</f>
        <v>0</v>
      </c>
      <c r="E45" s="249">
        <f>SUM(E38:E44)</f>
        <v>0</v>
      </c>
    </row>
    <row r="46" spans="1:5">
      <c r="A46" s="236"/>
      <c r="B46" s="236"/>
      <c r="C46" s="236"/>
      <c r="D46" s="236"/>
      <c r="E46" s="236"/>
    </row>
    <row r="47" spans="1:5" ht="15.75">
      <c r="A47" s="682" t="str">
        <f>+CONCATENATE("Önkormányzaton kívüli EU-s projektekhez történő hozzájárulás ",LEFT(ÖSSZEFÜGGÉSEK!A5,4),". évi előirányzat")</f>
        <v>Önkormányzaton kívüli EU-s projektekhez történő hozzájárulás 2015. évi előirányzat</v>
      </c>
      <c r="B47" s="682"/>
      <c r="C47" s="682"/>
      <c r="D47" s="682"/>
      <c r="E47" s="682"/>
    </row>
    <row r="48" spans="1:5" ht="13.5" thickBot="1">
      <c r="A48" s="236"/>
      <c r="B48" s="236"/>
      <c r="C48" s="236"/>
      <c r="D48" s="236"/>
      <c r="E48" s="236"/>
    </row>
    <row r="49" spans="1:8" ht="13.5" thickBot="1">
      <c r="A49" s="687" t="s">
        <v>137</v>
      </c>
      <c r="B49" s="688"/>
      <c r="C49" s="689"/>
      <c r="D49" s="685" t="s">
        <v>146</v>
      </c>
      <c r="E49" s="686"/>
      <c r="H49" s="48"/>
    </row>
    <row r="50" spans="1:8">
      <c r="A50" s="690"/>
      <c r="B50" s="691"/>
      <c r="C50" s="692"/>
      <c r="D50" s="678"/>
      <c r="E50" s="679"/>
    </row>
    <row r="51" spans="1:8" ht="13.5" thickBot="1">
      <c r="A51" s="693"/>
      <c r="B51" s="694"/>
      <c r="C51" s="695"/>
      <c r="D51" s="680"/>
      <c r="E51" s="681"/>
    </row>
    <row r="52" spans="1:8" ht="13.5" thickBot="1">
      <c r="A52" s="675" t="s">
        <v>51</v>
      </c>
      <c r="B52" s="676"/>
      <c r="C52" s="677"/>
      <c r="D52" s="683">
        <f>SUM(D50:E51)</f>
        <v>0</v>
      </c>
      <c r="E52" s="684"/>
    </row>
  </sheetData>
  <mergeCells count="13">
    <mergeCell ref="A49:C49"/>
    <mergeCell ref="A50:C50"/>
    <mergeCell ref="A51:C51"/>
    <mergeCell ref="B2:E2"/>
    <mergeCell ref="B25:E25"/>
    <mergeCell ref="D3:E3"/>
    <mergeCell ref="D26:E26"/>
    <mergeCell ref="A52:C52"/>
    <mergeCell ref="D50:E50"/>
    <mergeCell ref="D51:E51"/>
    <mergeCell ref="A47:E47"/>
    <mergeCell ref="D52:E52"/>
    <mergeCell ref="D49:E49"/>
  </mergeCells>
  <phoneticPr fontId="30" type="noConversion"/>
  <conditionalFormatting sqref="E5:E12 B12:D12 B22:E22 E15:E21 E28:E35 B35:D35 E38:E45 B45:D45 D52:E52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CE,Félkövér"&amp;12Európai uniós támogatással megvalósuló projektek bevételei, kiadásai, hozzájárulások&amp;R&amp;"Times New Roman CE,Félkövér dőlt"&amp;11 8. melléklet a ……/2015. (….) önkormányzati rendelethez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topLeftCell="A74" zoomScale="130" zoomScaleNormal="130" zoomScaleSheetLayoutView="85" workbookViewId="0">
      <selection activeCell="C96" sqref="C96"/>
    </sheetView>
  </sheetViews>
  <sheetFormatPr defaultRowHeight="12.75"/>
  <cols>
    <col min="1" max="1" width="19.5" style="422" customWidth="1"/>
    <col min="2" max="2" width="72" style="423" customWidth="1"/>
    <col min="3" max="3" width="25" style="424" customWidth="1"/>
    <col min="4" max="16384" width="9.33203125" style="3"/>
  </cols>
  <sheetData>
    <row r="1" spans="1:3" s="2" customFormat="1" ht="16.5" customHeight="1" thickBot="1">
      <c r="A1" s="251"/>
      <c r="B1" s="253"/>
      <c r="C1" s="276" t="str">
        <f>+CONCATENATE("9.1. melléklet a ……/",LEFT(ÖSSZEFÜGGÉSEK!A5,4),". (….) önkormányzati rendelethez")</f>
        <v>9.1. melléklet a ……/2015. (….) önkormányzati rendelethez</v>
      </c>
    </row>
    <row r="2" spans="1:3" s="106" customFormat="1" ht="21" customHeight="1">
      <c r="A2" s="438" t="s">
        <v>62</v>
      </c>
      <c r="B2" s="388" t="s">
        <v>223</v>
      </c>
      <c r="C2" s="390" t="s">
        <v>52</v>
      </c>
    </row>
    <row r="3" spans="1:3" s="106" customFormat="1" ht="16.5" thickBot="1">
      <c r="A3" s="254" t="s">
        <v>201</v>
      </c>
      <c r="B3" s="389" t="s">
        <v>407</v>
      </c>
      <c r="C3" s="532" t="s">
        <v>52</v>
      </c>
    </row>
    <row r="4" spans="1:3" s="107" customFormat="1" ht="15.95" customHeight="1" thickBot="1">
      <c r="A4" s="255"/>
      <c r="B4" s="255"/>
      <c r="C4" s="256" t="s">
        <v>53</v>
      </c>
    </row>
    <row r="5" spans="1:3" ht="13.5" thickBot="1">
      <c r="A5" s="439" t="s">
        <v>203</v>
      </c>
      <c r="B5" s="257" t="s">
        <v>54</v>
      </c>
      <c r="C5" s="391" t="s">
        <v>55</v>
      </c>
    </row>
    <row r="6" spans="1:3" s="70" customFormat="1" ht="12.95" customHeight="1" thickBot="1">
      <c r="A6" s="223" t="s">
        <v>504</v>
      </c>
      <c r="B6" s="224" t="s">
        <v>505</v>
      </c>
      <c r="C6" s="225" t="s">
        <v>506</v>
      </c>
    </row>
    <row r="7" spans="1:3" s="70" customFormat="1" ht="15.95" customHeight="1" thickBot="1">
      <c r="A7" s="259"/>
      <c r="B7" s="260" t="s">
        <v>56</v>
      </c>
      <c r="C7" s="392"/>
    </row>
    <row r="8" spans="1:3" s="70" customFormat="1" ht="12" customHeight="1" thickBot="1">
      <c r="A8" s="32" t="s">
        <v>17</v>
      </c>
      <c r="B8" s="21" t="s">
        <v>253</v>
      </c>
      <c r="C8" s="327">
        <f>+C9+C10+C11+C12+C13+C14</f>
        <v>29563</v>
      </c>
    </row>
    <row r="9" spans="1:3" s="108" customFormat="1" ht="12" customHeight="1">
      <c r="A9" s="467" t="s">
        <v>99</v>
      </c>
      <c r="B9" s="448" t="s">
        <v>254</v>
      </c>
      <c r="C9" s="330">
        <v>10559</v>
      </c>
    </row>
    <row r="10" spans="1:3" s="109" customFormat="1" ht="12" customHeight="1">
      <c r="A10" s="468" t="s">
        <v>100</v>
      </c>
      <c r="B10" s="449" t="s">
        <v>255</v>
      </c>
      <c r="C10" s="329"/>
    </row>
    <row r="11" spans="1:3" s="109" customFormat="1" ht="12" customHeight="1">
      <c r="A11" s="468" t="s">
        <v>101</v>
      </c>
      <c r="B11" s="449" t="s">
        <v>256</v>
      </c>
      <c r="C11" s="329">
        <v>12368</v>
      </c>
    </row>
    <row r="12" spans="1:3" s="109" customFormat="1" ht="12" customHeight="1">
      <c r="A12" s="468" t="s">
        <v>102</v>
      </c>
      <c r="B12" s="449" t="s">
        <v>257</v>
      </c>
      <c r="C12" s="329">
        <v>746</v>
      </c>
    </row>
    <row r="13" spans="1:3" s="109" customFormat="1" ht="12" customHeight="1">
      <c r="A13" s="468" t="s">
        <v>147</v>
      </c>
      <c r="B13" s="449" t="s">
        <v>518</v>
      </c>
      <c r="C13" s="329">
        <v>2640</v>
      </c>
    </row>
    <row r="14" spans="1:3" s="108" customFormat="1" ht="12" customHeight="1" thickBot="1">
      <c r="A14" s="469" t="s">
        <v>103</v>
      </c>
      <c r="B14" s="450" t="s">
        <v>441</v>
      </c>
      <c r="C14" s="329">
        <v>3250</v>
      </c>
    </row>
    <row r="15" spans="1:3" s="108" customFormat="1" ht="12" customHeight="1" thickBot="1">
      <c r="A15" s="32" t="s">
        <v>18</v>
      </c>
      <c r="B15" s="322" t="s">
        <v>258</v>
      </c>
      <c r="C15" s="327">
        <f>+C16+C17+C18+C19+C20</f>
        <v>69593</v>
      </c>
    </row>
    <row r="16" spans="1:3" s="108" customFormat="1" ht="12" customHeight="1">
      <c r="A16" s="467" t="s">
        <v>105</v>
      </c>
      <c r="B16" s="448" t="s">
        <v>259</v>
      </c>
      <c r="C16" s="330"/>
    </row>
    <row r="17" spans="1:3" s="108" customFormat="1" ht="12" customHeight="1">
      <c r="A17" s="468" t="s">
        <v>106</v>
      </c>
      <c r="B17" s="449" t="s">
        <v>260</v>
      </c>
      <c r="C17" s="329"/>
    </row>
    <row r="18" spans="1:3" s="108" customFormat="1" ht="12" customHeight="1">
      <c r="A18" s="468" t="s">
        <v>107</v>
      </c>
      <c r="B18" s="449" t="s">
        <v>429</v>
      </c>
      <c r="C18" s="329"/>
    </row>
    <row r="19" spans="1:3" s="108" customFormat="1" ht="12" customHeight="1">
      <c r="A19" s="468" t="s">
        <v>108</v>
      </c>
      <c r="B19" s="449" t="s">
        <v>430</v>
      </c>
      <c r="C19" s="329"/>
    </row>
    <row r="20" spans="1:3" s="108" customFormat="1" ht="12" customHeight="1">
      <c r="A20" s="468" t="s">
        <v>109</v>
      </c>
      <c r="B20" s="449" t="s">
        <v>261</v>
      </c>
      <c r="C20" s="329">
        <v>69593</v>
      </c>
    </row>
    <row r="21" spans="1:3" s="109" customFormat="1" ht="12" customHeight="1" thickBot="1">
      <c r="A21" s="469" t="s">
        <v>118</v>
      </c>
      <c r="B21" s="450" t="s">
        <v>262</v>
      </c>
      <c r="C21" s="331"/>
    </row>
    <row r="22" spans="1:3" s="109" customFormat="1" ht="12" customHeight="1" thickBot="1">
      <c r="A22" s="32" t="s">
        <v>19</v>
      </c>
      <c r="B22" s="21" t="s">
        <v>263</v>
      </c>
      <c r="C22" s="327">
        <f>+C23+C24+C25+C26+C27</f>
        <v>11820</v>
      </c>
    </row>
    <row r="23" spans="1:3" s="109" customFormat="1" ht="12" customHeight="1">
      <c r="A23" s="467" t="s">
        <v>88</v>
      </c>
      <c r="B23" s="448" t="s">
        <v>264</v>
      </c>
      <c r="C23" s="330"/>
    </row>
    <row r="24" spans="1:3" s="108" customFormat="1" ht="12" customHeight="1">
      <c r="A24" s="468" t="s">
        <v>89</v>
      </c>
      <c r="B24" s="449" t="s">
        <v>265</v>
      </c>
      <c r="C24" s="329"/>
    </row>
    <row r="25" spans="1:3" s="109" customFormat="1" ht="12" customHeight="1">
      <c r="A25" s="468" t="s">
        <v>90</v>
      </c>
      <c r="B25" s="449" t="s">
        <v>431</v>
      </c>
      <c r="C25" s="329"/>
    </row>
    <row r="26" spans="1:3" s="109" customFormat="1" ht="12" customHeight="1">
      <c r="A26" s="468" t="s">
        <v>91</v>
      </c>
      <c r="B26" s="449" t="s">
        <v>432</v>
      </c>
      <c r="C26" s="329"/>
    </row>
    <row r="27" spans="1:3" s="109" customFormat="1" ht="12" customHeight="1">
      <c r="A27" s="468" t="s">
        <v>170</v>
      </c>
      <c r="B27" s="449" t="s">
        <v>266</v>
      </c>
      <c r="C27" s="329">
        <v>11820</v>
      </c>
    </row>
    <row r="28" spans="1:3" s="109" customFormat="1" ht="12" customHeight="1" thickBot="1">
      <c r="A28" s="469" t="s">
        <v>171</v>
      </c>
      <c r="B28" s="450" t="s">
        <v>267</v>
      </c>
      <c r="C28" s="331"/>
    </row>
    <row r="29" spans="1:3" s="109" customFormat="1" ht="12" customHeight="1" thickBot="1">
      <c r="A29" s="32" t="s">
        <v>172</v>
      </c>
      <c r="B29" s="21" t="s">
        <v>268</v>
      </c>
      <c r="C29" s="333">
        <f>+C30+C34+C35+C36</f>
        <v>1950</v>
      </c>
    </row>
    <row r="30" spans="1:3" s="109" customFormat="1" ht="12" customHeight="1">
      <c r="A30" s="467" t="s">
        <v>269</v>
      </c>
      <c r="B30" s="448" t="s">
        <v>519</v>
      </c>
      <c r="C30" s="443">
        <f>+C31+C32+C33</f>
        <v>1350</v>
      </c>
    </row>
    <row r="31" spans="1:3" s="109" customFormat="1" ht="12" customHeight="1">
      <c r="A31" s="468" t="s">
        <v>270</v>
      </c>
      <c r="B31" s="449" t="s">
        <v>275</v>
      </c>
      <c r="C31" s="329">
        <v>350</v>
      </c>
    </row>
    <row r="32" spans="1:3" s="109" customFormat="1" ht="12" customHeight="1">
      <c r="A32" s="468" t="s">
        <v>271</v>
      </c>
      <c r="B32" s="449" t="s">
        <v>276</v>
      </c>
      <c r="C32" s="329"/>
    </row>
    <row r="33" spans="1:3" s="109" customFormat="1" ht="12" customHeight="1">
      <c r="A33" s="468" t="s">
        <v>445</v>
      </c>
      <c r="B33" s="523" t="s">
        <v>446</v>
      </c>
      <c r="C33" s="329">
        <v>1000</v>
      </c>
    </row>
    <row r="34" spans="1:3" s="109" customFormat="1" ht="12" customHeight="1">
      <c r="A34" s="468" t="s">
        <v>272</v>
      </c>
      <c r="B34" s="449" t="s">
        <v>277</v>
      </c>
      <c r="C34" s="329">
        <v>600</v>
      </c>
    </row>
    <row r="35" spans="1:3" s="109" customFormat="1" ht="12" customHeight="1">
      <c r="A35" s="468" t="s">
        <v>273</v>
      </c>
      <c r="B35" s="449" t="s">
        <v>278</v>
      </c>
      <c r="C35" s="329"/>
    </row>
    <row r="36" spans="1:3" s="109" customFormat="1" ht="12" customHeight="1" thickBot="1">
      <c r="A36" s="469" t="s">
        <v>274</v>
      </c>
      <c r="B36" s="450" t="s">
        <v>279</v>
      </c>
      <c r="C36" s="331"/>
    </row>
    <row r="37" spans="1:3" s="109" customFormat="1" ht="12" customHeight="1" thickBot="1">
      <c r="A37" s="32" t="s">
        <v>21</v>
      </c>
      <c r="B37" s="21" t="s">
        <v>442</v>
      </c>
      <c r="C37" s="327">
        <f>SUM(C38:C48)</f>
        <v>17590</v>
      </c>
    </row>
    <row r="38" spans="1:3" s="109" customFormat="1" ht="12" customHeight="1">
      <c r="A38" s="467" t="s">
        <v>92</v>
      </c>
      <c r="B38" s="448" t="s">
        <v>282</v>
      </c>
      <c r="C38" s="330">
        <v>3000</v>
      </c>
    </row>
    <row r="39" spans="1:3" s="109" customFormat="1" ht="12" customHeight="1">
      <c r="A39" s="468" t="s">
        <v>93</v>
      </c>
      <c r="B39" s="449" t="s">
        <v>283</v>
      </c>
      <c r="C39" s="329">
        <v>9254</v>
      </c>
    </row>
    <row r="40" spans="1:3" s="109" customFormat="1" ht="12" customHeight="1">
      <c r="A40" s="468" t="s">
        <v>94</v>
      </c>
      <c r="B40" s="449" t="s">
        <v>284</v>
      </c>
      <c r="C40" s="329"/>
    </row>
    <row r="41" spans="1:3" s="109" customFormat="1" ht="12" customHeight="1">
      <c r="A41" s="468" t="s">
        <v>174</v>
      </c>
      <c r="B41" s="449" t="s">
        <v>285</v>
      </c>
      <c r="C41" s="329"/>
    </row>
    <row r="42" spans="1:3" s="109" customFormat="1" ht="12" customHeight="1">
      <c r="A42" s="468" t="s">
        <v>175</v>
      </c>
      <c r="B42" s="449" t="s">
        <v>286</v>
      </c>
      <c r="C42" s="329">
        <v>60</v>
      </c>
    </row>
    <row r="43" spans="1:3" s="109" customFormat="1" ht="12" customHeight="1">
      <c r="A43" s="468" t="s">
        <v>176</v>
      </c>
      <c r="B43" s="449" t="s">
        <v>287</v>
      </c>
      <c r="C43" s="329">
        <v>5216</v>
      </c>
    </row>
    <row r="44" spans="1:3" s="109" customFormat="1" ht="12" customHeight="1">
      <c r="A44" s="468" t="s">
        <v>177</v>
      </c>
      <c r="B44" s="449" t="s">
        <v>288</v>
      </c>
      <c r="C44" s="329"/>
    </row>
    <row r="45" spans="1:3" s="109" customFormat="1" ht="12" customHeight="1">
      <c r="A45" s="468" t="s">
        <v>178</v>
      </c>
      <c r="B45" s="449" t="s">
        <v>289</v>
      </c>
      <c r="C45" s="329">
        <v>60</v>
      </c>
    </row>
    <row r="46" spans="1:3" s="109" customFormat="1" ht="12" customHeight="1">
      <c r="A46" s="468" t="s">
        <v>280</v>
      </c>
      <c r="B46" s="449" t="s">
        <v>290</v>
      </c>
      <c r="C46" s="332"/>
    </row>
    <row r="47" spans="1:3" s="109" customFormat="1" ht="12" customHeight="1">
      <c r="A47" s="469" t="s">
        <v>281</v>
      </c>
      <c r="B47" s="450" t="s">
        <v>444</v>
      </c>
      <c r="C47" s="435"/>
    </row>
    <row r="48" spans="1:3" s="109" customFormat="1" ht="12" customHeight="1" thickBot="1">
      <c r="A48" s="469" t="s">
        <v>443</v>
      </c>
      <c r="B48" s="450" t="s">
        <v>291</v>
      </c>
      <c r="C48" s="435"/>
    </row>
    <row r="49" spans="1:3" s="109" customFormat="1" ht="12" customHeight="1" thickBot="1">
      <c r="A49" s="32" t="s">
        <v>22</v>
      </c>
      <c r="B49" s="21" t="s">
        <v>292</v>
      </c>
      <c r="C49" s="327">
        <f>SUM(C50:C54)</f>
        <v>3000</v>
      </c>
    </row>
    <row r="50" spans="1:3" s="109" customFormat="1" ht="12" customHeight="1">
      <c r="A50" s="467" t="s">
        <v>95</v>
      </c>
      <c r="B50" s="448" t="s">
        <v>296</v>
      </c>
      <c r="C50" s="495"/>
    </row>
    <row r="51" spans="1:3" s="109" customFormat="1" ht="12" customHeight="1">
      <c r="A51" s="468" t="s">
        <v>96</v>
      </c>
      <c r="B51" s="449" t="s">
        <v>297</v>
      </c>
      <c r="C51" s="332">
        <v>3000</v>
      </c>
    </row>
    <row r="52" spans="1:3" s="109" customFormat="1" ht="12" customHeight="1">
      <c r="A52" s="468" t="s">
        <v>293</v>
      </c>
      <c r="B52" s="449" t="s">
        <v>298</v>
      </c>
      <c r="C52" s="332"/>
    </row>
    <row r="53" spans="1:3" s="109" customFormat="1" ht="12" customHeight="1">
      <c r="A53" s="468" t="s">
        <v>294</v>
      </c>
      <c r="B53" s="449" t="s">
        <v>299</v>
      </c>
      <c r="C53" s="332"/>
    </row>
    <row r="54" spans="1:3" s="109" customFormat="1" ht="12" customHeight="1" thickBot="1">
      <c r="A54" s="469" t="s">
        <v>295</v>
      </c>
      <c r="B54" s="450" t="s">
        <v>300</v>
      </c>
      <c r="C54" s="435"/>
    </row>
    <row r="55" spans="1:3" s="109" customFormat="1" ht="12" customHeight="1" thickBot="1">
      <c r="A55" s="32" t="s">
        <v>179</v>
      </c>
      <c r="B55" s="21" t="s">
        <v>301</v>
      </c>
      <c r="C55" s="327">
        <f>SUM(C56:C58)</f>
        <v>0</v>
      </c>
    </row>
    <row r="56" spans="1:3" s="109" customFormat="1" ht="12" customHeight="1">
      <c r="A56" s="467" t="s">
        <v>97</v>
      </c>
      <c r="B56" s="448" t="s">
        <v>302</v>
      </c>
      <c r="C56" s="330"/>
    </row>
    <row r="57" spans="1:3" s="109" customFormat="1" ht="12" customHeight="1">
      <c r="A57" s="468" t="s">
        <v>98</v>
      </c>
      <c r="B57" s="449" t="s">
        <v>433</v>
      </c>
      <c r="C57" s="329"/>
    </row>
    <row r="58" spans="1:3" s="109" customFormat="1" ht="12" customHeight="1">
      <c r="A58" s="468" t="s">
        <v>305</v>
      </c>
      <c r="B58" s="449" t="s">
        <v>303</v>
      </c>
      <c r="C58" s="329"/>
    </row>
    <row r="59" spans="1:3" s="109" customFormat="1" ht="12" customHeight="1" thickBot="1">
      <c r="A59" s="469" t="s">
        <v>306</v>
      </c>
      <c r="B59" s="450" t="s">
        <v>304</v>
      </c>
      <c r="C59" s="331"/>
    </row>
    <row r="60" spans="1:3" s="109" customFormat="1" ht="12" customHeight="1" thickBot="1">
      <c r="A60" s="32" t="s">
        <v>24</v>
      </c>
      <c r="B60" s="322" t="s">
        <v>307</v>
      </c>
      <c r="C60" s="327">
        <f>SUM(C61:C63)</f>
        <v>0</v>
      </c>
    </row>
    <row r="61" spans="1:3" s="109" customFormat="1" ht="12" customHeight="1">
      <c r="A61" s="467" t="s">
        <v>180</v>
      </c>
      <c r="B61" s="448" t="s">
        <v>309</v>
      </c>
      <c r="C61" s="332"/>
    </row>
    <row r="62" spans="1:3" s="109" customFormat="1" ht="12" customHeight="1">
      <c r="A62" s="468" t="s">
        <v>181</v>
      </c>
      <c r="B62" s="449" t="s">
        <v>434</v>
      </c>
      <c r="C62" s="332"/>
    </row>
    <row r="63" spans="1:3" s="109" customFormat="1" ht="12" customHeight="1">
      <c r="A63" s="468" t="s">
        <v>229</v>
      </c>
      <c r="B63" s="449" t="s">
        <v>310</v>
      </c>
      <c r="C63" s="332"/>
    </row>
    <row r="64" spans="1:3" s="109" customFormat="1" ht="12" customHeight="1" thickBot="1">
      <c r="A64" s="469" t="s">
        <v>308</v>
      </c>
      <c r="B64" s="450" t="s">
        <v>311</v>
      </c>
      <c r="C64" s="332"/>
    </row>
    <row r="65" spans="1:3" s="109" customFormat="1" ht="12" customHeight="1" thickBot="1">
      <c r="A65" s="32" t="s">
        <v>25</v>
      </c>
      <c r="B65" s="21" t="s">
        <v>312</v>
      </c>
      <c r="C65" s="333">
        <f>+C8+C15+C22+C29+C37+C49+C55+C60</f>
        <v>133516</v>
      </c>
    </row>
    <row r="66" spans="1:3" s="109" customFormat="1" ht="12" customHeight="1" thickBot="1">
      <c r="A66" s="470" t="s">
        <v>403</v>
      </c>
      <c r="B66" s="322" t="s">
        <v>314</v>
      </c>
      <c r="C66" s="327">
        <f>SUM(C67:C69)</f>
        <v>0</v>
      </c>
    </row>
    <row r="67" spans="1:3" s="109" customFormat="1" ht="12" customHeight="1">
      <c r="A67" s="467" t="s">
        <v>345</v>
      </c>
      <c r="B67" s="448" t="s">
        <v>315</v>
      </c>
      <c r="C67" s="332"/>
    </row>
    <row r="68" spans="1:3" s="109" customFormat="1" ht="12" customHeight="1">
      <c r="A68" s="468" t="s">
        <v>354</v>
      </c>
      <c r="B68" s="449" t="s">
        <v>316</v>
      </c>
      <c r="C68" s="332"/>
    </row>
    <row r="69" spans="1:3" s="109" customFormat="1" ht="12" customHeight="1" thickBot="1">
      <c r="A69" s="469" t="s">
        <v>355</v>
      </c>
      <c r="B69" s="451" t="s">
        <v>317</v>
      </c>
      <c r="C69" s="332"/>
    </row>
    <row r="70" spans="1:3" s="109" customFormat="1" ht="12" customHeight="1" thickBot="1">
      <c r="A70" s="470" t="s">
        <v>318</v>
      </c>
      <c r="B70" s="322" t="s">
        <v>319</v>
      </c>
      <c r="C70" s="327">
        <f>SUM(C71:C74)</f>
        <v>0</v>
      </c>
    </row>
    <row r="71" spans="1:3" s="109" customFormat="1" ht="12" customHeight="1">
      <c r="A71" s="467" t="s">
        <v>148</v>
      </c>
      <c r="B71" s="448" t="s">
        <v>320</v>
      </c>
      <c r="C71" s="332"/>
    </row>
    <row r="72" spans="1:3" s="109" customFormat="1" ht="12" customHeight="1">
      <c r="A72" s="468" t="s">
        <v>149</v>
      </c>
      <c r="B72" s="449" t="s">
        <v>321</v>
      </c>
      <c r="C72" s="332"/>
    </row>
    <row r="73" spans="1:3" s="109" customFormat="1" ht="12" customHeight="1">
      <c r="A73" s="468" t="s">
        <v>346</v>
      </c>
      <c r="B73" s="449" t="s">
        <v>322</v>
      </c>
      <c r="C73" s="332"/>
    </row>
    <row r="74" spans="1:3" s="109" customFormat="1" ht="12" customHeight="1" thickBot="1">
      <c r="A74" s="469" t="s">
        <v>347</v>
      </c>
      <c r="B74" s="450" t="s">
        <v>323</v>
      </c>
      <c r="C74" s="332"/>
    </row>
    <row r="75" spans="1:3" s="109" customFormat="1" ht="12" customHeight="1" thickBot="1">
      <c r="A75" s="470" t="s">
        <v>324</v>
      </c>
      <c r="B75" s="322" t="s">
        <v>325</v>
      </c>
      <c r="C75" s="327">
        <f>SUM(C76:C77)</f>
        <v>33040</v>
      </c>
    </row>
    <row r="76" spans="1:3" s="109" customFormat="1" ht="12" customHeight="1">
      <c r="A76" s="467" t="s">
        <v>348</v>
      </c>
      <c r="B76" s="448" t="s">
        <v>326</v>
      </c>
      <c r="C76" s="332">
        <v>33040</v>
      </c>
    </row>
    <row r="77" spans="1:3" s="109" customFormat="1" ht="12" customHeight="1" thickBot="1">
      <c r="A77" s="469" t="s">
        <v>349</v>
      </c>
      <c r="B77" s="450" t="s">
        <v>327</v>
      </c>
      <c r="C77" s="332"/>
    </row>
    <row r="78" spans="1:3" s="108" customFormat="1" ht="12" customHeight="1" thickBot="1">
      <c r="A78" s="470" t="s">
        <v>328</v>
      </c>
      <c r="B78" s="322" t="s">
        <v>329</v>
      </c>
      <c r="C78" s="327">
        <f>SUM(C79:C81)</f>
        <v>0</v>
      </c>
    </row>
    <row r="79" spans="1:3" s="109" customFormat="1" ht="12" customHeight="1">
      <c r="A79" s="467" t="s">
        <v>350</v>
      </c>
      <c r="B79" s="448" t="s">
        <v>330</v>
      </c>
      <c r="C79" s="332"/>
    </row>
    <row r="80" spans="1:3" s="109" customFormat="1" ht="12" customHeight="1">
      <c r="A80" s="468" t="s">
        <v>351</v>
      </c>
      <c r="B80" s="449" t="s">
        <v>331</v>
      </c>
      <c r="C80" s="332"/>
    </row>
    <row r="81" spans="1:3" s="109" customFormat="1" ht="12" customHeight="1" thickBot="1">
      <c r="A81" s="469" t="s">
        <v>352</v>
      </c>
      <c r="B81" s="450" t="s">
        <v>332</v>
      </c>
      <c r="C81" s="332"/>
    </row>
    <row r="82" spans="1:3" s="109" customFormat="1" ht="12" customHeight="1" thickBot="1">
      <c r="A82" s="470" t="s">
        <v>333</v>
      </c>
      <c r="B82" s="322" t="s">
        <v>353</v>
      </c>
      <c r="C82" s="327">
        <f>SUM(C83:C86)</f>
        <v>0</v>
      </c>
    </row>
    <row r="83" spans="1:3" s="109" customFormat="1" ht="12" customHeight="1">
      <c r="A83" s="471" t="s">
        <v>334</v>
      </c>
      <c r="B83" s="448" t="s">
        <v>335</v>
      </c>
      <c r="C83" s="332"/>
    </row>
    <row r="84" spans="1:3" s="109" customFormat="1" ht="12" customHeight="1">
      <c r="A84" s="472" t="s">
        <v>336</v>
      </c>
      <c r="B84" s="449" t="s">
        <v>337</v>
      </c>
      <c r="C84" s="332"/>
    </row>
    <row r="85" spans="1:3" s="109" customFormat="1" ht="12" customHeight="1">
      <c r="A85" s="472" t="s">
        <v>338</v>
      </c>
      <c r="B85" s="449" t="s">
        <v>339</v>
      </c>
      <c r="C85" s="332"/>
    </row>
    <row r="86" spans="1:3" s="108" customFormat="1" ht="12" customHeight="1" thickBot="1">
      <c r="A86" s="473" t="s">
        <v>340</v>
      </c>
      <c r="B86" s="450" t="s">
        <v>341</v>
      </c>
      <c r="C86" s="332"/>
    </row>
    <row r="87" spans="1:3" s="108" customFormat="1" ht="12" customHeight="1" thickBot="1">
      <c r="A87" s="470" t="s">
        <v>342</v>
      </c>
      <c r="B87" s="322" t="s">
        <v>486</v>
      </c>
      <c r="C87" s="496"/>
    </row>
    <row r="88" spans="1:3" s="108" customFormat="1" ht="12" customHeight="1" thickBot="1">
      <c r="A88" s="470" t="s">
        <v>520</v>
      </c>
      <c r="B88" s="322" t="s">
        <v>343</v>
      </c>
      <c r="C88" s="496"/>
    </row>
    <row r="89" spans="1:3" s="108" customFormat="1" ht="12" customHeight="1" thickBot="1">
      <c r="A89" s="470" t="s">
        <v>521</v>
      </c>
      <c r="B89" s="455" t="s">
        <v>489</v>
      </c>
      <c r="C89" s="333">
        <f>+C66+C70+C75+C78+C82+C88+C87</f>
        <v>33040</v>
      </c>
    </row>
    <row r="90" spans="1:3" s="108" customFormat="1" ht="12" customHeight="1" thickBot="1">
      <c r="A90" s="474" t="s">
        <v>522</v>
      </c>
      <c r="B90" s="456" t="s">
        <v>523</v>
      </c>
      <c r="C90" s="333">
        <f>+C65+C89</f>
        <v>166556</v>
      </c>
    </row>
    <row r="91" spans="1:3" s="109" customFormat="1" ht="15" customHeight="1" thickBot="1">
      <c r="A91" s="265"/>
      <c r="B91" s="266"/>
      <c r="C91" s="397"/>
    </row>
    <row r="92" spans="1:3" s="70" customFormat="1" ht="16.5" customHeight="1" thickBot="1">
      <c r="A92" s="269"/>
      <c r="B92" s="270" t="s">
        <v>57</v>
      </c>
      <c r="C92" s="399"/>
    </row>
    <row r="93" spans="1:3" s="110" customFormat="1" ht="12" customHeight="1" thickBot="1">
      <c r="A93" s="440" t="s">
        <v>17</v>
      </c>
      <c r="B93" s="31" t="s">
        <v>527</v>
      </c>
      <c r="C93" s="326">
        <f>+C94+C95+C96+C97+C98+C111</f>
        <v>141936</v>
      </c>
    </row>
    <row r="94" spans="1:3" ht="12" customHeight="1">
      <c r="A94" s="475" t="s">
        <v>99</v>
      </c>
      <c r="B94" s="10" t="s">
        <v>47</v>
      </c>
      <c r="C94" s="328">
        <v>72736</v>
      </c>
    </row>
    <row r="95" spans="1:3" ht="12" customHeight="1">
      <c r="A95" s="468" t="s">
        <v>100</v>
      </c>
      <c r="B95" s="8" t="s">
        <v>182</v>
      </c>
      <c r="C95" s="329">
        <v>11335</v>
      </c>
    </row>
    <row r="96" spans="1:3" ht="12" customHeight="1">
      <c r="A96" s="468" t="s">
        <v>101</v>
      </c>
      <c r="B96" s="8" t="s">
        <v>138</v>
      </c>
      <c r="C96" s="331">
        <v>37000</v>
      </c>
    </row>
    <row r="97" spans="1:3" ht="12" customHeight="1">
      <c r="A97" s="468" t="s">
        <v>102</v>
      </c>
      <c r="B97" s="11" t="s">
        <v>183</v>
      </c>
      <c r="C97" s="331">
        <v>13372</v>
      </c>
    </row>
    <row r="98" spans="1:3" ht="12" customHeight="1">
      <c r="A98" s="468" t="s">
        <v>113</v>
      </c>
      <c r="B98" s="19" t="s">
        <v>184</v>
      </c>
      <c r="C98" s="331">
        <v>7293</v>
      </c>
    </row>
    <row r="99" spans="1:3" ht="12" customHeight="1">
      <c r="A99" s="468" t="s">
        <v>103</v>
      </c>
      <c r="B99" s="8" t="s">
        <v>524</v>
      </c>
      <c r="C99" s="331"/>
    </row>
    <row r="100" spans="1:3" ht="12" customHeight="1">
      <c r="A100" s="468" t="s">
        <v>104</v>
      </c>
      <c r="B100" s="161" t="s">
        <v>452</v>
      </c>
      <c r="C100" s="331"/>
    </row>
    <row r="101" spans="1:3" ht="12" customHeight="1">
      <c r="A101" s="468" t="s">
        <v>114</v>
      </c>
      <c r="B101" s="161" t="s">
        <v>451</v>
      </c>
      <c r="C101" s="331"/>
    </row>
    <row r="102" spans="1:3" ht="12" customHeight="1">
      <c r="A102" s="468" t="s">
        <v>115</v>
      </c>
      <c r="B102" s="161" t="s">
        <v>359</v>
      </c>
      <c r="C102" s="331"/>
    </row>
    <row r="103" spans="1:3" ht="12" customHeight="1">
      <c r="A103" s="468" t="s">
        <v>116</v>
      </c>
      <c r="B103" s="162" t="s">
        <v>360</v>
      </c>
      <c r="C103" s="331"/>
    </row>
    <row r="104" spans="1:3" ht="12" customHeight="1">
      <c r="A104" s="468" t="s">
        <v>117</v>
      </c>
      <c r="B104" s="162" t="s">
        <v>361</v>
      </c>
      <c r="C104" s="331"/>
    </row>
    <row r="105" spans="1:3" ht="12" customHeight="1">
      <c r="A105" s="468" t="s">
        <v>119</v>
      </c>
      <c r="B105" s="161" t="s">
        <v>362</v>
      </c>
      <c r="C105" s="331">
        <v>6493</v>
      </c>
    </row>
    <row r="106" spans="1:3" ht="12" customHeight="1">
      <c r="A106" s="468" t="s">
        <v>185</v>
      </c>
      <c r="B106" s="161" t="s">
        <v>363</v>
      </c>
      <c r="C106" s="331"/>
    </row>
    <row r="107" spans="1:3" ht="12" customHeight="1">
      <c r="A107" s="468" t="s">
        <v>357</v>
      </c>
      <c r="B107" s="162" t="s">
        <v>364</v>
      </c>
      <c r="C107" s="331"/>
    </row>
    <row r="108" spans="1:3" ht="12" customHeight="1">
      <c r="A108" s="476" t="s">
        <v>358</v>
      </c>
      <c r="B108" s="163" t="s">
        <v>365</v>
      </c>
      <c r="C108" s="331"/>
    </row>
    <row r="109" spans="1:3" ht="12" customHeight="1">
      <c r="A109" s="468" t="s">
        <v>449</v>
      </c>
      <c r="B109" s="163" t="s">
        <v>366</v>
      </c>
      <c r="C109" s="331"/>
    </row>
    <row r="110" spans="1:3" ht="12" customHeight="1">
      <c r="A110" s="468" t="s">
        <v>450</v>
      </c>
      <c r="B110" s="162" t="s">
        <v>367</v>
      </c>
      <c r="C110" s="329">
        <v>800</v>
      </c>
    </row>
    <row r="111" spans="1:3" ht="12" customHeight="1">
      <c r="A111" s="468" t="s">
        <v>454</v>
      </c>
      <c r="B111" s="11" t="s">
        <v>48</v>
      </c>
      <c r="C111" s="329">
        <v>200</v>
      </c>
    </row>
    <row r="112" spans="1:3" ht="12" customHeight="1">
      <c r="A112" s="469" t="s">
        <v>455</v>
      </c>
      <c r="B112" s="8" t="s">
        <v>525</v>
      </c>
      <c r="C112" s="331">
        <v>200</v>
      </c>
    </row>
    <row r="113" spans="1:3" ht="12" customHeight="1" thickBot="1">
      <c r="A113" s="477" t="s">
        <v>456</v>
      </c>
      <c r="B113" s="164" t="s">
        <v>526</v>
      </c>
      <c r="C113" s="335"/>
    </row>
    <row r="114" spans="1:3" ht="12" customHeight="1" thickBot="1">
      <c r="A114" s="32" t="s">
        <v>18</v>
      </c>
      <c r="B114" s="30" t="s">
        <v>368</v>
      </c>
      <c r="C114" s="327">
        <f>+C115+C117+C119</f>
        <v>24620</v>
      </c>
    </row>
    <row r="115" spans="1:3" ht="12" customHeight="1">
      <c r="A115" s="467" t="s">
        <v>105</v>
      </c>
      <c r="B115" s="8" t="s">
        <v>227</v>
      </c>
      <c r="C115" s="330">
        <f>'6.sz.mell.'!E23</f>
        <v>9820</v>
      </c>
    </row>
    <row r="116" spans="1:3" ht="12" customHeight="1">
      <c r="A116" s="467" t="s">
        <v>106</v>
      </c>
      <c r="B116" s="12" t="s">
        <v>372</v>
      </c>
      <c r="C116" s="330"/>
    </row>
    <row r="117" spans="1:3" ht="12" customHeight="1">
      <c r="A117" s="467" t="s">
        <v>107</v>
      </c>
      <c r="B117" s="12" t="s">
        <v>186</v>
      </c>
      <c r="C117" s="329">
        <f>'7.sz.mell.'!E24</f>
        <v>14500</v>
      </c>
    </row>
    <row r="118" spans="1:3" ht="12" customHeight="1">
      <c r="A118" s="467" t="s">
        <v>108</v>
      </c>
      <c r="B118" s="12" t="s">
        <v>373</v>
      </c>
      <c r="C118" s="295"/>
    </row>
    <row r="119" spans="1:3" ht="12" customHeight="1">
      <c r="A119" s="467" t="s">
        <v>109</v>
      </c>
      <c r="B119" s="324" t="s">
        <v>230</v>
      </c>
      <c r="C119" s="295">
        <v>300</v>
      </c>
    </row>
    <row r="120" spans="1:3" ht="12" customHeight="1">
      <c r="A120" s="467" t="s">
        <v>118</v>
      </c>
      <c r="B120" s="323" t="s">
        <v>435</v>
      </c>
      <c r="C120" s="295"/>
    </row>
    <row r="121" spans="1:3" ht="12" customHeight="1">
      <c r="A121" s="467" t="s">
        <v>120</v>
      </c>
      <c r="B121" s="444" t="s">
        <v>378</v>
      </c>
      <c r="C121" s="295"/>
    </row>
    <row r="122" spans="1:3" ht="12" customHeight="1">
      <c r="A122" s="467" t="s">
        <v>187</v>
      </c>
      <c r="B122" s="162" t="s">
        <v>361</v>
      </c>
      <c r="C122" s="295"/>
    </row>
    <row r="123" spans="1:3" ht="12" customHeight="1">
      <c r="A123" s="467" t="s">
        <v>188</v>
      </c>
      <c r="B123" s="162" t="s">
        <v>377</v>
      </c>
      <c r="C123" s="295"/>
    </row>
    <row r="124" spans="1:3" ht="12" customHeight="1">
      <c r="A124" s="467" t="s">
        <v>189</v>
      </c>
      <c r="B124" s="162" t="s">
        <v>376</v>
      </c>
      <c r="C124" s="295"/>
    </row>
    <row r="125" spans="1:3" ht="12" customHeight="1">
      <c r="A125" s="467" t="s">
        <v>369</v>
      </c>
      <c r="B125" s="162" t="s">
        <v>364</v>
      </c>
      <c r="C125" s="295"/>
    </row>
    <row r="126" spans="1:3" ht="12" customHeight="1">
      <c r="A126" s="467" t="s">
        <v>370</v>
      </c>
      <c r="B126" s="162" t="s">
        <v>375</v>
      </c>
      <c r="C126" s="295">
        <v>300</v>
      </c>
    </row>
    <row r="127" spans="1:3" ht="12" customHeight="1" thickBot="1">
      <c r="A127" s="476" t="s">
        <v>371</v>
      </c>
      <c r="B127" s="162" t="s">
        <v>374</v>
      </c>
      <c r="C127" s="297"/>
    </row>
    <row r="128" spans="1:3" ht="12" customHeight="1" thickBot="1">
      <c r="A128" s="32" t="s">
        <v>19</v>
      </c>
      <c r="B128" s="142" t="s">
        <v>459</v>
      </c>
      <c r="C128" s="327">
        <f>+C93+C114</f>
        <v>166556</v>
      </c>
    </row>
    <row r="129" spans="1:11" ht="12" customHeight="1" thickBot="1">
      <c r="A129" s="32" t="s">
        <v>20</v>
      </c>
      <c r="B129" s="142" t="s">
        <v>460</v>
      </c>
      <c r="C129" s="327">
        <f>+C130+C131+C132</f>
        <v>0</v>
      </c>
    </row>
    <row r="130" spans="1:11" s="110" customFormat="1" ht="12" customHeight="1">
      <c r="A130" s="467" t="s">
        <v>269</v>
      </c>
      <c r="B130" s="9" t="s">
        <v>530</v>
      </c>
      <c r="C130" s="295"/>
    </row>
    <row r="131" spans="1:11" ht="12" customHeight="1">
      <c r="A131" s="467" t="s">
        <v>272</v>
      </c>
      <c r="B131" s="9" t="s">
        <v>468</v>
      </c>
      <c r="C131" s="295"/>
    </row>
    <row r="132" spans="1:11" ht="12" customHeight="1" thickBot="1">
      <c r="A132" s="476" t="s">
        <v>273</v>
      </c>
      <c r="B132" s="7" t="s">
        <v>529</v>
      </c>
      <c r="C132" s="295"/>
    </row>
    <row r="133" spans="1:11" ht="12" customHeight="1" thickBot="1">
      <c r="A133" s="32" t="s">
        <v>21</v>
      </c>
      <c r="B133" s="142" t="s">
        <v>461</v>
      </c>
      <c r="C133" s="327">
        <f>+C134+C135+C136+C137+C138+C139</f>
        <v>0</v>
      </c>
    </row>
    <row r="134" spans="1:11" ht="12" customHeight="1">
      <c r="A134" s="467" t="s">
        <v>92</v>
      </c>
      <c r="B134" s="9" t="s">
        <v>470</v>
      </c>
      <c r="C134" s="295"/>
    </row>
    <row r="135" spans="1:11" ht="12" customHeight="1">
      <c r="A135" s="467" t="s">
        <v>93</v>
      </c>
      <c r="B135" s="9" t="s">
        <v>462</v>
      </c>
      <c r="C135" s="295"/>
    </row>
    <row r="136" spans="1:11" ht="12" customHeight="1">
      <c r="A136" s="467" t="s">
        <v>94</v>
      </c>
      <c r="B136" s="9" t="s">
        <v>463</v>
      </c>
      <c r="C136" s="295"/>
    </row>
    <row r="137" spans="1:11" ht="12" customHeight="1">
      <c r="A137" s="467" t="s">
        <v>174</v>
      </c>
      <c r="B137" s="9" t="s">
        <v>528</v>
      </c>
      <c r="C137" s="295"/>
    </row>
    <row r="138" spans="1:11" ht="12" customHeight="1">
      <c r="A138" s="467" t="s">
        <v>175</v>
      </c>
      <c r="B138" s="9" t="s">
        <v>465</v>
      </c>
      <c r="C138" s="295"/>
    </row>
    <row r="139" spans="1:11" s="110" customFormat="1" ht="12" customHeight="1" thickBot="1">
      <c r="A139" s="476" t="s">
        <v>176</v>
      </c>
      <c r="B139" s="7" t="s">
        <v>466</v>
      </c>
      <c r="C139" s="295"/>
    </row>
    <row r="140" spans="1:11" ht="12" customHeight="1" thickBot="1">
      <c r="A140" s="32" t="s">
        <v>22</v>
      </c>
      <c r="B140" s="142" t="s">
        <v>551</v>
      </c>
      <c r="C140" s="333">
        <f>+C141+C142+C144+C145+C143</f>
        <v>0</v>
      </c>
      <c r="K140" s="277"/>
    </row>
    <row r="141" spans="1:11">
      <c r="A141" s="467" t="s">
        <v>95</v>
      </c>
      <c r="B141" s="9" t="s">
        <v>379</v>
      </c>
      <c r="C141" s="295"/>
    </row>
    <row r="142" spans="1:11" ht="12" customHeight="1">
      <c r="A142" s="467" t="s">
        <v>96</v>
      </c>
      <c r="B142" s="9" t="s">
        <v>380</v>
      </c>
      <c r="C142" s="295"/>
    </row>
    <row r="143" spans="1:11" ht="12" customHeight="1">
      <c r="A143" s="467" t="s">
        <v>293</v>
      </c>
      <c r="B143" s="9" t="s">
        <v>550</v>
      </c>
      <c r="C143" s="295"/>
    </row>
    <row r="144" spans="1:11" s="110" customFormat="1" ht="12" customHeight="1">
      <c r="A144" s="467" t="s">
        <v>294</v>
      </c>
      <c r="B144" s="9" t="s">
        <v>475</v>
      </c>
      <c r="C144" s="295"/>
    </row>
    <row r="145" spans="1:3" s="110" customFormat="1" ht="12" customHeight="1" thickBot="1">
      <c r="A145" s="476" t="s">
        <v>295</v>
      </c>
      <c r="B145" s="7" t="s">
        <v>399</v>
      </c>
      <c r="C145" s="295"/>
    </row>
    <row r="146" spans="1:3" s="110" customFormat="1" ht="12" customHeight="1" thickBot="1">
      <c r="A146" s="32" t="s">
        <v>23</v>
      </c>
      <c r="B146" s="142" t="s">
        <v>476</v>
      </c>
      <c r="C146" s="336">
        <f>+C147+C148+C149+C150+C151</f>
        <v>0</v>
      </c>
    </row>
    <row r="147" spans="1:3" s="110" customFormat="1" ht="12" customHeight="1">
      <c r="A147" s="467" t="s">
        <v>97</v>
      </c>
      <c r="B147" s="9" t="s">
        <v>471</v>
      </c>
      <c r="C147" s="295"/>
    </row>
    <row r="148" spans="1:3" s="110" customFormat="1" ht="12" customHeight="1">
      <c r="A148" s="467" t="s">
        <v>98</v>
      </c>
      <c r="B148" s="9" t="s">
        <v>478</v>
      </c>
      <c r="C148" s="295"/>
    </row>
    <row r="149" spans="1:3" s="110" customFormat="1" ht="12" customHeight="1">
      <c r="A149" s="467" t="s">
        <v>305</v>
      </c>
      <c r="B149" s="9" t="s">
        <v>473</v>
      </c>
      <c r="C149" s="295"/>
    </row>
    <row r="150" spans="1:3" s="110" customFormat="1" ht="12" customHeight="1">
      <c r="A150" s="467" t="s">
        <v>306</v>
      </c>
      <c r="B150" s="9" t="s">
        <v>531</v>
      </c>
      <c r="C150" s="295"/>
    </row>
    <row r="151" spans="1:3" ht="12.75" customHeight="1" thickBot="1">
      <c r="A151" s="476" t="s">
        <v>477</v>
      </c>
      <c r="B151" s="7" t="s">
        <v>480</v>
      </c>
      <c r="C151" s="297"/>
    </row>
    <row r="152" spans="1:3" ht="12.75" customHeight="1" thickBot="1">
      <c r="A152" s="533" t="s">
        <v>24</v>
      </c>
      <c r="B152" s="142" t="s">
        <v>481</v>
      </c>
      <c r="C152" s="336"/>
    </row>
    <row r="153" spans="1:3" ht="12.75" customHeight="1" thickBot="1">
      <c r="A153" s="533" t="s">
        <v>25</v>
      </c>
      <c r="B153" s="142" t="s">
        <v>482</v>
      </c>
      <c r="C153" s="336"/>
    </row>
    <row r="154" spans="1:3" ht="12" customHeight="1" thickBot="1">
      <c r="A154" s="32" t="s">
        <v>26</v>
      </c>
      <c r="B154" s="142" t="s">
        <v>484</v>
      </c>
      <c r="C154" s="458">
        <f>+C129+C133+C140+C146+C152+C153</f>
        <v>0</v>
      </c>
    </row>
    <row r="155" spans="1:3" ht="15" customHeight="1" thickBot="1">
      <c r="A155" s="478" t="s">
        <v>27</v>
      </c>
      <c r="B155" s="411" t="s">
        <v>483</v>
      </c>
      <c r="C155" s="458">
        <f>+C128+C154</f>
        <v>166556</v>
      </c>
    </row>
    <row r="156" spans="1:3" ht="13.5" thickBot="1">
      <c r="A156" s="419"/>
      <c r="B156" s="420"/>
      <c r="C156" s="421"/>
    </row>
    <row r="157" spans="1:3" ht="15" customHeight="1" thickBot="1">
      <c r="A157" s="274" t="s">
        <v>532</v>
      </c>
      <c r="B157" s="275"/>
      <c r="C157" s="139">
        <v>5</v>
      </c>
    </row>
    <row r="158" spans="1:3" ht="14.25" customHeight="1" thickBot="1">
      <c r="A158" s="274" t="s">
        <v>204</v>
      </c>
      <c r="B158" s="275"/>
      <c r="C158" s="139">
        <v>73</v>
      </c>
    </row>
  </sheetData>
  <sheetProtection formatCells="0"/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16" zoomScale="130" zoomScaleNormal="130" zoomScaleSheetLayoutView="85" workbookViewId="0">
      <selection activeCell="C96" sqref="C96"/>
    </sheetView>
  </sheetViews>
  <sheetFormatPr defaultRowHeight="12.75"/>
  <cols>
    <col min="1" max="1" width="19.5" style="422" customWidth="1"/>
    <col min="2" max="2" width="72" style="423" customWidth="1"/>
    <col min="3" max="3" width="25" style="424" customWidth="1"/>
    <col min="4" max="16384" width="9.33203125" style="3"/>
  </cols>
  <sheetData>
    <row r="1" spans="1:3" s="2" customFormat="1" ht="16.5" customHeight="1" thickBot="1">
      <c r="A1" s="251"/>
      <c r="B1" s="253"/>
      <c r="C1" s="276" t="str">
        <f>+CONCATENATE("9.1.1. melléklet a ……/",LEFT(ÖSSZEFÜGGÉSEK!A5,4),". (….) önkormányzati rendelethez")</f>
        <v>9.1.1. melléklet a ……/2015. (….) önkormányzati rendelethez</v>
      </c>
    </row>
    <row r="2" spans="1:3" s="106" customFormat="1" ht="21" customHeight="1">
      <c r="A2" s="438" t="s">
        <v>62</v>
      </c>
      <c r="B2" s="388" t="s">
        <v>223</v>
      </c>
      <c r="C2" s="390" t="s">
        <v>52</v>
      </c>
    </row>
    <row r="3" spans="1:3" s="106" customFormat="1" ht="16.5" thickBot="1">
      <c r="A3" s="254" t="s">
        <v>201</v>
      </c>
      <c r="B3" s="389" t="s">
        <v>436</v>
      </c>
      <c r="C3" s="532" t="s">
        <v>59</v>
      </c>
    </row>
    <row r="4" spans="1:3" s="107" customFormat="1" ht="15.95" customHeight="1" thickBot="1">
      <c r="A4" s="255"/>
      <c r="B4" s="255"/>
      <c r="C4" s="256" t="s">
        <v>53</v>
      </c>
    </row>
    <row r="5" spans="1:3" ht="13.5" thickBot="1">
      <c r="A5" s="439" t="s">
        <v>203</v>
      </c>
      <c r="B5" s="257" t="s">
        <v>54</v>
      </c>
      <c r="C5" s="391" t="s">
        <v>55</v>
      </c>
    </row>
    <row r="6" spans="1:3" s="70" customFormat="1" ht="12.95" customHeight="1" thickBot="1">
      <c r="A6" s="223" t="s">
        <v>504</v>
      </c>
      <c r="B6" s="224" t="s">
        <v>505</v>
      </c>
      <c r="C6" s="225" t="s">
        <v>506</v>
      </c>
    </row>
    <row r="7" spans="1:3" s="70" customFormat="1" ht="15.95" customHeight="1" thickBot="1">
      <c r="A7" s="259"/>
      <c r="B7" s="260" t="s">
        <v>56</v>
      </c>
      <c r="C7" s="392"/>
    </row>
    <row r="8" spans="1:3" s="70" customFormat="1" ht="12" customHeight="1" thickBot="1">
      <c r="A8" s="32" t="s">
        <v>17</v>
      </c>
      <c r="B8" s="21" t="s">
        <v>253</v>
      </c>
      <c r="C8" s="327">
        <f>+C9+C10+C11+C12+C13+C14</f>
        <v>29563</v>
      </c>
    </row>
    <row r="9" spans="1:3" s="108" customFormat="1" ht="12" customHeight="1">
      <c r="A9" s="467" t="s">
        <v>99</v>
      </c>
      <c r="B9" s="448" t="s">
        <v>254</v>
      </c>
      <c r="C9" s="330">
        <v>10559</v>
      </c>
    </row>
    <row r="10" spans="1:3" s="109" customFormat="1" ht="12" customHeight="1">
      <c r="A10" s="468" t="s">
        <v>100</v>
      </c>
      <c r="B10" s="449" t="s">
        <v>255</v>
      </c>
      <c r="C10" s="329"/>
    </row>
    <row r="11" spans="1:3" s="109" customFormat="1" ht="12" customHeight="1">
      <c r="A11" s="468" t="s">
        <v>101</v>
      </c>
      <c r="B11" s="449" t="s">
        <v>256</v>
      </c>
      <c r="C11" s="329">
        <v>12368</v>
      </c>
    </row>
    <row r="12" spans="1:3" s="109" customFormat="1" ht="12" customHeight="1">
      <c r="A12" s="468" t="s">
        <v>102</v>
      </c>
      <c r="B12" s="449" t="s">
        <v>257</v>
      </c>
      <c r="C12" s="329">
        <v>746</v>
      </c>
    </row>
    <row r="13" spans="1:3" s="109" customFormat="1" ht="12" customHeight="1">
      <c r="A13" s="468" t="s">
        <v>147</v>
      </c>
      <c r="B13" s="449" t="s">
        <v>518</v>
      </c>
      <c r="C13" s="329">
        <v>2640</v>
      </c>
    </row>
    <row r="14" spans="1:3" s="108" customFormat="1" ht="12" customHeight="1" thickBot="1">
      <c r="A14" s="469" t="s">
        <v>103</v>
      </c>
      <c r="B14" s="450" t="s">
        <v>441</v>
      </c>
      <c r="C14" s="329">
        <v>3250</v>
      </c>
    </row>
    <row r="15" spans="1:3" s="108" customFormat="1" ht="12" customHeight="1" thickBot="1">
      <c r="A15" s="32" t="s">
        <v>18</v>
      </c>
      <c r="B15" s="322" t="s">
        <v>258</v>
      </c>
      <c r="C15" s="327">
        <f>+C16+C17+C18+C19+C20</f>
        <v>69593</v>
      </c>
    </row>
    <row r="16" spans="1:3" s="108" customFormat="1" ht="12" customHeight="1">
      <c r="A16" s="467" t="s">
        <v>105</v>
      </c>
      <c r="B16" s="448" t="s">
        <v>259</v>
      </c>
      <c r="C16" s="330"/>
    </row>
    <row r="17" spans="1:3" s="108" customFormat="1" ht="12" customHeight="1">
      <c r="A17" s="468" t="s">
        <v>106</v>
      </c>
      <c r="B17" s="449" t="s">
        <v>260</v>
      </c>
      <c r="C17" s="329"/>
    </row>
    <row r="18" spans="1:3" s="108" customFormat="1" ht="12" customHeight="1">
      <c r="A18" s="468" t="s">
        <v>107</v>
      </c>
      <c r="B18" s="449" t="s">
        <v>429</v>
      </c>
      <c r="C18" s="329"/>
    </row>
    <row r="19" spans="1:3" s="108" customFormat="1" ht="12" customHeight="1">
      <c r="A19" s="468" t="s">
        <v>108</v>
      </c>
      <c r="B19" s="449" t="s">
        <v>430</v>
      </c>
      <c r="C19" s="329"/>
    </row>
    <row r="20" spans="1:3" s="108" customFormat="1" ht="12" customHeight="1">
      <c r="A20" s="468" t="s">
        <v>109</v>
      </c>
      <c r="B20" s="449" t="s">
        <v>261</v>
      </c>
      <c r="C20" s="329">
        <v>69593</v>
      </c>
    </row>
    <row r="21" spans="1:3" s="109" customFormat="1" ht="12" customHeight="1" thickBot="1">
      <c r="A21" s="469" t="s">
        <v>118</v>
      </c>
      <c r="B21" s="450" t="s">
        <v>262</v>
      </c>
      <c r="C21" s="331"/>
    </row>
    <row r="22" spans="1:3" s="109" customFormat="1" ht="12" customHeight="1" thickBot="1">
      <c r="A22" s="32" t="s">
        <v>19</v>
      </c>
      <c r="B22" s="21" t="s">
        <v>263</v>
      </c>
      <c r="C22" s="327">
        <f>+C23+C24+C25+C26+C27</f>
        <v>11820</v>
      </c>
    </row>
    <row r="23" spans="1:3" s="109" customFormat="1" ht="12" customHeight="1">
      <c r="A23" s="467" t="s">
        <v>88</v>
      </c>
      <c r="B23" s="448" t="s">
        <v>264</v>
      </c>
      <c r="C23" s="330"/>
    </row>
    <row r="24" spans="1:3" s="108" customFormat="1" ht="12" customHeight="1">
      <c r="A24" s="468" t="s">
        <v>89</v>
      </c>
      <c r="B24" s="449" t="s">
        <v>265</v>
      </c>
      <c r="C24" s="329"/>
    </row>
    <row r="25" spans="1:3" s="109" customFormat="1" ht="12" customHeight="1">
      <c r="A25" s="468" t="s">
        <v>90</v>
      </c>
      <c r="B25" s="449" t="s">
        <v>431</v>
      </c>
      <c r="C25" s="329"/>
    </row>
    <row r="26" spans="1:3" s="109" customFormat="1" ht="12" customHeight="1">
      <c r="A26" s="468" t="s">
        <v>91</v>
      </c>
      <c r="B26" s="449" t="s">
        <v>432</v>
      </c>
      <c r="C26" s="329"/>
    </row>
    <row r="27" spans="1:3" s="109" customFormat="1" ht="12" customHeight="1">
      <c r="A27" s="468" t="s">
        <v>170</v>
      </c>
      <c r="B27" s="449" t="s">
        <v>266</v>
      </c>
      <c r="C27" s="329">
        <v>11820</v>
      </c>
    </row>
    <row r="28" spans="1:3" s="109" customFormat="1" ht="12" customHeight="1" thickBot="1">
      <c r="A28" s="469" t="s">
        <v>171</v>
      </c>
      <c r="B28" s="450" t="s">
        <v>267</v>
      </c>
      <c r="C28" s="331"/>
    </row>
    <row r="29" spans="1:3" s="109" customFormat="1" ht="12" customHeight="1" thickBot="1">
      <c r="A29" s="32" t="s">
        <v>172</v>
      </c>
      <c r="B29" s="21" t="s">
        <v>268</v>
      </c>
      <c r="C29" s="333">
        <f>+C30+C34+C35+C36</f>
        <v>1950</v>
      </c>
    </row>
    <row r="30" spans="1:3" s="109" customFormat="1" ht="12" customHeight="1">
      <c r="A30" s="467" t="s">
        <v>269</v>
      </c>
      <c r="B30" s="448" t="s">
        <v>519</v>
      </c>
      <c r="C30" s="443">
        <f>+C31+C32+C33</f>
        <v>1350</v>
      </c>
    </row>
    <row r="31" spans="1:3" s="109" customFormat="1" ht="12" customHeight="1">
      <c r="A31" s="468" t="s">
        <v>270</v>
      </c>
      <c r="B31" s="449" t="s">
        <v>275</v>
      </c>
      <c r="C31" s="329">
        <v>350</v>
      </c>
    </row>
    <row r="32" spans="1:3" s="109" customFormat="1" ht="12" customHeight="1">
      <c r="A32" s="468" t="s">
        <v>271</v>
      </c>
      <c r="B32" s="449" t="s">
        <v>276</v>
      </c>
      <c r="C32" s="329"/>
    </row>
    <row r="33" spans="1:3" s="109" customFormat="1" ht="12" customHeight="1">
      <c r="A33" s="468" t="s">
        <v>445</v>
      </c>
      <c r="B33" s="523" t="s">
        <v>446</v>
      </c>
      <c r="C33" s="329">
        <v>1000</v>
      </c>
    </row>
    <row r="34" spans="1:3" s="109" customFormat="1" ht="12" customHeight="1">
      <c r="A34" s="468" t="s">
        <v>272</v>
      </c>
      <c r="B34" s="449" t="s">
        <v>277</v>
      </c>
      <c r="C34" s="329">
        <v>600</v>
      </c>
    </row>
    <row r="35" spans="1:3" s="109" customFormat="1" ht="12" customHeight="1">
      <c r="A35" s="468" t="s">
        <v>273</v>
      </c>
      <c r="B35" s="449" t="s">
        <v>278</v>
      </c>
      <c r="C35" s="329"/>
    </row>
    <row r="36" spans="1:3" s="109" customFormat="1" ht="12" customHeight="1" thickBot="1">
      <c r="A36" s="469" t="s">
        <v>274</v>
      </c>
      <c r="B36" s="450" t="s">
        <v>279</v>
      </c>
      <c r="C36" s="331"/>
    </row>
    <row r="37" spans="1:3" s="109" customFormat="1" ht="12" customHeight="1" thickBot="1">
      <c r="A37" s="32" t="s">
        <v>21</v>
      </c>
      <c r="B37" s="21" t="s">
        <v>442</v>
      </c>
      <c r="C37" s="327">
        <f>SUM(C38:C48)</f>
        <v>17590</v>
      </c>
    </row>
    <row r="38" spans="1:3" s="109" customFormat="1" ht="12" customHeight="1">
      <c r="A38" s="467" t="s">
        <v>92</v>
      </c>
      <c r="B38" s="448" t="s">
        <v>282</v>
      </c>
      <c r="C38" s="330">
        <v>3000</v>
      </c>
    </row>
    <row r="39" spans="1:3" s="109" customFormat="1" ht="12" customHeight="1">
      <c r="A39" s="468" t="s">
        <v>93</v>
      </c>
      <c r="B39" s="449" t="s">
        <v>283</v>
      </c>
      <c r="C39" s="329">
        <v>9254</v>
      </c>
    </row>
    <row r="40" spans="1:3" s="109" customFormat="1" ht="12" customHeight="1">
      <c r="A40" s="468" t="s">
        <v>94</v>
      </c>
      <c r="B40" s="449" t="s">
        <v>284</v>
      </c>
      <c r="C40" s="329"/>
    </row>
    <row r="41" spans="1:3" s="109" customFormat="1" ht="12" customHeight="1">
      <c r="A41" s="468" t="s">
        <v>174</v>
      </c>
      <c r="B41" s="449" t="s">
        <v>285</v>
      </c>
      <c r="C41" s="329"/>
    </row>
    <row r="42" spans="1:3" s="109" customFormat="1" ht="12" customHeight="1">
      <c r="A42" s="468" t="s">
        <v>175</v>
      </c>
      <c r="B42" s="449" t="s">
        <v>286</v>
      </c>
      <c r="C42" s="329">
        <v>60</v>
      </c>
    </row>
    <row r="43" spans="1:3" s="109" customFormat="1" ht="12" customHeight="1">
      <c r="A43" s="468" t="s">
        <v>176</v>
      </c>
      <c r="B43" s="449" t="s">
        <v>287</v>
      </c>
      <c r="C43" s="329">
        <v>5216</v>
      </c>
    </row>
    <row r="44" spans="1:3" s="109" customFormat="1" ht="12" customHeight="1">
      <c r="A44" s="468" t="s">
        <v>177</v>
      </c>
      <c r="B44" s="449" t="s">
        <v>288</v>
      </c>
      <c r="C44" s="329"/>
    </row>
    <row r="45" spans="1:3" s="109" customFormat="1" ht="12" customHeight="1">
      <c r="A45" s="468" t="s">
        <v>178</v>
      </c>
      <c r="B45" s="449" t="s">
        <v>289</v>
      </c>
      <c r="C45" s="329">
        <v>60</v>
      </c>
    </row>
    <row r="46" spans="1:3" s="109" customFormat="1" ht="12" customHeight="1">
      <c r="A46" s="468" t="s">
        <v>280</v>
      </c>
      <c r="B46" s="449" t="s">
        <v>290</v>
      </c>
      <c r="C46" s="332"/>
    </row>
    <row r="47" spans="1:3" s="109" customFormat="1" ht="12" customHeight="1">
      <c r="A47" s="469" t="s">
        <v>281</v>
      </c>
      <c r="B47" s="450" t="s">
        <v>444</v>
      </c>
      <c r="C47" s="435"/>
    </row>
    <row r="48" spans="1:3" s="109" customFormat="1" ht="12" customHeight="1" thickBot="1">
      <c r="A48" s="469" t="s">
        <v>443</v>
      </c>
      <c r="B48" s="450" t="s">
        <v>291</v>
      </c>
      <c r="C48" s="435"/>
    </row>
    <row r="49" spans="1:3" s="109" customFormat="1" ht="12" customHeight="1" thickBot="1">
      <c r="A49" s="32" t="s">
        <v>22</v>
      </c>
      <c r="B49" s="21" t="s">
        <v>292</v>
      </c>
      <c r="C49" s="327">
        <f>SUM(C50:C54)</f>
        <v>3000</v>
      </c>
    </row>
    <row r="50" spans="1:3" s="109" customFormat="1" ht="12" customHeight="1">
      <c r="A50" s="467" t="s">
        <v>95</v>
      </c>
      <c r="B50" s="448" t="s">
        <v>296</v>
      </c>
      <c r="C50" s="495"/>
    </row>
    <row r="51" spans="1:3" s="109" customFormat="1" ht="12" customHeight="1">
      <c r="A51" s="468" t="s">
        <v>96</v>
      </c>
      <c r="B51" s="449" t="s">
        <v>297</v>
      </c>
      <c r="C51" s="332">
        <v>3000</v>
      </c>
    </row>
    <row r="52" spans="1:3" s="109" customFormat="1" ht="12" customHeight="1">
      <c r="A52" s="468" t="s">
        <v>293</v>
      </c>
      <c r="B52" s="449" t="s">
        <v>298</v>
      </c>
      <c r="C52" s="332"/>
    </row>
    <row r="53" spans="1:3" s="109" customFormat="1" ht="12" customHeight="1">
      <c r="A53" s="468" t="s">
        <v>294</v>
      </c>
      <c r="B53" s="449" t="s">
        <v>299</v>
      </c>
      <c r="C53" s="332"/>
    </row>
    <row r="54" spans="1:3" s="109" customFormat="1" ht="12" customHeight="1" thickBot="1">
      <c r="A54" s="469" t="s">
        <v>295</v>
      </c>
      <c r="B54" s="450" t="s">
        <v>300</v>
      </c>
      <c r="C54" s="435"/>
    </row>
    <row r="55" spans="1:3" s="109" customFormat="1" ht="12" customHeight="1" thickBot="1">
      <c r="A55" s="32" t="s">
        <v>179</v>
      </c>
      <c r="B55" s="21" t="s">
        <v>301</v>
      </c>
      <c r="C55" s="327">
        <f>SUM(C56:C58)</f>
        <v>0</v>
      </c>
    </row>
    <row r="56" spans="1:3" s="109" customFormat="1" ht="12" customHeight="1">
      <c r="A56" s="467" t="s">
        <v>97</v>
      </c>
      <c r="B56" s="448" t="s">
        <v>302</v>
      </c>
      <c r="C56" s="330"/>
    </row>
    <row r="57" spans="1:3" s="109" customFormat="1" ht="12" customHeight="1">
      <c r="A57" s="468" t="s">
        <v>98</v>
      </c>
      <c r="B57" s="449" t="s">
        <v>433</v>
      </c>
      <c r="C57" s="329"/>
    </row>
    <row r="58" spans="1:3" s="109" customFormat="1" ht="12" customHeight="1">
      <c r="A58" s="468" t="s">
        <v>305</v>
      </c>
      <c r="B58" s="449" t="s">
        <v>303</v>
      </c>
      <c r="C58" s="329"/>
    </row>
    <row r="59" spans="1:3" s="109" customFormat="1" ht="12" customHeight="1" thickBot="1">
      <c r="A59" s="469" t="s">
        <v>306</v>
      </c>
      <c r="B59" s="450" t="s">
        <v>304</v>
      </c>
      <c r="C59" s="331"/>
    </row>
    <row r="60" spans="1:3" s="109" customFormat="1" ht="12" customHeight="1" thickBot="1">
      <c r="A60" s="32" t="s">
        <v>24</v>
      </c>
      <c r="B60" s="322" t="s">
        <v>307</v>
      </c>
      <c r="C60" s="327">
        <f>SUM(C61:C63)</f>
        <v>0</v>
      </c>
    </row>
    <row r="61" spans="1:3" s="109" customFormat="1" ht="12" customHeight="1">
      <c r="A61" s="467" t="s">
        <v>180</v>
      </c>
      <c r="B61" s="448" t="s">
        <v>309</v>
      </c>
      <c r="C61" s="332"/>
    </row>
    <row r="62" spans="1:3" s="109" customFormat="1" ht="12" customHeight="1">
      <c r="A62" s="468" t="s">
        <v>181</v>
      </c>
      <c r="B62" s="449" t="s">
        <v>434</v>
      </c>
      <c r="C62" s="332"/>
    </row>
    <row r="63" spans="1:3" s="109" customFormat="1" ht="12" customHeight="1">
      <c r="A63" s="468" t="s">
        <v>229</v>
      </c>
      <c r="B63" s="449" t="s">
        <v>310</v>
      </c>
      <c r="C63" s="332"/>
    </row>
    <row r="64" spans="1:3" s="109" customFormat="1" ht="12" customHeight="1" thickBot="1">
      <c r="A64" s="469" t="s">
        <v>308</v>
      </c>
      <c r="B64" s="450" t="s">
        <v>311</v>
      </c>
      <c r="C64" s="332"/>
    </row>
    <row r="65" spans="1:3" s="109" customFormat="1" ht="12" customHeight="1" thickBot="1">
      <c r="A65" s="32" t="s">
        <v>25</v>
      </c>
      <c r="B65" s="21" t="s">
        <v>312</v>
      </c>
      <c r="C65" s="333">
        <f>+C8+C15+C22+C29+C37+C49+C55+C60</f>
        <v>133516</v>
      </c>
    </row>
    <row r="66" spans="1:3" s="109" customFormat="1" ht="12" customHeight="1" thickBot="1">
      <c r="A66" s="470" t="s">
        <v>403</v>
      </c>
      <c r="B66" s="322" t="s">
        <v>314</v>
      </c>
      <c r="C66" s="327">
        <f>SUM(C67:C69)</f>
        <v>0</v>
      </c>
    </row>
    <row r="67" spans="1:3" s="109" customFormat="1" ht="12" customHeight="1">
      <c r="A67" s="467" t="s">
        <v>345</v>
      </c>
      <c r="B67" s="448" t="s">
        <v>315</v>
      </c>
      <c r="C67" s="332"/>
    </row>
    <row r="68" spans="1:3" s="109" customFormat="1" ht="12" customHeight="1">
      <c r="A68" s="468" t="s">
        <v>354</v>
      </c>
      <c r="B68" s="449" t="s">
        <v>316</v>
      </c>
      <c r="C68" s="332"/>
    </row>
    <row r="69" spans="1:3" s="109" customFormat="1" ht="12" customHeight="1" thickBot="1">
      <c r="A69" s="469" t="s">
        <v>355</v>
      </c>
      <c r="B69" s="451" t="s">
        <v>317</v>
      </c>
      <c r="C69" s="332"/>
    </row>
    <row r="70" spans="1:3" s="109" customFormat="1" ht="12" customHeight="1" thickBot="1">
      <c r="A70" s="470" t="s">
        <v>318</v>
      </c>
      <c r="B70" s="322" t="s">
        <v>319</v>
      </c>
      <c r="C70" s="327">
        <f>SUM(C71:C74)</f>
        <v>0</v>
      </c>
    </row>
    <row r="71" spans="1:3" s="109" customFormat="1" ht="12" customHeight="1">
      <c r="A71" s="467" t="s">
        <v>148</v>
      </c>
      <c r="B71" s="448" t="s">
        <v>320</v>
      </c>
      <c r="C71" s="332"/>
    </row>
    <row r="72" spans="1:3" s="109" customFormat="1" ht="12" customHeight="1">
      <c r="A72" s="468" t="s">
        <v>149</v>
      </c>
      <c r="B72" s="449" t="s">
        <v>321</v>
      </c>
      <c r="C72" s="332"/>
    </row>
    <row r="73" spans="1:3" s="109" customFormat="1" ht="12" customHeight="1">
      <c r="A73" s="468" t="s">
        <v>346</v>
      </c>
      <c r="B73" s="449" t="s">
        <v>322</v>
      </c>
      <c r="C73" s="332"/>
    </row>
    <row r="74" spans="1:3" s="109" customFormat="1" ht="12" customHeight="1" thickBot="1">
      <c r="A74" s="469" t="s">
        <v>347</v>
      </c>
      <c r="B74" s="450" t="s">
        <v>323</v>
      </c>
      <c r="C74" s="332"/>
    </row>
    <row r="75" spans="1:3" s="109" customFormat="1" ht="12" customHeight="1" thickBot="1">
      <c r="A75" s="470" t="s">
        <v>324</v>
      </c>
      <c r="B75" s="322" t="s">
        <v>325</v>
      </c>
      <c r="C75" s="327">
        <f>SUM(C76:C77)</f>
        <v>33040</v>
      </c>
    </row>
    <row r="76" spans="1:3" s="109" customFormat="1" ht="12" customHeight="1">
      <c r="A76" s="467" t="s">
        <v>348</v>
      </c>
      <c r="B76" s="448" t="s">
        <v>326</v>
      </c>
      <c r="C76" s="332">
        <v>33040</v>
      </c>
    </row>
    <row r="77" spans="1:3" s="109" customFormat="1" ht="12" customHeight="1" thickBot="1">
      <c r="A77" s="469" t="s">
        <v>349</v>
      </c>
      <c r="B77" s="450" t="s">
        <v>327</v>
      </c>
      <c r="C77" s="332"/>
    </row>
    <row r="78" spans="1:3" s="108" customFormat="1" ht="12" customHeight="1" thickBot="1">
      <c r="A78" s="470" t="s">
        <v>328</v>
      </c>
      <c r="B78" s="322" t="s">
        <v>329</v>
      </c>
      <c r="C78" s="327">
        <f>SUM(C79:C81)</f>
        <v>0</v>
      </c>
    </row>
    <row r="79" spans="1:3" s="109" customFormat="1" ht="12" customHeight="1">
      <c r="A79" s="467" t="s">
        <v>350</v>
      </c>
      <c r="B79" s="448" t="s">
        <v>330</v>
      </c>
      <c r="C79" s="332"/>
    </row>
    <row r="80" spans="1:3" s="109" customFormat="1" ht="12" customHeight="1">
      <c r="A80" s="468" t="s">
        <v>351</v>
      </c>
      <c r="B80" s="449" t="s">
        <v>331</v>
      </c>
      <c r="C80" s="332"/>
    </row>
    <row r="81" spans="1:3" s="109" customFormat="1" ht="12" customHeight="1" thickBot="1">
      <c r="A81" s="469" t="s">
        <v>352</v>
      </c>
      <c r="B81" s="450" t="s">
        <v>332</v>
      </c>
      <c r="C81" s="332"/>
    </row>
    <row r="82" spans="1:3" s="109" customFormat="1" ht="12" customHeight="1" thickBot="1">
      <c r="A82" s="470" t="s">
        <v>333</v>
      </c>
      <c r="B82" s="322" t="s">
        <v>353</v>
      </c>
      <c r="C82" s="327">
        <f>SUM(C83:C86)</f>
        <v>0</v>
      </c>
    </row>
    <row r="83" spans="1:3" s="109" customFormat="1" ht="12" customHeight="1">
      <c r="A83" s="471" t="s">
        <v>334</v>
      </c>
      <c r="B83" s="448" t="s">
        <v>335</v>
      </c>
      <c r="C83" s="332"/>
    </row>
    <row r="84" spans="1:3" s="109" customFormat="1" ht="12" customHeight="1">
      <c r="A84" s="472" t="s">
        <v>336</v>
      </c>
      <c r="B84" s="449" t="s">
        <v>337</v>
      </c>
      <c r="C84" s="332"/>
    </row>
    <row r="85" spans="1:3" s="109" customFormat="1" ht="12" customHeight="1">
      <c r="A85" s="472" t="s">
        <v>338</v>
      </c>
      <c r="B85" s="449" t="s">
        <v>339</v>
      </c>
      <c r="C85" s="332"/>
    </row>
    <row r="86" spans="1:3" s="108" customFormat="1" ht="12" customHeight="1" thickBot="1">
      <c r="A86" s="473" t="s">
        <v>340</v>
      </c>
      <c r="B86" s="450" t="s">
        <v>341</v>
      </c>
      <c r="C86" s="332"/>
    </row>
    <row r="87" spans="1:3" s="108" customFormat="1" ht="12" customHeight="1" thickBot="1">
      <c r="A87" s="470" t="s">
        <v>342</v>
      </c>
      <c r="B87" s="322" t="s">
        <v>486</v>
      </c>
      <c r="C87" s="496"/>
    </row>
    <row r="88" spans="1:3" s="108" customFormat="1" ht="12" customHeight="1" thickBot="1">
      <c r="A88" s="470" t="s">
        <v>520</v>
      </c>
      <c r="B88" s="322" t="s">
        <v>343</v>
      </c>
      <c r="C88" s="496"/>
    </row>
    <row r="89" spans="1:3" s="108" customFormat="1" ht="12" customHeight="1" thickBot="1">
      <c r="A89" s="470" t="s">
        <v>521</v>
      </c>
      <c r="B89" s="455" t="s">
        <v>489</v>
      </c>
      <c r="C89" s="333">
        <f>+C66+C70+C75+C78+C82+C88+C87</f>
        <v>33040</v>
      </c>
    </row>
    <row r="90" spans="1:3" s="108" customFormat="1" ht="12" customHeight="1" thickBot="1">
      <c r="A90" s="474" t="s">
        <v>522</v>
      </c>
      <c r="B90" s="456" t="s">
        <v>523</v>
      </c>
      <c r="C90" s="333">
        <f>+C65+C89</f>
        <v>166556</v>
      </c>
    </row>
    <row r="91" spans="1:3" s="109" customFormat="1" ht="15" customHeight="1" thickBot="1">
      <c r="A91" s="265"/>
      <c r="B91" s="266"/>
      <c r="C91" s="397"/>
    </row>
    <row r="92" spans="1:3" s="70" customFormat="1" ht="16.5" customHeight="1" thickBot="1">
      <c r="A92" s="269"/>
      <c r="B92" s="270" t="s">
        <v>57</v>
      </c>
      <c r="C92" s="399"/>
    </row>
    <row r="93" spans="1:3" s="110" customFormat="1" ht="12" customHeight="1" thickBot="1">
      <c r="A93" s="440" t="s">
        <v>17</v>
      </c>
      <c r="B93" s="31" t="s">
        <v>527</v>
      </c>
      <c r="C93" s="326">
        <f>+C94+C95+C96+C97+C98+C111</f>
        <v>141936</v>
      </c>
    </row>
    <row r="94" spans="1:3" ht="12" customHeight="1">
      <c r="A94" s="475" t="s">
        <v>99</v>
      </c>
      <c r="B94" s="10" t="s">
        <v>47</v>
      </c>
      <c r="C94" s="328">
        <v>72736</v>
      </c>
    </row>
    <row r="95" spans="1:3" ht="12" customHeight="1">
      <c r="A95" s="468" t="s">
        <v>100</v>
      </c>
      <c r="B95" s="8" t="s">
        <v>182</v>
      </c>
      <c r="C95" s="329">
        <v>11335</v>
      </c>
    </row>
    <row r="96" spans="1:3" ht="12" customHeight="1">
      <c r="A96" s="468" t="s">
        <v>101</v>
      </c>
      <c r="B96" s="8" t="s">
        <v>138</v>
      </c>
      <c r="C96" s="331">
        <v>37000</v>
      </c>
    </row>
    <row r="97" spans="1:3" ht="12" customHeight="1">
      <c r="A97" s="468" t="s">
        <v>102</v>
      </c>
      <c r="B97" s="11" t="s">
        <v>183</v>
      </c>
      <c r="C97" s="331">
        <v>13372</v>
      </c>
    </row>
    <row r="98" spans="1:3" ht="12" customHeight="1">
      <c r="A98" s="468" t="s">
        <v>113</v>
      </c>
      <c r="B98" s="19" t="s">
        <v>184</v>
      </c>
      <c r="C98" s="331">
        <v>7293</v>
      </c>
    </row>
    <row r="99" spans="1:3" ht="12" customHeight="1">
      <c r="A99" s="468" t="s">
        <v>103</v>
      </c>
      <c r="B99" s="8" t="s">
        <v>524</v>
      </c>
      <c r="C99" s="331"/>
    </row>
    <row r="100" spans="1:3" ht="12" customHeight="1">
      <c r="A100" s="468" t="s">
        <v>104</v>
      </c>
      <c r="B100" s="161" t="s">
        <v>452</v>
      </c>
      <c r="C100" s="331"/>
    </row>
    <row r="101" spans="1:3" ht="12" customHeight="1">
      <c r="A101" s="468" t="s">
        <v>114</v>
      </c>
      <c r="B101" s="161" t="s">
        <v>451</v>
      </c>
      <c r="C101" s="331"/>
    </row>
    <row r="102" spans="1:3" ht="12" customHeight="1">
      <c r="A102" s="468" t="s">
        <v>115</v>
      </c>
      <c r="B102" s="161" t="s">
        <v>359</v>
      </c>
      <c r="C102" s="331"/>
    </row>
    <row r="103" spans="1:3" ht="12" customHeight="1">
      <c r="A103" s="468" t="s">
        <v>116</v>
      </c>
      <c r="B103" s="162" t="s">
        <v>360</v>
      </c>
      <c r="C103" s="331"/>
    </row>
    <row r="104" spans="1:3" ht="12" customHeight="1">
      <c r="A104" s="468" t="s">
        <v>117</v>
      </c>
      <c r="B104" s="162" t="s">
        <v>361</v>
      </c>
      <c r="C104" s="331"/>
    </row>
    <row r="105" spans="1:3" ht="12" customHeight="1">
      <c r="A105" s="468" t="s">
        <v>119</v>
      </c>
      <c r="B105" s="161" t="s">
        <v>362</v>
      </c>
      <c r="C105" s="331">
        <v>6493</v>
      </c>
    </row>
    <row r="106" spans="1:3" ht="12" customHeight="1">
      <c r="A106" s="468" t="s">
        <v>185</v>
      </c>
      <c r="B106" s="161" t="s">
        <v>363</v>
      </c>
      <c r="C106" s="331"/>
    </row>
    <row r="107" spans="1:3" ht="12" customHeight="1">
      <c r="A107" s="468" t="s">
        <v>357</v>
      </c>
      <c r="B107" s="162" t="s">
        <v>364</v>
      </c>
      <c r="C107" s="331"/>
    </row>
    <row r="108" spans="1:3" ht="12" customHeight="1">
      <c r="A108" s="476" t="s">
        <v>358</v>
      </c>
      <c r="B108" s="163" t="s">
        <v>365</v>
      </c>
      <c r="C108" s="331"/>
    </row>
    <row r="109" spans="1:3" ht="12" customHeight="1">
      <c r="A109" s="468" t="s">
        <v>449</v>
      </c>
      <c r="B109" s="163" t="s">
        <v>366</v>
      </c>
      <c r="C109" s="331"/>
    </row>
    <row r="110" spans="1:3" ht="12" customHeight="1">
      <c r="A110" s="468" t="s">
        <v>450</v>
      </c>
      <c r="B110" s="162" t="s">
        <v>367</v>
      </c>
      <c r="C110" s="329">
        <v>800</v>
      </c>
    </row>
    <row r="111" spans="1:3" ht="12" customHeight="1">
      <c r="A111" s="468" t="s">
        <v>454</v>
      </c>
      <c r="B111" s="11" t="s">
        <v>48</v>
      </c>
      <c r="C111" s="329">
        <v>200</v>
      </c>
    </row>
    <row r="112" spans="1:3" ht="12" customHeight="1">
      <c r="A112" s="469" t="s">
        <v>455</v>
      </c>
      <c r="B112" s="8" t="s">
        <v>525</v>
      </c>
      <c r="C112" s="331">
        <v>200</v>
      </c>
    </row>
    <row r="113" spans="1:3" ht="12" customHeight="1" thickBot="1">
      <c r="A113" s="477" t="s">
        <v>456</v>
      </c>
      <c r="B113" s="164" t="s">
        <v>526</v>
      </c>
      <c r="C113" s="335"/>
    </row>
    <row r="114" spans="1:3" ht="12" customHeight="1" thickBot="1">
      <c r="A114" s="32" t="s">
        <v>18</v>
      </c>
      <c r="B114" s="30" t="s">
        <v>368</v>
      </c>
      <c r="C114" s="327">
        <f>+C115+C117+C119</f>
        <v>24620</v>
      </c>
    </row>
    <row r="115" spans="1:3" ht="12" customHeight="1">
      <c r="A115" s="467" t="s">
        <v>105</v>
      </c>
      <c r="B115" s="8" t="s">
        <v>227</v>
      </c>
      <c r="C115" s="330">
        <f>'6.sz.mell.'!E23</f>
        <v>9820</v>
      </c>
    </row>
    <row r="116" spans="1:3" ht="12" customHeight="1">
      <c r="A116" s="467" t="s">
        <v>106</v>
      </c>
      <c r="B116" s="12" t="s">
        <v>372</v>
      </c>
      <c r="C116" s="330"/>
    </row>
    <row r="117" spans="1:3" ht="12" customHeight="1">
      <c r="A117" s="467" t="s">
        <v>107</v>
      </c>
      <c r="B117" s="12" t="s">
        <v>186</v>
      </c>
      <c r="C117" s="329">
        <f>'7.sz.mell.'!E24</f>
        <v>14500</v>
      </c>
    </row>
    <row r="118" spans="1:3" ht="12" customHeight="1">
      <c r="A118" s="467" t="s">
        <v>108</v>
      </c>
      <c r="B118" s="12" t="s">
        <v>373</v>
      </c>
      <c r="C118" s="295"/>
    </row>
    <row r="119" spans="1:3" ht="12" customHeight="1">
      <c r="A119" s="467" t="s">
        <v>109</v>
      </c>
      <c r="B119" s="324" t="s">
        <v>230</v>
      </c>
      <c r="C119" s="295">
        <v>300</v>
      </c>
    </row>
    <row r="120" spans="1:3" ht="12" customHeight="1">
      <c r="A120" s="467" t="s">
        <v>118</v>
      </c>
      <c r="B120" s="323" t="s">
        <v>435</v>
      </c>
      <c r="C120" s="295"/>
    </row>
    <row r="121" spans="1:3" ht="12" customHeight="1">
      <c r="A121" s="467" t="s">
        <v>120</v>
      </c>
      <c r="B121" s="444" t="s">
        <v>378</v>
      </c>
      <c r="C121" s="295"/>
    </row>
    <row r="122" spans="1:3" ht="12" customHeight="1">
      <c r="A122" s="467" t="s">
        <v>187</v>
      </c>
      <c r="B122" s="162" t="s">
        <v>361</v>
      </c>
      <c r="C122" s="295"/>
    </row>
    <row r="123" spans="1:3" ht="12" customHeight="1">
      <c r="A123" s="467" t="s">
        <v>188</v>
      </c>
      <c r="B123" s="162" t="s">
        <v>377</v>
      </c>
      <c r="C123" s="295"/>
    </row>
    <row r="124" spans="1:3" ht="12" customHeight="1">
      <c r="A124" s="467" t="s">
        <v>189</v>
      </c>
      <c r="B124" s="162" t="s">
        <v>376</v>
      </c>
      <c r="C124" s="295"/>
    </row>
    <row r="125" spans="1:3" ht="12" customHeight="1">
      <c r="A125" s="467" t="s">
        <v>369</v>
      </c>
      <c r="B125" s="162" t="s">
        <v>364</v>
      </c>
      <c r="C125" s="295"/>
    </row>
    <row r="126" spans="1:3" ht="12" customHeight="1">
      <c r="A126" s="467" t="s">
        <v>370</v>
      </c>
      <c r="B126" s="162" t="s">
        <v>375</v>
      </c>
      <c r="C126" s="295">
        <v>300</v>
      </c>
    </row>
    <row r="127" spans="1:3" ht="12" customHeight="1" thickBot="1">
      <c r="A127" s="476" t="s">
        <v>371</v>
      </c>
      <c r="B127" s="162" t="s">
        <v>374</v>
      </c>
      <c r="C127" s="297"/>
    </row>
    <row r="128" spans="1:3" ht="12" customHeight="1" thickBot="1">
      <c r="A128" s="32" t="s">
        <v>19</v>
      </c>
      <c r="B128" s="142" t="s">
        <v>459</v>
      </c>
      <c r="C128" s="327">
        <f>+C93+C114</f>
        <v>166556</v>
      </c>
    </row>
    <row r="129" spans="1:11" ht="12" customHeight="1" thickBot="1">
      <c r="A129" s="32" t="s">
        <v>20</v>
      </c>
      <c r="B129" s="142" t="s">
        <v>460</v>
      </c>
      <c r="C129" s="327">
        <f>+C130+C131+C132</f>
        <v>0</v>
      </c>
    </row>
    <row r="130" spans="1:11" s="110" customFormat="1" ht="12" customHeight="1">
      <c r="A130" s="467" t="s">
        <v>269</v>
      </c>
      <c r="B130" s="9" t="s">
        <v>530</v>
      </c>
      <c r="C130" s="295"/>
    </row>
    <row r="131" spans="1:11" ht="12" customHeight="1">
      <c r="A131" s="467" t="s">
        <v>272</v>
      </c>
      <c r="B131" s="9" t="s">
        <v>468</v>
      </c>
      <c r="C131" s="295"/>
    </row>
    <row r="132" spans="1:11" ht="12" customHeight="1" thickBot="1">
      <c r="A132" s="476" t="s">
        <v>273</v>
      </c>
      <c r="B132" s="7" t="s">
        <v>529</v>
      </c>
      <c r="C132" s="295"/>
    </row>
    <row r="133" spans="1:11" ht="12" customHeight="1" thickBot="1">
      <c r="A133" s="32" t="s">
        <v>21</v>
      </c>
      <c r="B133" s="142" t="s">
        <v>461</v>
      </c>
      <c r="C133" s="327">
        <f>+C134+C135+C136+C137+C138+C139</f>
        <v>0</v>
      </c>
    </row>
    <row r="134" spans="1:11" ht="12" customHeight="1">
      <c r="A134" s="467" t="s">
        <v>92</v>
      </c>
      <c r="B134" s="9" t="s">
        <v>470</v>
      </c>
      <c r="C134" s="295"/>
    </row>
    <row r="135" spans="1:11" ht="12" customHeight="1">
      <c r="A135" s="467" t="s">
        <v>93</v>
      </c>
      <c r="B135" s="9" t="s">
        <v>462</v>
      </c>
      <c r="C135" s="295"/>
    </row>
    <row r="136" spans="1:11" ht="12" customHeight="1">
      <c r="A136" s="467" t="s">
        <v>94</v>
      </c>
      <c r="B136" s="9" t="s">
        <v>463</v>
      </c>
      <c r="C136" s="295"/>
    </row>
    <row r="137" spans="1:11" ht="12" customHeight="1">
      <c r="A137" s="467" t="s">
        <v>174</v>
      </c>
      <c r="B137" s="9" t="s">
        <v>528</v>
      </c>
      <c r="C137" s="295"/>
    </row>
    <row r="138" spans="1:11" ht="12" customHeight="1">
      <c r="A138" s="467" t="s">
        <v>175</v>
      </c>
      <c r="B138" s="9" t="s">
        <v>465</v>
      </c>
      <c r="C138" s="295"/>
    </row>
    <row r="139" spans="1:11" s="110" customFormat="1" ht="12" customHeight="1" thickBot="1">
      <c r="A139" s="476" t="s">
        <v>176</v>
      </c>
      <c r="B139" s="7" t="s">
        <v>466</v>
      </c>
      <c r="C139" s="295"/>
    </row>
    <row r="140" spans="1:11" ht="12" customHeight="1" thickBot="1">
      <c r="A140" s="32" t="s">
        <v>22</v>
      </c>
      <c r="B140" s="142" t="s">
        <v>551</v>
      </c>
      <c r="C140" s="333">
        <f>+C141+C142+C144+C145+C143</f>
        <v>0</v>
      </c>
      <c r="K140" s="277"/>
    </row>
    <row r="141" spans="1:11">
      <c r="A141" s="467" t="s">
        <v>95</v>
      </c>
      <c r="B141" s="9" t="s">
        <v>379</v>
      </c>
      <c r="C141" s="295"/>
    </row>
    <row r="142" spans="1:11" ht="12" customHeight="1">
      <c r="A142" s="467" t="s">
        <v>96</v>
      </c>
      <c r="B142" s="9" t="s">
        <v>380</v>
      </c>
      <c r="C142" s="295"/>
    </row>
    <row r="143" spans="1:11" s="110" customFormat="1" ht="12" customHeight="1">
      <c r="A143" s="467" t="s">
        <v>293</v>
      </c>
      <c r="B143" s="9" t="s">
        <v>550</v>
      </c>
      <c r="C143" s="295"/>
    </row>
    <row r="144" spans="1:11" s="110" customFormat="1" ht="12" customHeight="1">
      <c r="A144" s="467" t="s">
        <v>294</v>
      </c>
      <c r="B144" s="9" t="s">
        <v>475</v>
      </c>
      <c r="C144" s="295"/>
    </row>
    <row r="145" spans="1:3" s="110" customFormat="1" ht="12" customHeight="1" thickBot="1">
      <c r="A145" s="476" t="s">
        <v>295</v>
      </c>
      <c r="B145" s="7" t="s">
        <v>399</v>
      </c>
      <c r="C145" s="295"/>
    </row>
    <row r="146" spans="1:3" s="110" customFormat="1" ht="12" customHeight="1" thickBot="1">
      <c r="A146" s="32" t="s">
        <v>23</v>
      </c>
      <c r="B146" s="142" t="s">
        <v>476</v>
      </c>
      <c r="C146" s="336">
        <f>+C147+C148+C149+C150+C151</f>
        <v>0</v>
      </c>
    </row>
    <row r="147" spans="1:3" s="110" customFormat="1" ht="12" customHeight="1">
      <c r="A147" s="467" t="s">
        <v>97</v>
      </c>
      <c r="B147" s="9" t="s">
        <v>471</v>
      </c>
      <c r="C147" s="295"/>
    </row>
    <row r="148" spans="1:3" s="110" customFormat="1" ht="12" customHeight="1">
      <c r="A148" s="467" t="s">
        <v>98</v>
      </c>
      <c r="B148" s="9" t="s">
        <v>478</v>
      </c>
      <c r="C148" s="295"/>
    </row>
    <row r="149" spans="1:3" s="110" customFormat="1" ht="12" customHeight="1">
      <c r="A149" s="467" t="s">
        <v>305</v>
      </c>
      <c r="B149" s="9" t="s">
        <v>473</v>
      </c>
      <c r="C149" s="295"/>
    </row>
    <row r="150" spans="1:3" ht="12.75" customHeight="1">
      <c r="A150" s="467" t="s">
        <v>306</v>
      </c>
      <c r="B150" s="9" t="s">
        <v>531</v>
      </c>
      <c r="C150" s="295"/>
    </row>
    <row r="151" spans="1:3" ht="12.75" customHeight="1" thickBot="1">
      <c r="A151" s="476" t="s">
        <v>477</v>
      </c>
      <c r="B151" s="7" t="s">
        <v>480</v>
      </c>
      <c r="C151" s="297"/>
    </row>
    <row r="152" spans="1:3" ht="12.75" customHeight="1" thickBot="1">
      <c r="A152" s="533" t="s">
        <v>24</v>
      </c>
      <c r="B152" s="142" t="s">
        <v>481</v>
      </c>
      <c r="C152" s="336"/>
    </row>
    <row r="153" spans="1:3" ht="12" customHeight="1" thickBot="1">
      <c r="A153" s="533" t="s">
        <v>25</v>
      </c>
      <c r="B153" s="142" t="s">
        <v>482</v>
      </c>
      <c r="C153" s="336"/>
    </row>
    <row r="154" spans="1:3" ht="15" customHeight="1" thickBot="1">
      <c r="A154" s="32" t="s">
        <v>26</v>
      </c>
      <c r="B154" s="142" t="s">
        <v>484</v>
      </c>
      <c r="C154" s="458">
        <f>+C129+C133+C140+C146+C152+C153</f>
        <v>0</v>
      </c>
    </row>
    <row r="155" spans="1:3" ht="13.5" thickBot="1">
      <c r="A155" s="478" t="s">
        <v>27</v>
      </c>
      <c r="B155" s="411" t="s">
        <v>483</v>
      </c>
      <c r="C155" s="458">
        <f>+C128+C154</f>
        <v>166556</v>
      </c>
    </row>
    <row r="156" spans="1:3" ht="15" customHeight="1" thickBot="1">
      <c r="A156" s="419"/>
      <c r="B156" s="420"/>
      <c r="C156" s="421"/>
    </row>
    <row r="157" spans="1:3" ht="14.25" customHeight="1" thickBot="1">
      <c r="A157" s="274" t="s">
        <v>532</v>
      </c>
      <c r="B157" s="275"/>
      <c r="C157" s="139">
        <v>5</v>
      </c>
    </row>
    <row r="158" spans="1:3" ht="13.5" thickBot="1">
      <c r="A158" s="274" t="s">
        <v>204</v>
      </c>
      <c r="B158" s="275"/>
      <c r="C158" s="139">
        <v>73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3" zoomScale="130" zoomScaleNormal="130" zoomScaleSheetLayoutView="85" workbookViewId="0">
      <selection activeCell="C136" sqref="C136"/>
    </sheetView>
  </sheetViews>
  <sheetFormatPr defaultRowHeight="12.75"/>
  <cols>
    <col min="1" max="1" width="19.5" style="422" customWidth="1"/>
    <col min="2" max="2" width="72" style="423" customWidth="1"/>
    <col min="3" max="3" width="25" style="424" customWidth="1"/>
    <col min="4" max="16384" width="9.33203125" style="3"/>
  </cols>
  <sheetData>
    <row r="1" spans="1:3" s="2" customFormat="1" ht="16.5" customHeight="1" thickBot="1">
      <c r="A1" s="251"/>
      <c r="B1" s="253"/>
      <c r="C1" s="276" t="str">
        <f>+CONCATENATE("9.1.2. melléklet a ……/",LEFT(ÖSSZEFÜGGÉSEK!A5,4),". (….) önkormányzati rendelethez")</f>
        <v>9.1.2. melléklet a ……/2015. (….) önkormányzati rendelethez</v>
      </c>
    </row>
    <row r="2" spans="1:3" s="106" customFormat="1" ht="21" customHeight="1">
      <c r="A2" s="438" t="s">
        <v>62</v>
      </c>
      <c r="B2" s="388" t="s">
        <v>223</v>
      </c>
      <c r="C2" s="390" t="s">
        <v>52</v>
      </c>
    </row>
    <row r="3" spans="1:3" s="106" customFormat="1" ht="16.5" thickBot="1">
      <c r="A3" s="254" t="s">
        <v>201</v>
      </c>
      <c r="B3" s="389" t="s">
        <v>437</v>
      </c>
      <c r="C3" s="532" t="s">
        <v>60</v>
      </c>
    </row>
    <row r="4" spans="1:3" s="107" customFormat="1" ht="15.95" customHeight="1" thickBot="1">
      <c r="A4" s="255"/>
      <c r="B4" s="255"/>
      <c r="C4" s="256" t="s">
        <v>53</v>
      </c>
    </row>
    <row r="5" spans="1:3" ht="13.5" thickBot="1">
      <c r="A5" s="439" t="s">
        <v>203</v>
      </c>
      <c r="B5" s="257" t="s">
        <v>54</v>
      </c>
      <c r="C5" s="391" t="s">
        <v>55</v>
      </c>
    </row>
    <row r="6" spans="1:3" s="70" customFormat="1" ht="12.95" customHeight="1" thickBot="1">
      <c r="A6" s="223" t="s">
        <v>504</v>
      </c>
      <c r="B6" s="224" t="s">
        <v>505</v>
      </c>
      <c r="C6" s="225" t="s">
        <v>506</v>
      </c>
    </row>
    <row r="7" spans="1:3" s="70" customFormat="1" ht="15.95" customHeight="1" thickBot="1">
      <c r="A7" s="259"/>
      <c r="B7" s="260" t="s">
        <v>56</v>
      </c>
      <c r="C7" s="392"/>
    </row>
    <row r="8" spans="1:3" s="70" customFormat="1" ht="12" customHeight="1" thickBot="1">
      <c r="A8" s="32" t="s">
        <v>17</v>
      </c>
      <c r="B8" s="21" t="s">
        <v>253</v>
      </c>
      <c r="C8" s="327">
        <f>+C9+C10+C11+C12+C13+C14</f>
        <v>0</v>
      </c>
    </row>
    <row r="9" spans="1:3" s="108" customFormat="1" ht="12" customHeight="1">
      <c r="A9" s="467" t="s">
        <v>99</v>
      </c>
      <c r="B9" s="448" t="s">
        <v>254</v>
      </c>
      <c r="C9" s="330"/>
    </row>
    <row r="10" spans="1:3" s="109" customFormat="1" ht="12" customHeight="1">
      <c r="A10" s="468" t="s">
        <v>100</v>
      </c>
      <c r="B10" s="449" t="s">
        <v>255</v>
      </c>
      <c r="C10" s="329"/>
    </row>
    <row r="11" spans="1:3" s="109" customFormat="1" ht="12" customHeight="1">
      <c r="A11" s="468" t="s">
        <v>101</v>
      </c>
      <c r="B11" s="449" t="s">
        <v>256</v>
      </c>
      <c r="C11" s="329"/>
    </row>
    <row r="12" spans="1:3" s="109" customFormat="1" ht="12" customHeight="1">
      <c r="A12" s="468" t="s">
        <v>102</v>
      </c>
      <c r="B12" s="449" t="s">
        <v>257</v>
      </c>
      <c r="C12" s="329"/>
    </row>
    <row r="13" spans="1:3" s="109" customFormat="1" ht="12" customHeight="1">
      <c r="A13" s="468" t="s">
        <v>147</v>
      </c>
      <c r="B13" s="449" t="s">
        <v>518</v>
      </c>
      <c r="C13" s="329"/>
    </row>
    <row r="14" spans="1:3" s="108" customFormat="1" ht="12" customHeight="1" thickBot="1">
      <c r="A14" s="469" t="s">
        <v>103</v>
      </c>
      <c r="B14" s="450" t="s">
        <v>441</v>
      </c>
      <c r="C14" s="329"/>
    </row>
    <row r="15" spans="1:3" s="108" customFormat="1" ht="12" customHeight="1" thickBot="1">
      <c r="A15" s="32" t="s">
        <v>18</v>
      </c>
      <c r="B15" s="322" t="s">
        <v>258</v>
      </c>
      <c r="C15" s="327">
        <f>+C16+C17+C18+C19+C20</f>
        <v>0</v>
      </c>
    </row>
    <row r="16" spans="1:3" s="108" customFormat="1" ht="12" customHeight="1">
      <c r="A16" s="467" t="s">
        <v>105</v>
      </c>
      <c r="B16" s="448" t="s">
        <v>259</v>
      </c>
      <c r="C16" s="330"/>
    </row>
    <row r="17" spans="1:3" s="108" customFormat="1" ht="12" customHeight="1">
      <c r="A17" s="468" t="s">
        <v>106</v>
      </c>
      <c r="B17" s="449" t="s">
        <v>260</v>
      </c>
      <c r="C17" s="329"/>
    </row>
    <row r="18" spans="1:3" s="108" customFormat="1" ht="12" customHeight="1">
      <c r="A18" s="468" t="s">
        <v>107</v>
      </c>
      <c r="B18" s="449" t="s">
        <v>429</v>
      </c>
      <c r="C18" s="329"/>
    </row>
    <row r="19" spans="1:3" s="108" customFormat="1" ht="12" customHeight="1">
      <c r="A19" s="468" t="s">
        <v>108</v>
      </c>
      <c r="B19" s="449" t="s">
        <v>430</v>
      </c>
      <c r="C19" s="329"/>
    </row>
    <row r="20" spans="1:3" s="108" customFormat="1" ht="12" customHeight="1">
      <c r="A20" s="468" t="s">
        <v>109</v>
      </c>
      <c r="B20" s="449" t="s">
        <v>261</v>
      </c>
      <c r="C20" s="329"/>
    </row>
    <row r="21" spans="1:3" s="109" customFormat="1" ht="12" customHeight="1" thickBot="1">
      <c r="A21" s="469" t="s">
        <v>118</v>
      </c>
      <c r="B21" s="450" t="s">
        <v>262</v>
      </c>
      <c r="C21" s="331"/>
    </row>
    <row r="22" spans="1:3" s="109" customFormat="1" ht="12" customHeight="1" thickBot="1">
      <c r="A22" s="32" t="s">
        <v>19</v>
      </c>
      <c r="B22" s="21" t="s">
        <v>263</v>
      </c>
      <c r="C22" s="327">
        <f>+C23+C24+C25+C26+C27</f>
        <v>0</v>
      </c>
    </row>
    <row r="23" spans="1:3" s="109" customFormat="1" ht="12" customHeight="1">
      <c r="A23" s="467" t="s">
        <v>88</v>
      </c>
      <c r="B23" s="448" t="s">
        <v>264</v>
      </c>
      <c r="C23" s="330"/>
    </row>
    <row r="24" spans="1:3" s="108" customFormat="1" ht="12" customHeight="1">
      <c r="A24" s="468" t="s">
        <v>89</v>
      </c>
      <c r="B24" s="449" t="s">
        <v>265</v>
      </c>
      <c r="C24" s="329"/>
    </row>
    <row r="25" spans="1:3" s="109" customFormat="1" ht="12" customHeight="1">
      <c r="A25" s="468" t="s">
        <v>90</v>
      </c>
      <c r="B25" s="449" t="s">
        <v>431</v>
      </c>
      <c r="C25" s="329"/>
    </row>
    <row r="26" spans="1:3" s="109" customFormat="1" ht="12" customHeight="1">
      <c r="A26" s="468" t="s">
        <v>91</v>
      </c>
      <c r="B26" s="449" t="s">
        <v>432</v>
      </c>
      <c r="C26" s="329"/>
    </row>
    <row r="27" spans="1:3" s="109" customFormat="1" ht="12" customHeight="1">
      <c r="A27" s="468" t="s">
        <v>170</v>
      </c>
      <c r="B27" s="449" t="s">
        <v>266</v>
      </c>
      <c r="C27" s="329"/>
    </row>
    <row r="28" spans="1:3" s="109" customFormat="1" ht="12" customHeight="1" thickBot="1">
      <c r="A28" s="469" t="s">
        <v>171</v>
      </c>
      <c r="B28" s="450" t="s">
        <v>267</v>
      </c>
      <c r="C28" s="331"/>
    </row>
    <row r="29" spans="1:3" s="109" customFormat="1" ht="12" customHeight="1" thickBot="1">
      <c r="A29" s="32" t="s">
        <v>172</v>
      </c>
      <c r="B29" s="21" t="s">
        <v>268</v>
      </c>
      <c r="C29" s="333">
        <f>+C30+C34+C35+C36</f>
        <v>0</v>
      </c>
    </row>
    <row r="30" spans="1:3" s="109" customFormat="1" ht="12" customHeight="1">
      <c r="A30" s="467" t="s">
        <v>269</v>
      </c>
      <c r="B30" s="448" t="s">
        <v>519</v>
      </c>
      <c r="C30" s="443">
        <f>+C31+C32+C33</f>
        <v>0</v>
      </c>
    </row>
    <row r="31" spans="1:3" s="109" customFormat="1" ht="12" customHeight="1">
      <c r="A31" s="468" t="s">
        <v>270</v>
      </c>
      <c r="B31" s="449" t="s">
        <v>275</v>
      </c>
      <c r="C31" s="329"/>
    </row>
    <row r="32" spans="1:3" s="109" customFormat="1" ht="12" customHeight="1">
      <c r="A32" s="468" t="s">
        <v>271</v>
      </c>
      <c r="B32" s="449" t="s">
        <v>276</v>
      </c>
      <c r="C32" s="329"/>
    </row>
    <row r="33" spans="1:3" s="109" customFormat="1" ht="12" customHeight="1">
      <c r="A33" s="468" t="s">
        <v>445</v>
      </c>
      <c r="B33" s="523" t="s">
        <v>446</v>
      </c>
      <c r="C33" s="329"/>
    </row>
    <row r="34" spans="1:3" s="109" customFormat="1" ht="12" customHeight="1">
      <c r="A34" s="468" t="s">
        <v>272</v>
      </c>
      <c r="B34" s="449" t="s">
        <v>277</v>
      </c>
      <c r="C34" s="329"/>
    </row>
    <row r="35" spans="1:3" s="109" customFormat="1" ht="12" customHeight="1">
      <c r="A35" s="468" t="s">
        <v>273</v>
      </c>
      <c r="B35" s="449" t="s">
        <v>278</v>
      </c>
      <c r="C35" s="329"/>
    </row>
    <row r="36" spans="1:3" s="109" customFormat="1" ht="12" customHeight="1" thickBot="1">
      <c r="A36" s="469" t="s">
        <v>274</v>
      </c>
      <c r="B36" s="450" t="s">
        <v>279</v>
      </c>
      <c r="C36" s="331"/>
    </row>
    <row r="37" spans="1:3" s="109" customFormat="1" ht="12" customHeight="1" thickBot="1">
      <c r="A37" s="32" t="s">
        <v>21</v>
      </c>
      <c r="B37" s="21" t="s">
        <v>442</v>
      </c>
      <c r="C37" s="327">
        <f>SUM(C38:C48)</f>
        <v>0</v>
      </c>
    </row>
    <row r="38" spans="1:3" s="109" customFormat="1" ht="12" customHeight="1">
      <c r="A38" s="467" t="s">
        <v>92</v>
      </c>
      <c r="B38" s="448" t="s">
        <v>282</v>
      </c>
      <c r="C38" s="330"/>
    </row>
    <row r="39" spans="1:3" s="109" customFormat="1" ht="12" customHeight="1">
      <c r="A39" s="468" t="s">
        <v>93</v>
      </c>
      <c r="B39" s="449" t="s">
        <v>283</v>
      </c>
      <c r="C39" s="329"/>
    </row>
    <row r="40" spans="1:3" s="109" customFormat="1" ht="12" customHeight="1">
      <c r="A40" s="468" t="s">
        <v>94</v>
      </c>
      <c r="B40" s="449" t="s">
        <v>284</v>
      </c>
      <c r="C40" s="329"/>
    </row>
    <row r="41" spans="1:3" s="109" customFormat="1" ht="12" customHeight="1">
      <c r="A41" s="468" t="s">
        <v>174</v>
      </c>
      <c r="B41" s="449" t="s">
        <v>285</v>
      </c>
      <c r="C41" s="329"/>
    </row>
    <row r="42" spans="1:3" s="109" customFormat="1" ht="12" customHeight="1">
      <c r="A42" s="468" t="s">
        <v>175</v>
      </c>
      <c r="B42" s="449" t="s">
        <v>286</v>
      </c>
      <c r="C42" s="329"/>
    </row>
    <row r="43" spans="1:3" s="109" customFormat="1" ht="12" customHeight="1">
      <c r="A43" s="468" t="s">
        <v>176</v>
      </c>
      <c r="B43" s="449" t="s">
        <v>287</v>
      </c>
      <c r="C43" s="329"/>
    </row>
    <row r="44" spans="1:3" s="109" customFormat="1" ht="12" customHeight="1">
      <c r="A44" s="468" t="s">
        <v>177</v>
      </c>
      <c r="B44" s="449" t="s">
        <v>288</v>
      </c>
      <c r="C44" s="329"/>
    </row>
    <row r="45" spans="1:3" s="109" customFormat="1" ht="12" customHeight="1">
      <c r="A45" s="468" t="s">
        <v>178</v>
      </c>
      <c r="B45" s="449" t="s">
        <v>289</v>
      </c>
      <c r="C45" s="329"/>
    </row>
    <row r="46" spans="1:3" s="109" customFormat="1" ht="12" customHeight="1">
      <c r="A46" s="468" t="s">
        <v>280</v>
      </c>
      <c r="B46" s="449" t="s">
        <v>290</v>
      </c>
      <c r="C46" s="332"/>
    </row>
    <row r="47" spans="1:3" s="109" customFormat="1" ht="12" customHeight="1">
      <c r="A47" s="469" t="s">
        <v>281</v>
      </c>
      <c r="B47" s="450" t="s">
        <v>444</v>
      </c>
      <c r="C47" s="435"/>
    </row>
    <row r="48" spans="1:3" s="109" customFormat="1" ht="12" customHeight="1" thickBot="1">
      <c r="A48" s="469" t="s">
        <v>443</v>
      </c>
      <c r="B48" s="450" t="s">
        <v>291</v>
      </c>
      <c r="C48" s="435"/>
    </row>
    <row r="49" spans="1:3" s="109" customFormat="1" ht="12" customHeight="1" thickBot="1">
      <c r="A49" s="32" t="s">
        <v>22</v>
      </c>
      <c r="B49" s="21" t="s">
        <v>292</v>
      </c>
      <c r="C49" s="327">
        <f>SUM(C50:C54)</f>
        <v>0</v>
      </c>
    </row>
    <row r="50" spans="1:3" s="109" customFormat="1" ht="12" customHeight="1">
      <c r="A50" s="467" t="s">
        <v>95</v>
      </c>
      <c r="B50" s="448" t="s">
        <v>296</v>
      </c>
      <c r="C50" s="495"/>
    </row>
    <row r="51" spans="1:3" s="109" customFormat="1" ht="12" customHeight="1">
      <c r="A51" s="468" t="s">
        <v>96</v>
      </c>
      <c r="B51" s="449" t="s">
        <v>297</v>
      </c>
      <c r="C51" s="332"/>
    </row>
    <row r="52" spans="1:3" s="109" customFormat="1" ht="12" customHeight="1">
      <c r="A52" s="468" t="s">
        <v>293</v>
      </c>
      <c r="B52" s="449" t="s">
        <v>298</v>
      </c>
      <c r="C52" s="332"/>
    </row>
    <row r="53" spans="1:3" s="109" customFormat="1" ht="12" customHeight="1">
      <c r="A53" s="468" t="s">
        <v>294</v>
      </c>
      <c r="B53" s="449" t="s">
        <v>299</v>
      </c>
      <c r="C53" s="332"/>
    </row>
    <row r="54" spans="1:3" s="109" customFormat="1" ht="12" customHeight="1" thickBot="1">
      <c r="A54" s="469" t="s">
        <v>295</v>
      </c>
      <c r="B54" s="450" t="s">
        <v>300</v>
      </c>
      <c r="C54" s="435"/>
    </row>
    <row r="55" spans="1:3" s="109" customFormat="1" ht="12" customHeight="1" thickBot="1">
      <c r="A55" s="32" t="s">
        <v>179</v>
      </c>
      <c r="B55" s="21" t="s">
        <v>301</v>
      </c>
      <c r="C55" s="327">
        <f>SUM(C56:C58)</f>
        <v>0</v>
      </c>
    </row>
    <row r="56" spans="1:3" s="109" customFormat="1" ht="12" customHeight="1">
      <c r="A56" s="467" t="s">
        <v>97</v>
      </c>
      <c r="B56" s="448" t="s">
        <v>302</v>
      </c>
      <c r="C56" s="330"/>
    </row>
    <row r="57" spans="1:3" s="109" customFormat="1" ht="12" customHeight="1">
      <c r="A57" s="468" t="s">
        <v>98</v>
      </c>
      <c r="B57" s="449" t="s">
        <v>433</v>
      </c>
      <c r="C57" s="329"/>
    </row>
    <row r="58" spans="1:3" s="109" customFormat="1" ht="12" customHeight="1">
      <c r="A58" s="468" t="s">
        <v>305</v>
      </c>
      <c r="B58" s="449" t="s">
        <v>303</v>
      </c>
      <c r="C58" s="329"/>
    </row>
    <row r="59" spans="1:3" s="109" customFormat="1" ht="12" customHeight="1" thickBot="1">
      <c r="A59" s="469" t="s">
        <v>306</v>
      </c>
      <c r="B59" s="450" t="s">
        <v>304</v>
      </c>
      <c r="C59" s="331"/>
    </row>
    <row r="60" spans="1:3" s="109" customFormat="1" ht="12" customHeight="1" thickBot="1">
      <c r="A60" s="32" t="s">
        <v>24</v>
      </c>
      <c r="B60" s="322" t="s">
        <v>307</v>
      </c>
      <c r="C60" s="327">
        <f>SUM(C61:C63)</f>
        <v>0</v>
      </c>
    </row>
    <row r="61" spans="1:3" s="109" customFormat="1" ht="12" customHeight="1">
      <c r="A61" s="467" t="s">
        <v>180</v>
      </c>
      <c r="B61" s="448" t="s">
        <v>309</v>
      </c>
      <c r="C61" s="332"/>
    </row>
    <row r="62" spans="1:3" s="109" customFormat="1" ht="12" customHeight="1">
      <c r="A62" s="468" t="s">
        <v>181</v>
      </c>
      <c r="B62" s="449" t="s">
        <v>434</v>
      </c>
      <c r="C62" s="332"/>
    </row>
    <row r="63" spans="1:3" s="109" customFormat="1" ht="12" customHeight="1">
      <c r="A63" s="468" t="s">
        <v>229</v>
      </c>
      <c r="B63" s="449" t="s">
        <v>310</v>
      </c>
      <c r="C63" s="332"/>
    </row>
    <row r="64" spans="1:3" s="109" customFormat="1" ht="12" customHeight="1" thickBot="1">
      <c r="A64" s="469" t="s">
        <v>308</v>
      </c>
      <c r="B64" s="450" t="s">
        <v>311</v>
      </c>
      <c r="C64" s="332"/>
    </row>
    <row r="65" spans="1:3" s="109" customFormat="1" ht="12" customHeight="1" thickBot="1">
      <c r="A65" s="32" t="s">
        <v>25</v>
      </c>
      <c r="B65" s="21" t="s">
        <v>312</v>
      </c>
      <c r="C65" s="333">
        <f>+C8+C15+C22+C29+C37+C49+C55+C60</f>
        <v>0</v>
      </c>
    </row>
    <row r="66" spans="1:3" s="109" customFormat="1" ht="12" customHeight="1" thickBot="1">
      <c r="A66" s="470" t="s">
        <v>403</v>
      </c>
      <c r="B66" s="322" t="s">
        <v>314</v>
      </c>
      <c r="C66" s="327">
        <f>SUM(C67:C69)</f>
        <v>0</v>
      </c>
    </row>
    <row r="67" spans="1:3" s="109" customFormat="1" ht="12" customHeight="1">
      <c r="A67" s="467" t="s">
        <v>345</v>
      </c>
      <c r="B67" s="448" t="s">
        <v>315</v>
      </c>
      <c r="C67" s="332"/>
    </row>
    <row r="68" spans="1:3" s="109" customFormat="1" ht="12" customHeight="1">
      <c r="A68" s="468" t="s">
        <v>354</v>
      </c>
      <c r="B68" s="449" t="s">
        <v>316</v>
      </c>
      <c r="C68" s="332"/>
    </row>
    <row r="69" spans="1:3" s="109" customFormat="1" ht="12" customHeight="1" thickBot="1">
      <c r="A69" s="469" t="s">
        <v>355</v>
      </c>
      <c r="B69" s="451" t="s">
        <v>317</v>
      </c>
      <c r="C69" s="332"/>
    </row>
    <row r="70" spans="1:3" s="109" customFormat="1" ht="12" customHeight="1" thickBot="1">
      <c r="A70" s="470" t="s">
        <v>318</v>
      </c>
      <c r="B70" s="322" t="s">
        <v>319</v>
      </c>
      <c r="C70" s="327">
        <f>SUM(C71:C74)</f>
        <v>0</v>
      </c>
    </row>
    <row r="71" spans="1:3" s="109" customFormat="1" ht="12" customHeight="1">
      <c r="A71" s="467" t="s">
        <v>148</v>
      </c>
      <c r="B71" s="448" t="s">
        <v>320</v>
      </c>
      <c r="C71" s="332"/>
    </row>
    <row r="72" spans="1:3" s="109" customFormat="1" ht="12" customHeight="1">
      <c r="A72" s="468" t="s">
        <v>149</v>
      </c>
      <c r="B72" s="449" t="s">
        <v>321</v>
      </c>
      <c r="C72" s="332"/>
    </row>
    <row r="73" spans="1:3" s="109" customFormat="1" ht="12" customHeight="1">
      <c r="A73" s="468" t="s">
        <v>346</v>
      </c>
      <c r="B73" s="449" t="s">
        <v>322</v>
      </c>
      <c r="C73" s="332"/>
    </row>
    <row r="74" spans="1:3" s="109" customFormat="1" ht="12" customHeight="1" thickBot="1">
      <c r="A74" s="469" t="s">
        <v>347</v>
      </c>
      <c r="B74" s="450" t="s">
        <v>323</v>
      </c>
      <c r="C74" s="332"/>
    </row>
    <row r="75" spans="1:3" s="109" customFormat="1" ht="12" customHeight="1" thickBot="1">
      <c r="A75" s="470" t="s">
        <v>324</v>
      </c>
      <c r="B75" s="322" t="s">
        <v>325</v>
      </c>
      <c r="C75" s="327">
        <f>SUM(C76:C77)</f>
        <v>0</v>
      </c>
    </row>
    <row r="76" spans="1:3" s="109" customFormat="1" ht="12" customHeight="1">
      <c r="A76" s="467" t="s">
        <v>348</v>
      </c>
      <c r="B76" s="448" t="s">
        <v>326</v>
      </c>
      <c r="C76" s="332"/>
    </row>
    <row r="77" spans="1:3" s="109" customFormat="1" ht="12" customHeight="1" thickBot="1">
      <c r="A77" s="469" t="s">
        <v>349</v>
      </c>
      <c r="B77" s="450" t="s">
        <v>327</v>
      </c>
      <c r="C77" s="332"/>
    </row>
    <row r="78" spans="1:3" s="108" customFormat="1" ht="12" customHeight="1" thickBot="1">
      <c r="A78" s="470" t="s">
        <v>328</v>
      </c>
      <c r="B78" s="322" t="s">
        <v>329</v>
      </c>
      <c r="C78" s="327">
        <f>SUM(C79:C81)</f>
        <v>0</v>
      </c>
    </row>
    <row r="79" spans="1:3" s="109" customFormat="1" ht="12" customHeight="1">
      <c r="A79" s="467" t="s">
        <v>350</v>
      </c>
      <c r="B79" s="448" t="s">
        <v>330</v>
      </c>
      <c r="C79" s="332"/>
    </row>
    <row r="80" spans="1:3" s="109" customFormat="1" ht="12" customHeight="1">
      <c r="A80" s="468" t="s">
        <v>351</v>
      </c>
      <c r="B80" s="449" t="s">
        <v>331</v>
      </c>
      <c r="C80" s="332"/>
    </row>
    <row r="81" spans="1:3" s="109" customFormat="1" ht="12" customHeight="1" thickBot="1">
      <c r="A81" s="469" t="s">
        <v>352</v>
      </c>
      <c r="B81" s="450" t="s">
        <v>332</v>
      </c>
      <c r="C81" s="332"/>
    </row>
    <row r="82" spans="1:3" s="109" customFormat="1" ht="12" customHeight="1" thickBot="1">
      <c r="A82" s="470" t="s">
        <v>333</v>
      </c>
      <c r="B82" s="322" t="s">
        <v>353</v>
      </c>
      <c r="C82" s="327">
        <f>SUM(C83:C86)</f>
        <v>0</v>
      </c>
    </row>
    <row r="83" spans="1:3" s="109" customFormat="1" ht="12" customHeight="1">
      <c r="A83" s="471" t="s">
        <v>334</v>
      </c>
      <c r="B83" s="448" t="s">
        <v>335</v>
      </c>
      <c r="C83" s="332"/>
    </row>
    <row r="84" spans="1:3" s="109" customFormat="1" ht="12" customHeight="1">
      <c r="A84" s="472" t="s">
        <v>336</v>
      </c>
      <c r="B84" s="449" t="s">
        <v>337</v>
      </c>
      <c r="C84" s="332"/>
    </row>
    <row r="85" spans="1:3" s="109" customFormat="1" ht="12" customHeight="1">
      <c r="A85" s="472" t="s">
        <v>338</v>
      </c>
      <c r="B85" s="449" t="s">
        <v>339</v>
      </c>
      <c r="C85" s="332"/>
    </row>
    <row r="86" spans="1:3" s="108" customFormat="1" ht="12" customHeight="1" thickBot="1">
      <c r="A86" s="473" t="s">
        <v>340</v>
      </c>
      <c r="B86" s="450" t="s">
        <v>341</v>
      </c>
      <c r="C86" s="332"/>
    </row>
    <row r="87" spans="1:3" s="108" customFormat="1" ht="12" customHeight="1" thickBot="1">
      <c r="A87" s="470" t="s">
        <v>342</v>
      </c>
      <c r="B87" s="322" t="s">
        <v>486</v>
      </c>
      <c r="C87" s="496"/>
    </row>
    <row r="88" spans="1:3" s="108" customFormat="1" ht="12" customHeight="1" thickBot="1">
      <c r="A88" s="470" t="s">
        <v>520</v>
      </c>
      <c r="B88" s="322" t="s">
        <v>343</v>
      </c>
      <c r="C88" s="496"/>
    </row>
    <row r="89" spans="1:3" s="108" customFormat="1" ht="12" customHeight="1" thickBot="1">
      <c r="A89" s="470" t="s">
        <v>521</v>
      </c>
      <c r="B89" s="455" t="s">
        <v>489</v>
      </c>
      <c r="C89" s="333">
        <f>+C66+C70+C75+C78+C82+C88+C87</f>
        <v>0</v>
      </c>
    </row>
    <row r="90" spans="1:3" s="108" customFormat="1" ht="12" customHeight="1" thickBot="1">
      <c r="A90" s="474" t="s">
        <v>522</v>
      </c>
      <c r="B90" s="456" t="s">
        <v>523</v>
      </c>
      <c r="C90" s="333">
        <f>+C65+C89</f>
        <v>0</v>
      </c>
    </row>
    <row r="91" spans="1:3" s="109" customFormat="1" ht="15" customHeight="1" thickBot="1">
      <c r="A91" s="265"/>
      <c r="B91" s="266"/>
      <c r="C91" s="397"/>
    </row>
    <row r="92" spans="1:3" s="70" customFormat="1" ht="16.5" customHeight="1" thickBot="1">
      <c r="A92" s="269"/>
      <c r="B92" s="270" t="s">
        <v>57</v>
      </c>
      <c r="C92" s="399"/>
    </row>
    <row r="93" spans="1:3" s="110" customFormat="1" ht="12" customHeight="1" thickBot="1">
      <c r="A93" s="440" t="s">
        <v>17</v>
      </c>
      <c r="B93" s="31" t="s">
        <v>527</v>
      </c>
      <c r="C93" s="326">
        <f>+C94+C95+C96+C97+C98+C111</f>
        <v>0</v>
      </c>
    </row>
    <row r="94" spans="1:3" ht="12" customHeight="1">
      <c r="A94" s="475" t="s">
        <v>99</v>
      </c>
      <c r="B94" s="10" t="s">
        <v>47</v>
      </c>
      <c r="C94" s="328"/>
    </row>
    <row r="95" spans="1:3" ht="12" customHeight="1">
      <c r="A95" s="468" t="s">
        <v>100</v>
      </c>
      <c r="B95" s="8" t="s">
        <v>182</v>
      </c>
      <c r="C95" s="329"/>
    </row>
    <row r="96" spans="1:3" ht="12" customHeight="1">
      <c r="A96" s="468" t="s">
        <v>101</v>
      </c>
      <c r="B96" s="8" t="s">
        <v>138</v>
      </c>
      <c r="C96" s="331"/>
    </row>
    <row r="97" spans="1:3" ht="12" customHeight="1">
      <c r="A97" s="468" t="s">
        <v>102</v>
      </c>
      <c r="B97" s="11" t="s">
        <v>183</v>
      </c>
      <c r="C97" s="331"/>
    </row>
    <row r="98" spans="1:3" ht="12" customHeight="1">
      <c r="A98" s="468" t="s">
        <v>113</v>
      </c>
      <c r="B98" s="19" t="s">
        <v>184</v>
      </c>
      <c r="C98" s="331"/>
    </row>
    <row r="99" spans="1:3" ht="12" customHeight="1">
      <c r="A99" s="468" t="s">
        <v>103</v>
      </c>
      <c r="B99" s="8" t="s">
        <v>524</v>
      </c>
      <c r="C99" s="331"/>
    </row>
    <row r="100" spans="1:3" ht="12" customHeight="1">
      <c r="A100" s="468" t="s">
        <v>104</v>
      </c>
      <c r="B100" s="161" t="s">
        <v>452</v>
      </c>
      <c r="C100" s="331"/>
    </row>
    <row r="101" spans="1:3" ht="12" customHeight="1">
      <c r="A101" s="468" t="s">
        <v>114</v>
      </c>
      <c r="B101" s="161" t="s">
        <v>451</v>
      </c>
      <c r="C101" s="331"/>
    </row>
    <row r="102" spans="1:3" ht="12" customHeight="1">
      <c r="A102" s="468" t="s">
        <v>115</v>
      </c>
      <c r="B102" s="161" t="s">
        <v>359</v>
      </c>
      <c r="C102" s="331"/>
    </row>
    <row r="103" spans="1:3" ht="12" customHeight="1">
      <c r="A103" s="468" t="s">
        <v>116</v>
      </c>
      <c r="B103" s="162" t="s">
        <v>360</v>
      </c>
      <c r="C103" s="331"/>
    </row>
    <row r="104" spans="1:3" ht="12" customHeight="1">
      <c r="A104" s="468" t="s">
        <v>117</v>
      </c>
      <c r="B104" s="162" t="s">
        <v>361</v>
      </c>
      <c r="C104" s="331"/>
    </row>
    <row r="105" spans="1:3" ht="12" customHeight="1">
      <c r="A105" s="468" t="s">
        <v>119</v>
      </c>
      <c r="B105" s="161" t="s">
        <v>362</v>
      </c>
      <c r="C105" s="331"/>
    </row>
    <row r="106" spans="1:3" ht="12" customHeight="1">
      <c r="A106" s="468" t="s">
        <v>185</v>
      </c>
      <c r="B106" s="161" t="s">
        <v>363</v>
      </c>
      <c r="C106" s="331"/>
    </row>
    <row r="107" spans="1:3" ht="12" customHeight="1">
      <c r="A107" s="468" t="s">
        <v>357</v>
      </c>
      <c r="B107" s="162" t="s">
        <v>364</v>
      </c>
      <c r="C107" s="331"/>
    </row>
    <row r="108" spans="1:3" ht="12" customHeight="1">
      <c r="A108" s="476" t="s">
        <v>358</v>
      </c>
      <c r="B108" s="163" t="s">
        <v>365</v>
      </c>
      <c r="C108" s="331"/>
    </row>
    <row r="109" spans="1:3" ht="12" customHeight="1">
      <c r="A109" s="468" t="s">
        <v>449</v>
      </c>
      <c r="B109" s="163" t="s">
        <v>366</v>
      </c>
      <c r="C109" s="331"/>
    </row>
    <row r="110" spans="1:3" ht="12" customHeight="1">
      <c r="A110" s="468" t="s">
        <v>450</v>
      </c>
      <c r="B110" s="162" t="s">
        <v>367</v>
      </c>
      <c r="C110" s="329"/>
    </row>
    <row r="111" spans="1:3" ht="12" customHeight="1">
      <c r="A111" s="468" t="s">
        <v>454</v>
      </c>
      <c r="B111" s="11" t="s">
        <v>48</v>
      </c>
      <c r="C111" s="329"/>
    </row>
    <row r="112" spans="1:3" ht="12" customHeight="1">
      <c r="A112" s="469" t="s">
        <v>455</v>
      </c>
      <c r="B112" s="8" t="s">
        <v>525</v>
      </c>
      <c r="C112" s="331"/>
    </row>
    <row r="113" spans="1:3" ht="12" customHeight="1" thickBot="1">
      <c r="A113" s="477" t="s">
        <v>456</v>
      </c>
      <c r="B113" s="164" t="s">
        <v>526</v>
      </c>
      <c r="C113" s="335"/>
    </row>
    <row r="114" spans="1:3" ht="12" customHeight="1" thickBot="1">
      <c r="A114" s="32" t="s">
        <v>18</v>
      </c>
      <c r="B114" s="30" t="s">
        <v>368</v>
      </c>
      <c r="C114" s="327">
        <f>+C115+C117+C119</f>
        <v>0</v>
      </c>
    </row>
    <row r="115" spans="1:3" ht="12" customHeight="1">
      <c r="A115" s="467" t="s">
        <v>105</v>
      </c>
      <c r="B115" s="8" t="s">
        <v>227</v>
      </c>
      <c r="C115" s="330"/>
    </row>
    <row r="116" spans="1:3" ht="12" customHeight="1">
      <c r="A116" s="467" t="s">
        <v>106</v>
      </c>
      <c r="B116" s="12" t="s">
        <v>372</v>
      </c>
      <c r="C116" s="330"/>
    </row>
    <row r="117" spans="1:3" ht="12" customHeight="1">
      <c r="A117" s="467" t="s">
        <v>107</v>
      </c>
      <c r="B117" s="12" t="s">
        <v>186</v>
      </c>
      <c r="C117" s="329"/>
    </row>
    <row r="118" spans="1:3" ht="12" customHeight="1">
      <c r="A118" s="467" t="s">
        <v>108</v>
      </c>
      <c r="B118" s="12" t="s">
        <v>373</v>
      </c>
      <c r="C118" s="295"/>
    </row>
    <row r="119" spans="1:3" ht="12" customHeight="1">
      <c r="A119" s="467" t="s">
        <v>109</v>
      </c>
      <c r="B119" s="324" t="s">
        <v>230</v>
      </c>
      <c r="C119" s="295"/>
    </row>
    <row r="120" spans="1:3" ht="12" customHeight="1">
      <c r="A120" s="467" t="s">
        <v>118</v>
      </c>
      <c r="B120" s="323" t="s">
        <v>435</v>
      </c>
      <c r="C120" s="295"/>
    </row>
    <row r="121" spans="1:3" ht="12" customHeight="1">
      <c r="A121" s="467" t="s">
        <v>120</v>
      </c>
      <c r="B121" s="444" t="s">
        <v>378</v>
      </c>
      <c r="C121" s="295"/>
    </row>
    <row r="122" spans="1:3" ht="12" customHeight="1">
      <c r="A122" s="467" t="s">
        <v>187</v>
      </c>
      <c r="B122" s="162" t="s">
        <v>361</v>
      </c>
      <c r="C122" s="295"/>
    </row>
    <row r="123" spans="1:3" ht="12" customHeight="1">
      <c r="A123" s="467" t="s">
        <v>188</v>
      </c>
      <c r="B123" s="162" t="s">
        <v>377</v>
      </c>
      <c r="C123" s="295"/>
    </row>
    <row r="124" spans="1:3" ht="12" customHeight="1">
      <c r="A124" s="467" t="s">
        <v>189</v>
      </c>
      <c r="B124" s="162" t="s">
        <v>376</v>
      </c>
      <c r="C124" s="295"/>
    </row>
    <row r="125" spans="1:3" ht="12" customHeight="1">
      <c r="A125" s="467" t="s">
        <v>369</v>
      </c>
      <c r="B125" s="162" t="s">
        <v>364</v>
      </c>
      <c r="C125" s="295"/>
    </row>
    <row r="126" spans="1:3" ht="12" customHeight="1">
      <c r="A126" s="467" t="s">
        <v>370</v>
      </c>
      <c r="B126" s="162" t="s">
        <v>375</v>
      </c>
      <c r="C126" s="295"/>
    </row>
    <row r="127" spans="1:3" ht="12" customHeight="1" thickBot="1">
      <c r="A127" s="476" t="s">
        <v>371</v>
      </c>
      <c r="B127" s="162" t="s">
        <v>374</v>
      </c>
      <c r="C127" s="297"/>
    </row>
    <row r="128" spans="1:3" ht="12" customHeight="1" thickBot="1">
      <c r="A128" s="32" t="s">
        <v>19</v>
      </c>
      <c r="B128" s="142" t="s">
        <v>459</v>
      </c>
      <c r="C128" s="327">
        <f>+C93+C114</f>
        <v>0</v>
      </c>
    </row>
    <row r="129" spans="1:11" ht="12" customHeight="1" thickBot="1">
      <c r="A129" s="32" t="s">
        <v>20</v>
      </c>
      <c r="B129" s="142" t="s">
        <v>460</v>
      </c>
      <c r="C129" s="327">
        <f>+C130+C131+C132</f>
        <v>0</v>
      </c>
    </row>
    <row r="130" spans="1:11" s="110" customFormat="1" ht="12" customHeight="1">
      <c r="A130" s="467" t="s">
        <v>269</v>
      </c>
      <c r="B130" s="9" t="s">
        <v>530</v>
      </c>
      <c r="C130" s="295"/>
    </row>
    <row r="131" spans="1:11" ht="12" customHeight="1">
      <c r="A131" s="467" t="s">
        <v>272</v>
      </c>
      <c r="B131" s="9" t="s">
        <v>468</v>
      </c>
      <c r="C131" s="295"/>
    </row>
    <row r="132" spans="1:11" ht="12" customHeight="1" thickBot="1">
      <c r="A132" s="476" t="s">
        <v>273</v>
      </c>
      <c r="B132" s="7" t="s">
        <v>529</v>
      </c>
      <c r="C132" s="295"/>
    </row>
    <row r="133" spans="1:11" ht="12" customHeight="1" thickBot="1">
      <c r="A133" s="32" t="s">
        <v>21</v>
      </c>
      <c r="B133" s="142" t="s">
        <v>461</v>
      </c>
      <c r="C133" s="327">
        <f>+C134+C135+C136+C137+C138+C139</f>
        <v>0</v>
      </c>
    </row>
    <row r="134" spans="1:11" ht="12" customHeight="1">
      <c r="A134" s="467" t="s">
        <v>92</v>
      </c>
      <c r="B134" s="9" t="s">
        <v>470</v>
      </c>
      <c r="C134" s="295"/>
    </row>
    <row r="135" spans="1:11" ht="12" customHeight="1">
      <c r="A135" s="467" t="s">
        <v>93</v>
      </c>
      <c r="B135" s="9" t="s">
        <v>462</v>
      </c>
      <c r="C135" s="295"/>
    </row>
    <row r="136" spans="1:11" ht="12" customHeight="1">
      <c r="A136" s="467" t="s">
        <v>94</v>
      </c>
      <c r="B136" s="9" t="s">
        <v>463</v>
      </c>
      <c r="C136" s="295"/>
    </row>
    <row r="137" spans="1:11" ht="12" customHeight="1">
      <c r="A137" s="467" t="s">
        <v>174</v>
      </c>
      <c r="B137" s="9" t="s">
        <v>528</v>
      </c>
      <c r="C137" s="295"/>
    </row>
    <row r="138" spans="1:11" ht="12" customHeight="1">
      <c r="A138" s="467" t="s">
        <v>175</v>
      </c>
      <c r="B138" s="9" t="s">
        <v>465</v>
      </c>
      <c r="C138" s="295"/>
    </row>
    <row r="139" spans="1:11" s="110" customFormat="1" ht="12" customHeight="1" thickBot="1">
      <c r="A139" s="476" t="s">
        <v>176</v>
      </c>
      <c r="B139" s="7" t="s">
        <v>466</v>
      </c>
      <c r="C139" s="295"/>
    </row>
    <row r="140" spans="1:11" ht="12" customHeight="1" thickBot="1">
      <c r="A140" s="32" t="s">
        <v>22</v>
      </c>
      <c r="B140" s="142" t="s">
        <v>551</v>
      </c>
      <c r="C140" s="333">
        <f>+C141+C142+C144+C145+C143</f>
        <v>0</v>
      </c>
      <c r="K140" s="277"/>
    </row>
    <row r="141" spans="1:11">
      <c r="A141" s="467" t="s">
        <v>95</v>
      </c>
      <c r="B141" s="9" t="s">
        <v>379</v>
      </c>
      <c r="C141" s="295"/>
    </row>
    <row r="142" spans="1:11" ht="12" customHeight="1">
      <c r="A142" s="467" t="s">
        <v>96</v>
      </c>
      <c r="B142" s="9" t="s">
        <v>380</v>
      </c>
      <c r="C142" s="295"/>
    </row>
    <row r="143" spans="1:11" s="110" customFormat="1" ht="12" customHeight="1">
      <c r="A143" s="467" t="s">
        <v>293</v>
      </c>
      <c r="B143" s="9" t="s">
        <v>550</v>
      </c>
      <c r="C143" s="295"/>
    </row>
    <row r="144" spans="1:11" s="110" customFormat="1" ht="12" customHeight="1">
      <c r="A144" s="467" t="s">
        <v>294</v>
      </c>
      <c r="B144" s="9" t="s">
        <v>475</v>
      </c>
      <c r="C144" s="295"/>
    </row>
    <row r="145" spans="1:3" s="110" customFormat="1" ht="12" customHeight="1" thickBot="1">
      <c r="A145" s="476" t="s">
        <v>295</v>
      </c>
      <c r="B145" s="7" t="s">
        <v>399</v>
      </c>
      <c r="C145" s="295"/>
    </row>
    <row r="146" spans="1:3" s="110" customFormat="1" ht="12" customHeight="1" thickBot="1">
      <c r="A146" s="32" t="s">
        <v>23</v>
      </c>
      <c r="B146" s="142" t="s">
        <v>476</v>
      </c>
      <c r="C146" s="336">
        <f>+C147+C148+C149+C150+C151</f>
        <v>0</v>
      </c>
    </row>
    <row r="147" spans="1:3" s="110" customFormat="1" ht="12" customHeight="1">
      <c r="A147" s="467" t="s">
        <v>97</v>
      </c>
      <c r="B147" s="9" t="s">
        <v>471</v>
      </c>
      <c r="C147" s="295"/>
    </row>
    <row r="148" spans="1:3" s="110" customFormat="1" ht="12" customHeight="1">
      <c r="A148" s="467" t="s">
        <v>98</v>
      </c>
      <c r="B148" s="9" t="s">
        <v>478</v>
      </c>
      <c r="C148" s="295"/>
    </row>
    <row r="149" spans="1:3" s="110" customFormat="1" ht="12" customHeight="1">
      <c r="A149" s="467" t="s">
        <v>305</v>
      </c>
      <c r="B149" s="9" t="s">
        <v>473</v>
      </c>
      <c r="C149" s="295"/>
    </row>
    <row r="150" spans="1:3" ht="12.75" customHeight="1">
      <c r="A150" s="467" t="s">
        <v>306</v>
      </c>
      <c r="B150" s="9" t="s">
        <v>531</v>
      </c>
      <c r="C150" s="295"/>
    </row>
    <row r="151" spans="1:3" ht="12.75" customHeight="1" thickBot="1">
      <c r="A151" s="476" t="s">
        <v>477</v>
      </c>
      <c r="B151" s="7" t="s">
        <v>480</v>
      </c>
      <c r="C151" s="297"/>
    </row>
    <row r="152" spans="1:3" ht="12.75" customHeight="1" thickBot="1">
      <c r="A152" s="533" t="s">
        <v>24</v>
      </c>
      <c r="B152" s="142" t="s">
        <v>481</v>
      </c>
      <c r="C152" s="336"/>
    </row>
    <row r="153" spans="1:3" ht="12" customHeight="1" thickBot="1">
      <c r="A153" s="533" t="s">
        <v>25</v>
      </c>
      <c r="B153" s="142" t="s">
        <v>482</v>
      </c>
      <c r="C153" s="336"/>
    </row>
    <row r="154" spans="1:3" ht="15" customHeight="1" thickBot="1">
      <c r="A154" s="32" t="s">
        <v>26</v>
      </c>
      <c r="B154" s="142" t="s">
        <v>484</v>
      </c>
      <c r="C154" s="458">
        <f>+C129+C133+C140+C146+C152+C153</f>
        <v>0</v>
      </c>
    </row>
    <row r="155" spans="1:3" ht="13.5" thickBot="1">
      <c r="A155" s="478" t="s">
        <v>27</v>
      </c>
      <c r="B155" s="411" t="s">
        <v>483</v>
      </c>
      <c r="C155" s="458">
        <f>+C128+C154</f>
        <v>0</v>
      </c>
    </row>
    <row r="156" spans="1:3" ht="15" customHeight="1" thickBot="1">
      <c r="A156" s="419"/>
      <c r="B156" s="420"/>
      <c r="C156" s="421"/>
    </row>
    <row r="157" spans="1:3" ht="14.25" customHeight="1" thickBot="1">
      <c r="A157" s="274" t="s">
        <v>532</v>
      </c>
      <c r="B157" s="275"/>
      <c r="C157" s="139"/>
    </row>
    <row r="158" spans="1:3" ht="13.5" thickBot="1">
      <c r="A158" s="274" t="s">
        <v>204</v>
      </c>
      <c r="B158" s="275"/>
      <c r="C158" s="13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topLeftCell="A2" zoomScale="130" zoomScaleNormal="130" zoomScaleSheetLayoutView="85" workbookViewId="0">
      <selection activeCell="F152" sqref="F152"/>
    </sheetView>
  </sheetViews>
  <sheetFormatPr defaultRowHeight="12.75"/>
  <cols>
    <col min="1" max="1" width="19.5" style="422" customWidth="1"/>
    <col min="2" max="2" width="72" style="423" customWidth="1"/>
    <col min="3" max="3" width="25" style="424" customWidth="1"/>
    <col min="4" max="16384" width="9.33203125" style="3"/>
  </cols>
  <sheetData>
    <row r="1" spans="1:3" s="2" customFormat="1" ht="16.5" customHeight="1" thickBot="1">
      <c r="A1" s="251"/>
      <c r="B1" s="253"/>
      <c r="C1" s="276" t="str">
        <f>+CONCATENATE("9.1.3. melléklet a ……/",LEFT(ÖSSZEFÜGGÉSEK!A5,4),". (….) önkormányzati rendelethez")</f>
        <v>9.1.3. melléklet a ……/2015. (….) önkormányzati rendelethez</v>
      </c>
    </row>
    <row r="2" spans="1:3" s="106" customFormat="1" ht="21" customHeight="1">
      <c r="A2" s="438" t="s">
        <v>62</v>
      </c>
      <c r="B2" s="388" t="s">
        <v>223</v>
      </c>
      <c r="C2" s="390" t="s">
        <v>52</v>
      </c>
    </row>
    <row r="3" spans="1:3" s="106" customFormat="1" ht="16.5" thickBot="1">
      <c r="A3" s="254" t="s">
        <v>201</v>
      </c>
      <c r="B3" s="389" t="s">
        <v>539</v>
      </c>
      <c r="C3" s="532" t="s">
        <v>438</v>
      </c>
    </row>
    <row r="4" spans="1:3" s="107" customFormat="1" ht="15.95" customHeight="1" thickBot="1">
      <c r="A4" s="255"/>
      <c r="B4" s="255"/>
      <c r="C4" s="256" t="s">
        <v>53</v>
      </c>
    </row>
    <row r="5" spans="1:3" ht="13.5" thickBot="1">
      <c r="A5" s="439" t="s">
        <v>203</v>
      </c>
      <c r="B5" s="257" t="s">
        <v>54</v>
      </c>
      <c r="C5" s="391" t="s">
        <v>55</v>
      </c>
    </row>
    <row r="6" spans="1:3" s="70" customFormat="1" ht="12.95" customHeight="1" thickBot="1">
      <c r="A6" s="223" t="s">
        <v>504</v>
      </c>
      <c r="B6" s="224" t="s">
        <v>505</v>
      </c>
      <c r="C6" s="225" t="s">
        <v>506</v>
      </c>
    </row>
    <row r="7" spans="1:3" s="70" customFormat="1" ht="15.95" customHeight="1" thickBot="1">
      <c r="A7" s="259"/>
      <c r="B7" s="260" t="s">
        <v>56</v>
      </c>
      <c r="C7" s="392"/>
    </row>
    <row r="8" spans="1:3" s="70" customFormat="1" ht="12" customHeight="1" thickBot="1">
      <c r="A8" s="32" t="s">
        <v>17</v>
      </c>
      <c r="B8" s="21" t="s">
        <v>253</v>
      </c>
      <c r="C8" s="327">
        <f>+C9+C10+C11+C12+C13+C14</f>
        <v>0</v>
      </c>
    </row>
    <row r="9" spans="1:3" s="108" customFormat="1" ht="12" customHeight="1">
      <c r="A9" s="467" t="s">
        <v>99</v>
      </c>
      <c r="B9" s="448" t="s">
        <v>254</v>
      </c>
      <c r="C9" s="330"/>
    </row>
    <row r="10" spans="1:3" s="109" customFormat="1" ht="12" customHeight="1">
      <c r="A10" s="468" t="s">
        <v>100</v>
      </c>
      <c r="B10" s="449" t="s">
        <v>255</v>
      </c>
      <c r="C10" s="329"/>
    </row>
    <row r="11" spans="1:3" s="109" customFormat="1" ht="12" customHeight="1">
      <c r="A11" s="468" t="s">
        <v>101</v>
      </c>
      <c r="B11" s="449" t="s">
        <v>256</v>
      </c>
      <c r="C11" s="329"/>
    </row>
    <row r="12" spans="1:3" s="109" customFormat="1" ht="12" customHeight="1">
      <c r="A12" s="468" t="s">
        <v>102</v>
      </c>
      <c r="B12" s="449" t="s">
        <v>257</v>
      </c>
      <c r="C12" s="329"/>
    </row>
    <row r="13" spans="1:3" s="109" customFormat="1" ht="12" customHeight="1">
      <c r="A13" s="468" t="s">
        <v>147</v>
      </c>
      <c r="B13" s="449" t="s">
        <v>518</v>
      </c>
      <c r="C13" s="329"/>
    </row>
    <row r="14" spans="1:3" s="108" customFormat="1" ht="12" customHeight="1" thickBot="1">
      <c r="A14" s="469" t="s">
        <v>103</v>
      </c>
      <c r="B14" s="450" t="s">
        <v>441</v>
      </c>
      <c r="C14" s="329"/>
    </row>
    <row r="15" spans="1:3" s="108" customFormat="1" ht="12" customHeight="1" thickBot="1">
      <c r="A15" s="32" t="s">
        <v>18</v>
      </c>
      <c r="B15" s="322" t="s">
        <v>258</v>
      </c>
      <c r="C15" s="327">
        <f>+C16+C17+C18+C19+C20</f>
        <v>0</v>
      </c>
    </row>
    <row r="16" spans="1:3" s="108" customFormat="1" ht="12" customHeight="1">
      <c r="A16" s="467" t="s">
        <v>105</v>
      </c>
      <c r="B16" s="448" t="s">
        <v>259</v>
      </c>
      <c r="C16" s="330"/>
    </row>
    <row r="17" spans="1:3" s="108" customFormat="1" ht="12" customHeight="1">
      <c r="A17" s="468" t="s">
        <v>106</v>
      </c>
      <c r="B17" s="449" t="s">
        <v>260</v>
      </c>
      <c r="C17" s="329"/>
    </row>
    <row r="18" spans="1:3" s="108" customFormat="1" ht="12" customHeight="1">
      <c r="A18" s="468" t="s">
        <v>107</v>
      </c>
      <c r="B18" s="449" t="s">
        <v>429</v>
      </c>
      <c r="C18" s="329"/>
    </row>
    <row r="19" spans="1:3" s="108" customFormat="1" ht="12" customHeight="1">
      <c r="A19" s="468" t="s">
        <v>108</v>
      </c>
      <c r="B19" s="449" t="s">
        <v>430</v>
      </c>
      <c r="C19" s="329"/>
    </row>
    <row r="20" spans="1:3" s="108" customFormat="1" ht="12" customHeight="1">
      <c r="A20" s="468" t="s">
        <v>109</v>
      </c>
      <c r="B20" s="449" t="s">
        <v>261</v>
      </c>
      <c r="C20" s="329"/>
    </row>
    <row r="21" spans="1:3" s="109" customFormat="1" ht="12" customHeight="1" thickBot="1">
      <c r="A21" s="469" t="s">
        <v>118</v>
      </c>
      <c r="B21" s="450" t="s">
        <v>262</v>
      </c>
      <c r="C21" s="331"/>
    </row>
    <row r="22" spans="1:3" s="109" customFormat="1" ht="12" customHeight="1" thickBot="1">
      <c r="A22" s="32" t="s">
        <v>19</v>
      </c>
      <c r="B22" s="21" t="s">
        <v>263</v>
      </c>
      <c r="C22" s="327">
        <f>+C23+C24+C25+C26+C27</f>
        <v>0</v>
      </c>
    </row>
    <row r="23" spans="1:3" s="109" customFormat="1" ht="12" customHeight="1">
      <c r="A23" s="467" t="s">
        <v>88</v>
      </c>
      <c r="B23" s="448" t="s">
        <v>264</v>
      </c>
      <c r="C23" s="330"/>
    </row>
    <row r="24" spans="1:3" s="108" customFormat="1" ht="12" customHeight="1">
      <c r="A24" s="468" t="s">
        <v>89</v>
      </c>
      <c r="B24" s="449" t="s">
        <v>265</v>
      </c>
      <c r="C24" s="329"/>
    </row>
    <row r="25" spans="1:3" s="109" customFormat="1" ht="12" customHeight="1">
      <c r="A25" s="468" t="s">
        <v>90</v>
      </c>
      <c r="B25" s="449" t="s">
        <v>431</v>
      </c>
      <c r="C25" s="329"/>
    </row>
    <row r="26" spans="1:3" s="109" customFormat="1" ht="12" customHeight="1">
      <c r="A26" s="468" t="s">
        <v>91</v>
      </c>
      <c r="B26" s="449" t="s">
        <v>432</v>
      </c>
      <c r="C26" s="329"/>
    </row>
    <row r="27" spans="1:3" s="109" customFormat="1" ht="12" customHeight="1">
      <c r="A27" s="468" t="s">
        <v>170</v>
      </c>
      <c r="B27" s="449" t="s">
        <v>266</v>
      </c>
      <c r="C27" s="329"/>
    </row>
    <row r="28" spans="1:3" s="109" customFormat="1" ht="12" customHeight="1" thickBot="1">
      <c r="A28" s="469" t="s">
        <v>171</v>
      </c>
      <c r="B28" s="450" t="s">
        <v>267</v>
      </c>
      <c r="C28" s="331"/>
    </row>
    <row r="29" spans="1:3" s="109" customFormat="1" ht="12" customHeight="1" thickBot="1">
      <c r="A29" s="32" t="s">
        <v>172</v>
      </c>
      <c r="B29" s="21" t="s">
        <v>268</v>
      </c>
      <c r="C29" s="333">
        <f>+C30+C34+C35+C36</f>
        <v>0</v>
      </c>
    </row>
    <row r="30" spans="1:3" s="109" customFormat="1" ht="12" customHeight="1">
      <c r="A30" s="467" t="s">
        <v>269</v>
      </c>
      <c r="B30" s="448" t="s">
        <v>519</v>
      </c>
      <c r="C30" s="443">
        <f>+C31+C32+C33</f>
        <v>0</v>
      </c>
    </row>
    <row r="31" spans="1:3" s="109" customFormat="1" ht="12" customHeight="1">
      <c r="A31" s="468" t="s">
        <v>270</v>
      </c>
      <c r="B31" s="449" t="s">
        <v>275</v>
      </c>
      <c r="C31" s="329"/>
    </row>
    <row r="32" spans="1:3" s="109" customFormat="1" ht="12" customHeight="1">
      <c r="A32" s="468" t="s">
        <v>271</v>
      </c>
      <c r="B32" s="449" t="s">
        <v>276</v>
      </c>
      <c r="C32" s="329"/>
    </row>
    <row r="33" spans="1:3" s="109" customFormat="1" ht="12" customHeight="1">
      <c r="A33" s="468" t="s">
        <v>445</v>
      </c>
      <c r="B33" s="523" t="s">
        <v>446</v>
      </c>
      <c r="C33" s="329"/>
    </row>
    <row r="34" spans="1:3" s="109" customFormat="1" ht="12" customHeight="1">
      <c r="A34" s="468" t="s">
        <v>272</v>
      </c>
      <c r="B34" s="449" t="s">
        <v>277</v>
      </c>
      <c r="C34" s="329"/>
    </row>
    <row r="35" spans="1:3" s="109" customFormat="1" ht="12" customHeight="1">
      <c r="A35" s="468" t="s">
        <v>273</v>
      </c>
      <c r="B35" s="449" t="s">
        <v>278</v>
      </c>
      <c r="C35" s="329"/>
    </row>
    <row r="36" spans="1:3" s="109" customFormat="1" ht="12" customHeight="1" thickBot="1">
      <c r="A36" s="469" t="s">
        <v>274</v>
      </c>
      <c r="B36" s="450" t="s">
        <v>279</v>
      </c>
      <c r="C36" s="331"/>
    </row>
    <row r="37" spans="1:3" s="109" customFormat="1" ht="12" customHeight="1" thickBot="1">
      <c r="A37" s="32" t="s">
        <v>21</v>
      </c>
      <c r="B37" s="21" t="s">
        <v>442</v>
      </c>
      <c r="C37" s="327">
        <f>SUM(C38:C48)</f>
        <v>0</v>
      </c>
    </row>
    <row r="38" spans="1:3" s="109" customFormat="1" ht="12" customHeight="1">
      <c r="A38" s="467" t="s">
        <v>92</v>
      </c>
      <c r="B38" s="448" t="s">
        <v>282</v>
      </c>
      <c r="C38" s="330"/>
    </row>
    <row r="39" spans="1:3" s="109" customFormat="1" ht="12" customHeight="1">
      <c r="A39" s="468" t="s">
        <v>93</v>
      </c>
      <c r="B39" s="449" t="s">
        <v>283</v>
      </c>
      <c r="C39" s="329"/>
    </row>
    <row r="40" spans="1:3" s="109" customFormat="1" ht="12" customHeight="1">
      <c r="A40" s="468" t="s">
        <v>94</v>
      </c>
      <c r="B40" s="449" t="s">
        <v>284</v>
      </c>
      <c r="C40" s="329"/>
    </row>
    <row r="41" spans="1:3" s="109" customFormat="1" ht="12" customHeight="1">
      <c r="A41" s="468" t="s">
        <v>174</v>
      </c>
      <c r="B41" s="449" t="s">
        <v>285</v>
      </c>
      <c r="C41" s="329"/>
    </row>
    <row r="42" spans="1:3" s="109" customFormat="1" ht="12" customHeight="1">
      <c r="A42" s="468" t="s">
        <v>175</v>
      </c>
      <c r="B42" s="449" t="s">
        <v>286</v>
      </c>
      <c r="C42" s="329"/>
    </row>
    <row r="43" spans="1:3" s="109" customFormat="1" ht="12" customHeight="1">
      <c r="A43" s="468" t="s">
        <v>176</v>
      </c>
      <c r="B43" s="449" t="s">
        <v>287</v>
      </c>
      <c r="C43" s="329"/>
    </row>
    <row r="44" spans="1:3" s="109" customFormat="1" ht="12" customHeight="1">
      <c r="A44" s="468" t="s">
        <v>177</v>
      </c>
      <c r="B44" s="449" t="s">
        <v>288</v>
      </c>
      <c r="C44" s="329"/>
    </row>
    <row r="45" spans="1:3" s="109" customFormat="1" ht="12" customHeight="1">
      <c r="A45" s="468" t="s">
        <v>178</v>
      </c>
      <c r="B45" s="449" t="s">
        <v>289</v>
      </c>
      <c r="C45" s="329"/>
    </row>
    <row r="46" spans="1:3" s="109" customFormat="1" ht="12" customHeight="1">
      <c r="A46" s="468" t="s">
        <v>280</v>
      </c>
      <c r="B46" s="449" t="s">
        <v>290</v>
      </c>
      <c r="C46" s="332"/>
    </row>
    <row r="47" spans="1:3" s="109" customFormat="1" ht="12" customHeight="1">
      <c r="A47" s="469" t="s">
        <v>281</v>
      </c>
      <c r="B47" s="450" t="s">
        <v>444</v>
      </c>
      <c r="C47" s="435"/>
    </row>
    <row r="48" spans="1:3" s="109" customFormat="1" ht="12" customHeight="1" thickBot="1">
      <c r="A48" s="469" t="s">
        <v>443</v>
      </c>
      <c r="B48" s="450" t="s">
        <v>291</v>
      </c>
      <c r="C48" s="435"/>
    </row>
    <row r="49" spans="1:3" s="109" customFormat="1" ht="12" customHeight="1" thickBot="1">
      <c r="A49" s="32" t="s">
        <v>22</v>
      </c>
      <c r="B49" s="21" t="s">
        <v>292</v>
      </c>
      <c r="C49" s="327">
        <f>SUM(C50:C54)</f>
        <v>0</v>
      </c>
    </row>
    <row r="50" spans="1:3" s="109" customFormat="1" ht="12" customHeight="1">
      <c r="A50" s="467" t="s">
        <v>95</v>
      </c>
      <c r="B50" s="448" t="s">
        <v>296</v>
      </c>
      <c r="C50" s="495"/>
    </row>
    <row r="51" spans="1:3" s="109" customFormat="1" ht="12" customHeight="1">
      <c r="A51" s="468" t="s">
        <v>96</v>
      </c>
      <c r="B51" s="449" t="s">
        <v>297</v>
      </c>
      <c r="C51" s="332"/>
    </row>
    <row r="52" spans="1:3" s="109" customFormat="1" ht="12" customHeight="1">
      <c r="A52" s="468" t="s">
        <v>293</v>
      </c>
      <c r="B52" s="449" t="s">
        <v>298</v>
      </c>
      <c r="C52" s="332"/>
    </row>
    <row r="53" spans="1:3" s="109" customFormat="1" ht="12" customHeight="1">
      <c r="A53" s="468" t="s">
        <v>294</v>
      </c>
      <c r="B53" s="449" t="s">
        <v>299</v>
      </c>
      <c r="C53" s="332"/>
    </row>
    <row r="54" spans="1:3" s="109" customFormat="1" ht="12" customHeight="1" thickBot="1">
      <c r="A54" s="469" t="s">
        <v>295</v>
      </c>
      <c r="B54" s="450" t="s">
        <v>300</v>
      </c>
      <c r="C54" s="435"/>
    </row>
    <row r="55" spans="1:3" s="109" customFormat="1" ht="12" customHeight="1" thickBot="1">
      <c r="A55" s="32" t="s">
        <v>179</v>
      </c>
      <c r="B55" s="21" t="s">
        <v>301</v>
      </c>
      <c r="C55" s="327">
        <f>SUM(C56:C58)</f>
        <v>0</v>
      </c>
    </row>
    <row r="56" spans="1:3" s="109" customFormat="1" ht="12" customHeight="1">
      <c r="A56" s="467" t="s">
        <v>97</v>
      </c>
      <c r="B56" s="448" t="s">
        <v>302</v>
      </c>
      <c r="C56" s="330"/>
    </row>
    <row r="57" spans="1:3" s="109" customFormat="1" ht="12" customHeight="1">
      <c r="A57" s="468" t="s">
        <v>98</v>
      </c>
      <c r="B57" s="449" t="s">
        <v>433</v>
      </c>
      <c r="C57" s="329"/>
    </row>
    <row r="58" spans="1:3" s="109" customFormat="1" ht="12" customHeight="1">
      <c r="A58" s="468" t="s">
        <v>305</v>
      </c>
      <c r="B58" s="449" t="s">
        <v>303</v>
      </c>
      <c r="C58" s="329"/>
    </row>
    <row r="59" spans="1:3" s="109" customFormat="1" ht="12" customHeight="1" thickBot="1">
      <c r="A59" s="469" t="s">
        <v>306</v>
      </c>
      <c r="B59" s="450" t="s">
        <v>304</v>
      </c>
      <c r="C59" s="331"/>
    </row>
    <row r="60" spans="1:3" s="109" customFormat="1" ht="12" customHeight="1" thickBot="1">
      <c r="A60" s="32" t="s">
        <v>24</v>
      </c>
      <c r="B60" s="322" t="s">
        <v>307</v>
      </c>
      <c r="C60" s="327">
        <f>SUM(C61:C63)</f>
        <v>0</v>
      </c>
    </row>
    <row r="61" spans="1:3" s="109" customFormat="1" ht="12" customHeight="1">
      <c r="A61" s="467" t="s">
        <v>180</v>
      </c>
      <c r="B61" s="448" t="s">
        <v>309</v>
      </c>
      <c r="C61" s="332"/>
    </row>
    <row r="62" spans="1:3" s="109" customFormat="1" ht="12" customHeight="1">
      <c r="A62" s="468" t="s">
        <v>181</v>
      </c>
      <c r="B62" s="449" t="s">
        <v>434</v>
      </c>
      <c r="C62" s="332"/>
    </row>
    <row r="63" spans="1:3" s="109" customFormat="1" ht="12" customHeight="1">
      <c r="A63" s="468" t="s">
        <v>229</v>
      </c>
      <c r="B63" s="449" t="s">
        <v>310</v>
      </c>
      <c r="C63" s="332"/>
    </row>
    <row r="64" spans="1:3" s="109" customFormat="1" ht="12" customHeight="1" thickBot="1">
      <c r="A64" s="469" t="s">
        <v>308</v>
      </c>
      <c r="B64" s="450" t="s">
        <v>311</v>
      </c>
      <c r="C64" s="332"/>
    </row>
    <row r="65" spans="1:3" s="109" customFormat="1" ht="12" customHeight="1" thickBot="1">
      <c r="A65" s="32" t="s">
        <v>25</v>
      </c>
      <c r="B65" s="21" t="s">
        <v>312</v>
      </c>
      <c r="C65" s="333">
        <f>+C8+C15+C22+C29+C37+C49+C55+C60</f>
        <v>0</v>
      </c>
    </row>
    <row r="66" spans="1:3" s="109" customFormat="1" ht="12" customHeight="1" thickBot="1">
      <c r="A66" s="470" t="s">
        <v>403</v>
      </c>
      <c r="B66" s="322" t="s">
        <v>314</v>
      </c>
      <c r="C66" s="327">
        <f>SUM(C67:C69)</f>
        <v>0</v>
      </c>
    </row>
    <row r="67" spans="1:3" s="109" customFormat="1" ht="12" customHeight="1">
      <c r="A67" s="467" t="s">
        <v>345</v>
      </c>
      <c r="B67" s="448" t="s">
        <v>315</v>
      </c>
      <c r="C67" s="332"/>
    </row>
    <row r="68" spans="1:3" s="109" customFormat="1" ht="12" customHeight="1">
      <c r="A68" s="468" t="s">
        <v>354</v>
      </c>
      <c r="B68" s="449" t="s">
        <v>316</v>
      </c>
      <c r="C68" s="332"/>
    </row>
    <row r="69" spans="1:3" s="109" customFormat="1" ht="12" customHeight="1" thickBot="1">
      <c r="A69" s="469" t="s">
        <v>355</v>
      </c>
      <c r="B69" s="451" t="s">
        <v>317</v>
      </c>
      <c r="C69" s="332"/>
    </row>
    <row r="70" spans="1:3" s="109" customFormat="1" ht="12" customHeight="1" thickBot="1">
      <c r="A70" s="470" t="s">
        <v>318</v>
      </c>
      <c r="B70" s="322" t="s">
        <v>319</v>
      </c>
      <c r="C70" s="327">
        <f>SUM(C71:C74)</f>
        <v>0</v>
      </c>
    </row>
    <row r="71" spans="1:3" s="109" customFormat="1" ht="12" customHeight="1">
      <c r="A71" s="467" t="s">
        <v>148</v>
      </c>
      <c r="B71" s="448" t="s">
        <v>320</v>
      </c>
      <c r="C71" s="332"/>
    </row>
    <row r="72" spans="1:3" s="109" customFormat="1" ht="12" customHeight="1">
      <c r="A72" s="468" t="s">
        <v>149</v>
      </c>
      <c r="B72" s="449" t="s">
        <v>321</v>
      </c>
      <c r="C72" s="332"/>
    </row>
    <row r="73" spans="1:3" s="109" customFormat="1" ht="12" customHeight="1">
      <c r="A73" s="468" t="s">
        <v>346</v>
      </c>
      <c r="B73" s="449" t="s">
        <v>322</v>
      </c>
      <c r="C73" s="332"/>
    </row>
    <row r="74" spans="1:3" s="109" customFormat="1" ht="12" customHeight="1" thickBot="1">
      <c r="A74" s="469" t="s">
        <v>347</v>
      </c>
      <c r="B74" s="450" t="s">
        <v>323</v>
      </c>
      <c r="C74" s="332"/>
    </row>
    <row r="75" spans="1:3" s="109" customFormat="1" ht="12" customHeight="1" thickBot="1">
      <c r="A75" s="470" t="s">
        <v>324</v>
      </c>
      <c r="B75" s="322" t="s">
        <v>325</v>
      </c>
      <c r="C75" s="327">
        <f>SUM(C76:C77)</f>
        <v>0</v>
      </c>
    </row>
    <row r="76" spans="1:3" s="109" customFormat="1" ht="12" customHeight="1">
      <c r="A76" s="467" t="s">
        <v>348</v>
      </c>
      <c r="B76" s="448" t="s">
        <v>326</v>
      </c>
      <c r="C76" s="332"/>
    </row>
    <row r="77" spans="1:3" s="109" customFormat="1" ht="12" customHeight="1" thickBot="1">
      <c r="A77" s="469" t="s">
        <v>349</v>
      </c>
      <c r="B77" s="450" t="s">
        <v>327</v>
      </c>
      <c r="C77" s="332"/>
    </row>
    <row r="78" spans="1:3" s="108" customFormat="1" ht="12" customHeight="1" thickBot="1">
      <c r="A78" s="470" t="s">
        <v>328</v>
      </c>
      <c r="B78" s="322" t="s">
        <v>329</v>
      </c>
      <c r="C78" s="327">
        <f>SUM(C79:C81)</f>
        <v>0</v>
      </c>
    </row>
    <row r="79" spans="1:3" s="109" customFormat="1" ht="12" customHeight="1">
      <c r="A79" s="467" t="s">
        <v>350</v>
      </c>
      <c r="B79" s="448" t="s">
        <v>330</v>
      </c>
      <c r="C79" s="332"/>
    </row>
    <row r="80" spans="1:3" s="109" customFormat="1" ht="12" customHeight="1">
      <c r="A80" s="468" t="s">
        <v>351</v>
      </c>
      <c r="B80" s="449" t="s">
        <v>331</v>
      </c>
      <c r="C80" s="332"/>
    </row>
    <row r="81" spans="1:3" s="109" customFormat="1" ht="12" customHeight="1" thickBot="1">
      <c r="A81" s="469" t="s">
        <v>352</v>
      </c>
      <c r="B81" s="450" t="s">
        <v>332</v>
      </c>
      <c r="C81" s="332"/>
    </row>
    <row r="82" spans="1:3" s="109" customFormat="1" ht="12" customHeight="1" thickBot="1">
      <c r="A82" s="470" t="s">
        <v>333</v>
      </c>
      <c r="B82" s="322" t="s">
        <v>353</v>
      </c>
      <c r="C82" s="327">
        <f>SUM(C83:C86)</f>
        <v>0</v>
      </c>
    </row>
    <row r="83" spans="1:3" s="109" customFormat="1" ht="12" customHeight="1">
      <c r="A83" s="471" t="s">
        <v>334</v>
      </c>
      <c r="B83" s="448" t="s">
        <v>335</v>
      </c>
      <c r="C83" s="332"/>
    </row>
    <row r="84" spans="1:3" s="109" customFormat="1" ht="12" customHeight="1">
      <c r="A84" s="472" t="s">
        <v>336</v>
      </c>
      <c r="B84" s="449" t="s">
        <v>337</v>
      </c>
      <c r="C84" s="332"/>
    </row>
    <row r="85" spans="1:3" s="109" customFormat="1" ht="12" customHeight="1">
      <c r="A85" s="472" t="s">
        <v>338</v>
      </c>
      <c r="B85" s="449" t="s">
        <v>339</v>
      </c>
      <c r="C85" s="332"/>
    </row>
    <row r="86" spans="1:3" s="108" customFormat="1" ht="12" customHeight="1" thickBot="1">
      <c r="A86" s="473" t="s">
        <v>340</v>
      </c>
      <c r="B86" s="450" t="s">
        <v>341</v>
      </c>
      <c r="C86" s="332"/>
    </row>
    <row r="87" spans="1:3" s="108" customFormat="1" ht="12" customHeight="1" thickBot="1">
      <c r="A87" s="470" t="s">
        <v>342</v>
      </c>
      <c r="B87" s="322" t="s">
        <v>486</v>
      </c>
      <c r="C87" s="496"/>
    </row>
    <row r="88" spans="1:3" s="108" customFormat="1" ht="12" customHeight="1" thickBot="1">
      <c r="A88" s="470" t="s">
        <v>520</v>
      </c>
      <c r="B88" s="322" t="s">
        <v>343</v>
      </c>
      <c r="C88" s="496"/>
    </row>
    <row r="89" spans="1:3" s="108" customFormat="1" ht="12" customHeight="1" thickBot="1">
      <c r="A89" s="470" t="s">
        <v>521</v>
      </c>
      <c r="B89" s="455" t="s">
        <v>489</v>
      </c>
      <c r="C89" s="333">
        <f>+C66+C70+C75+C78+C82+C88+C87</f>
        <v>0</v>
      </c>
    </row>
    <row r="90" spans="1:3" s="108" customFormat="1" ht="12" customHeight="1" thickBot="1">
      <c r="A90" s="474" t="s">
        <v>522</v>
      </c>
      <c r="B90" s="456" t="s">
        <v>523</v>
      </c>
      <c r="C90" s="333">
        <f>+C65+C89</f>
        <v>0</v>
      </c>
    </row>
    <row r="91" spans="1:3" s="109" customFormat="1" ht="15" customHeight="1" thickBot="1">
      <c r="A91" s="265"/>
      <c r="B91" s="266"/>
      <c r="C91" s="397"/>
    </row>
    <row r="92" spans="1:3" s="70" customFormat="1" ht="16.5" customHeight="1" thickBot="1">
      <c r="A92" s="269"/>
      <c r="B92" s="270" t="s">
        <v>57</v>
      </c>
      <c r="C92" s="399"/>
    </row>
    <row r="93" spans="1:3" s="110" customFormat="1" ht="12" customHeight="1" thickBot="1">
      <c r="A93" s="440" t="s">
        <v>17</v>
      </c>
      <c r="B93" s="31" t="s">
        <v>527</v>
      </c>
      <c r="C93" s="326">
        <f>+C94+C95+C96+C97+C98+C111</f>
        <v>0</v>
      </c>
    </row>
    <row r="94" spans="1:3" ht="12" customHeight="1">
      <c r="A94" s="475" t="s">
        <v>99</v>
      </c>
      <c r="B94" s="10" t="s">
        <v>47</v>
      </c>
      <c r="C94" s="328"/>
    </row>
    <row r="95" spans="1:3" ht="12" customHeight="1">
      <c r="A95" s="468" t="s">
        <v>100</v>
      </c>
      <c r="B95" s="8" t="s">
        <v>182</v>
      </c>
      <c r="C95" s="329"/>
    </row>
    <row r="96" spans="1:3" ht="12" customHeight="1">
      <c r="A96" s="468" t="s">
        <v>101</v>
      </c>
      <c r="B96" s="8" t="s">
        <v>138</v>
      </c>
      <c r="C96" s="331"/>
    </row>
    <row r="97" spans="1:3" ht="12" customHeight="1">
      <c r="A97" s="468" t="s">
        <v>102</v>
      </c>
      <c r="B97" s="11" t="s">
        <v>183</v>
      </c>
      <c r="C97" s="331"/>
    </row>
    <row r="98" spans="1:3" ht="12" customHeight="1">
      <c r="A98" s="468" t="s">
        <v>113</v>
      </c>
      <c r="B98" s="19" t="s">
        <v>184</v>
      </c>
      <c r="C98" s="331"/>
    </row>
    <row r="99" spans="1:3" ht="12" customHeight="1">
      <c r="A99" s="468" t="s">
        <v>103</v>
      </c>
      <c r="B99" s="8" t="s">
        <v>524</v>
      </c>
      <c r="C99" s="331"/>
    </row>
    <row r="100" spans="1:3" ht="12" customHeight="1">
      <c r="A100" s="468" t="s">
        <v>104</v>
      </c>
      <c r="B100" s="161" t="s">
        <v>452</v>
      </c>
      <c r="C100" s="331"/>
    </row>
    <row r="101" spans="1:3" ht="12" customHeight="1">
      <c r="A101" s="468" t="s">
        <v>114</v>
      </c>
      <c r="B101" s="161" t="s">
        <v>451</v>
      </c>
      <c r="C101" s="331"/>
    </row>
    <row r="102" spans="1:3" ht="12" customHeight="1">
      <c r="A102" s="468" t="s">
        <v>115</v>
      </c>
      <c r="B102" s="161" t="s">
        <v>359</v>
      </c>
      <c r="C102" s="331"/>
    </row>
    <row r="103" spans="1:3" ht="12" customHeight="1">
      <c r="A103" s="468" t="s">
        <v>116</v>
      </c>
      <c r="B103" s="162" t="s">
        <v>360</v>
      </c>
      <c r="C103" s="331"/>
    </row>
    <row r="104" spans="1:3" ht="12" customHeight="1">
      <c r="A104" s="468" t="s">
        <v>117</v>
      </c>
      <c r="B104" s="162" t="s">
        <v>361</v>
      </c>
      <c r="C104" s="331"/>
    </row>
    <row r="105" spans="1:3" ht="12" customHeight="1">
      <c r="A105" s="468" t="s">
        <v>119</v>
      </c>
      <c r="B105" s="161" t="s">
        <v>362</v>
      </c>
      <c r="C105" s="331"/>
    </row>
    <row r="106" spans="1:3" ht="12" customHeight="1">
      <c r="A106" s="468" t="s">
        <v>185</v>
      </c>
      <c r="B106" s="161" t="s">
        <v>363</v>
      </c>
      <c r="C106" s="331"/>
    </row>
    <row r="107" spans="1:3" ht="12" customHeight="1">
      <c r="A107" s="468" t="s">
        <v>357</v>
      </c>
      <c r="B107" s="162" t="s">
        <v>364</v>
      </c>
      <c r="C107" s="331"/>
    </row>
    <row r="108" spans="1:3" ht="12" customHeight="1">
      <c r="A108" s="476" t="s">
        <v>358</v>
      </c>
      <c r="B108" s="163" t="s">
        <v>365</v>
      </c>
      <c r="C108" s="331"/>
    </row>
    <row r="109" spans="1:3" ht="12" customHeight="1">
      <c r="A109" s="468" t="s">
        <v>449</v>
      </c>
      <c r="B109" s="163" t="s">
        <v>366</v>
      </c>
      <c r="C109" s="331"/>
    </row>
    <row r="110" spans="1:3" ht="12" customHeight="1">
      <c r="A110" s="468" t="s">
        <v>450</v>
      </c>
      <c r="B110" s="162" t="s">
        <v>367</v>
      </c>
      <c r="C110" s="329"/>
    </row>
    <row r="111" spans="1:3" ht="12" customHeight="1">
      <c r="A111" s="468" t="s">
        <v>454</v>
      </c>
      <c r="B111" s="11" t="s">
        <v>48</v>
      </c>
      <c r="C111" s="329"/>
    </row>
    <row r="112" spans="1:3" ht="12" customHeight="1">
      <c r="A112" s="469" t="s">
        <v>455</v>
      </c>
      <c r="B112" s="8" t="s">
        <v>525</v>
      </c>
      <c r="C112" s="331"/>
    </row>
    <row r="113" spans="1:3" ht="12" customHeight="1" thickBot="1">
      <c r="A113" s="477" t="s">
        <v>456</v>
      </c>
      <c r="B113" s="164" t="s">
        <v>526</v>
      </c>
      <c r="C113" s="335"/>
    </row>
    <row r="114" spans="1:3" ht="12" customHeight="1" thickBot="1">
      <c r="A114" s="32" t="s">
        <v>18</v>
      </c>
      <c r="B114" s="30" t="s">
        <v>368</v>
      </c>
      <c r="C114" s="327">
        <f>+C115+C117+C119</f>
        <v>0</v>
      </c>
    </row>
    <row r="115" spans="1:3" ht="12" customHeight="1">
      <c r="A115" s="467" t="s">
        <v>105</v>
      </c>
      <c r="B115" s="8" t="s">
        <v>227</v>
      </c>
      <c r="C115" s="330"/>
    </row>
    <row r="116" spans="1:3" ht="12" customHeight="1">
      <c r="A116" s="467" t="s">
        <v>106</v>
      </c>
      <c r="B116" s="12" t="s">
        <v>372</v>
      </c>
      <c r="C116" s="330"/>
    </row>
    <row r="117" spans="1:3" ht="12" customHeight="1">
      <c r="A117" s="467" t="s">
        <v>107</v>
      </c>
      <c r="B117" s="12" t="s">
        <v>186</v>
      </c>
      <c r="C117" s="329"/>
    </row>
    <row r="118" spans="1:3" ht="12" customHeight="1">
      <c r="A118" s="467" t="s">
        <v>108</v>
      </c>
      <c r="B118" s="12" t="s">
        <v>373</v>
      </c>
      <c r="C118" s="295"/>
    </row>
    <row r="119" spans="1:3" ht="12" customHeight="1">
      <c r="A119" s="467" t="s">
        <v>109</v>
      </c>
      <c r="B119" s="324" t="s">
        <v>230</v>
      </c>
      <c r="C119" s="295"/>
    </row>
    <row r="120" spans="1:3" ht="12" customHeight="1">
      <c r="A120" s="467" t="s">
        <v>118</v>
      </c>
      <c r="B120" s="323" t="s">
        <v>435</v>
      </c>
      <c r="C120" s="295"/>
    </row>
    <row r="121" spans="1:3" ht="12" customHeight="1">
      <c r="A121" s="467" t="s">
        <v>120</v>
      </c>
      <c r="B121" s="444" t="s">
        <v>378</v>
      </c>
      <c r="C121" s="295"/>
    </row>
    <row r="122" spans="1:3" ht="12" customHeight="1">
      <c r="A122" s="467" t="s">
        <v>187</v>
      </c>
      <c r="B122" s="162" t="s">
        <v>361</v>
      </c>
      <c r="C122" s="295"/>
    </row>
    <row r="123" spans="1:3" ht="12" customHeight="1">
      <c r="A123" s="467" t="s">
        <v>188</v>
      </c>
      <c r="B123" s="162" t="s">
        <v>377</v>
      </c>
      <c r="C123" s="295"/>
    </row>
    <row r="124" spans="1:3" ht="12" customHeight="1">
      <c r="A124" s="467" t="s">
        <v>189</v>
      </c>
      <c r="B124" s="162" t="s">
        <v>376</v>
      </c>
      <c r="C124" s="295"/>
    </row>
    <row r="125" spans="1:3" ht="12" customHeight="1">
      <c r="A125" s="467" t="s">
        <v>369</v>
      </c>
      <c r="B125" s="162" t="s">
        <v>364</v>
      </c>
      <c r="C125" s="295"/>
    </row>
    <row r="126" spans="1:3" ht="12" customHeight="1">
      <c r="A126" s="467" t="s">
        <v>370</v>
      </c>
      <c r="B126" s="162" t="s">
        <v>375</v>
      </c>
      <c r="C126" s="295"/>
    </row>
    <row r="127" spans="1:3" ht="12" customHeight="1" thickBot="1">
      <c r="A127" s="476" t="s">
        <v>371</v>
      </c>
      <c r="B127" s="162" t="s">
        <v>374</v>
      </c>
      <c r="C127" s="297"/>
    </row>
    <row r="128" spans="1:3" ht="12" customHeight="1" thickBot="1">
      <c r="A128" s="32" t="s">
        <v>19</v>
      </c>
      <c r="B128" s="142" t="s">
        <v>459</v>
      </c>
      <c r="C128" s="327">
        <f>+C93+C114</f>
        <v>0</v>
      </c>
    </row>
    <row r="129" spans="1:11" ht="12" customHeight="1" thickBot="1">
      <c r="A129" s="32" t="s">
        <v>20</v>
      </c>
      <c r="B129" s="142" t="s">
        <v>460</v>
      </c>
      <c r="C129" s="327">
        <f>+C130+C131+C132</f>
        <v>0</v>
      </c>
    </row>
    <row r="130" spans="1:11" s="110" customFormat="1" ht="12" customHeight="1">
      <c r="A130" s="467" t="s">
        <v>269</v>
      </c>
      <c r="B130" s="9" t="s">
        <v>530</v>
      </c>
      <c r="C130" s="295"/>
    </row>
    <row r="131" spans="1:11" ht="12" customHeight="1">
      <c r="A131" s="467" t="s">
        <v>272</v>
      </c>
      <c r="B131" s="9" t="s">
        <v>468</v>
      </c>
      <c r="C131" s="295"/>
    </row>
    <row r="132" spans="1:11" ht="12" customHeight="1" thickBot="1">
      <c r="A132" s="476" t="s">
        <v>273</v>
      </c>
      <c r="B132" s="7" t="s">
        <v>529</v>
      </c>
      <c r="C132" s="295"/>
    </row>
    <row r="133" spans="1:11" ht="12" customHeight="1" thickBot="1">
      <c r="A133" s="32" t="s">
        <v>21</v>
      </c>
      <c r="B133" s="142" t="s">
        <v>461</v>
      </c>
      <c r="C133" s="327">
        <f>+C134+C135+C136+C137+C138+C139</f>
        <v>0</v>
      </c>
    </row>
    <row r="134" spans="1:11" ht="12" customHeight="1">
      <c r="A134" s="467" t="s">
        <v>92</v>
      </c>
      <c r="B134" s="9" t="s">
        <v>470</v>
      </c>
      <c r="C134" s="295"/>
    </row>
    <row r="135" spans="1:11" ht="12" customHeight="1">
      <c r="A135" s="467" t="s">
        <v>93</v>
      </c>
      <c r="B135" s="9" t="s">
        <v>462</v>
      </c>
      <c r="C135" s="295"/>
    </row>
    <row r="136" spans="1:11" ht="12" customHeight="1">
      <c r="A136" s="467" t="s">
        <v>94</v>
      </c>
      <c r="B136" s="9" t="s">
        <v>463</v>
      </c>
      <c r="C136" s="295"/>
    </row>
    <row r="137" spans="1:11" ht="12" customHeight="1">
      <c r="A137" s="467" t="s">
        <v>174</v>
      </c>
      <c r="B137" s="9" t="s">
        <v>528</v>
      </c>
      <c r="C137" s="295"/>
    </row>
    <row r="138" spans="1:11" ht="12" customHeight="1">
      <c r="A138" s="467" t="s">
        <v>175</v>
      </c>
      <c r="B138" s="9" t="s">
        <v>465</v>
      </c>
      <c r="C138" s="295"/>
    </row>
    <row r="139" spans="1:11" s="110" customFormat="1" ht="12" customHeight="1" thickBot="1">
      <c r="A139" s="476" t="s">
        <v>176</v>
      </c>
      <c r="B139" s="7" t="s">
        <v>466</v>
      </c>
      <c r="C139" s="295"/>
    </row>
    <row r="140" spans="1:11" ht="12" customHeight="1" thickBot="1">
      <c r="A140" s="32" t="s">
        <v>22</v>
      </c>
      <c r="B140" s="142" t="s">
        <v>551</v>
      </c>
      <c r="C140" s="333">
        <f>+C141+C142+C144+C145+C143</f>
        <v>0</v>
      </c>
      <c r="K140" s="277"/>
    </row>
    <row r="141" spans="1:11">
      <c r="A141" s="467" t="s">
        <v>95</v>
      </c>
      <c r="B141" s="9" t="s">
        <v>379</v>
      </c>
      <c r="C141" s="295"/>
    </row>
    <row r="142" spans="1:11" ht="12" customHeight="1">
      <c r="A142" s="467" t="s">
        <v>96</v>
      </c>
      <c r="B142" s="9" t="s">
        <v>380</v>
      </c>
      <c r="C142" s="295"/>
    </row>
    <row r="143" spans="1:11" s="110" customFormat="1" ht="12" customHeight="1">
      <c r="A143" s="467" t="s">
        <v>293</v>
      </c>
      <c r="B143" s="9" t="s">
        <v>550</v>
      </c>
      <c r="C143" s="295"/>
    </row>
    <row r="144" spans="1:11" s="110" customFormat="1" ht="12" customHeight="1">
      <c r="A144" s="467" t="s">
        <v>294</v>
      </c>
      <c r="B144" s="9" t="s">
        <v>475</v>
      </c>
      <c r="C144" s="295"/>
    </row>
    <row r="145" spans="1:3" s="110" customFormat="1" ht="12" customHeight="1" thickBot="1">
      <c r="A145" s="476" t="s">
        <v>295</v>
      </c>
      <c r="B145" s="7" t="s">
        <v>399</v>
      </c>
      <c r="C145" s="295"/>
    </row>
    <row r="146" spans="1:3" s="110" customFormat="1" ht="12" customHeight="1" thickBot="1">
      <c r="A146" s="32" t="s">
        <v>23</v>
      </c>
      <c r="B146" s="142" t="s">
        <v>476</v>
      </c>
      <c r="C146" s="336">
        <f>+C147+C148+C149+C150+C151</f>
        <v>0</v>
      </c>
    </row>
    <row r="147" spans="1:3" s="110" customFormat="1" ht="12" customHeight="1">
      <c r="A147" s="467" t="s">
        <v>97</v>
      </c>
      <c r="B147" s="9" t="s">
        <v>471</v>
      </c>
      <c r="C147" s="295"/>
    </row>
    <row r="148" spans="1:3" s="110" customFormat="1" ht="12" customHeight="1">
      <c r="A148" s="467" t="s">
        <v>98</v>
      </c>
      <c r="B148" s="9" t="s">
        <v>478</v>
      </c>
      <c r="C148" s="295"/>
    </row>
    <row r="149" spans="1:3" s="110" customFormat="1" ht="12" customHeight="1">
      <c r="A149" s="467" t="s">
        <v>305</v>
      </c>
      <c r="B149" s="9" t="s">
        <v>473</v>
      </c>
      <c r="C149" s="295"/>
    </row>
    <row r="150" spans="1:3" ht="12.75" customHeight="1">
      <c r="A150" s="467" t="s">
        <v>306</v>
      </c>
      <c r="B150" s="9" t="s">
        <v>531</v>
      </c>
      <c r="C150" s="295"/>
    </row>
    <row r="151" spans="1:3" ht="12.75" customHeight="1" thickBot="1">
      <c r="A151" s="476" t="s">
        <v>477</v>
      </c>
      <c r="B151" s="7" t="s">
        <v>480</v>
      </c>
      <c r="C151" s="297"/>
    </row>
    <row r="152" spans="1:3" ht="12.75" customHeight="1" thickBot="1">
      <c r="A152" s="533" t="s">
        <v>24</v>
      </c>
      <c r="B152" s="142" t="s">
        <v>481</v>
      </c>
      <c r="C152" s="336"/>
    </row>
    <row r="153" spans="1:3" ht="12" customHeight="1" thickBot="1">
      <c r="A153" s="533" t="s">
        <v>25</v>
      </c>
      <c r="B153" s="142" t="s">
        <v>482</v>
      </c>
      <c r="C153" s="336"/>
    </row>
    <row r="154" spans="1:3" ht="15" customHeight="1" thickBot="1">
      <c r="A154" s="32" t="s">
        <v>26</v>
      </c>
      <c r="B154" s="142" t="s">
        <v>484</v>
      </c>
      <c r="C154" s="458">
        <f>+C129+C133+C140+C146+C152+C153</f>
        <v>0</v>
      </c>
    </row>
    <row r="155" spans="1:3" ht="13.5" thickBot="1">
      <c r="A155" s="478" t="s">
        <v>27</v>
      </c>
      <c r="B155" s="411" t="s">
        <v>483</v>
      </c>
      <c r="C155" s="458">
        <f>+C128+C154</f>
        <v>0</v>
      </c>
    </row>
    <row r="156" spans="1:3" ht="15" customHeight="1" thickBot="1">
      <c r="A156" s="419"/>
      <c r="B156" s="420"/>
      <c r="C156" s="421"/>
    </row>
    <row r="157" spans="1:3" ht="14.25" customHeight="1" thickBot="1">
      <c r="A157" s="274" t="s">
        <v>532</v>
      </c>
      <c r="B157" s="275"/>
      <c r="C157" s="139"/>
    </row>
    <row r="158" spans="1:3" ht="13.5" thickBot="1">
      <c r="A158" s="274" t="s">
        <v>204</v>
      </c>
      <c r="B158" s="275"/>
      <c r="C158" s="13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topLeftCell="A31" zoomScale="130" zoomScaleNormal="130" workbookViewId="0">
      <selection activeCell="C61" sqref="C61"/>
    </sheetView>
  </sheetViews>
  <sheetFormatPr defaultRowHeight="12.75"/>
  <cols>
    <col min="1" max="1" width="13.83203125" style="272" customWidth="1"/>
    <col min="2" max="2" width="79.1640625" style="273" customWidth="1"/>
    <col min="3" max="3" width="25" style="273" customWidth="1"/>
    <col min="4" max="16384" width="9.33203125" style="273"/>
  </cols>
  <sheetData>
    <row r="1" spans="1:3" s="252" customFormat="1" ht="21" customHeight="1" thickBot="1">
      <c r="A1" s="251"/>
      <c r="B1" s="253"/>
      <c r="C1" s="489" t="str">
        <f>+CONCATENATE("9.2.1. melléklet a ……/",LEFT(ÖSSZEFÜGGÉSEK!A5,4),". (….) önkormányzati rendelethez")</f>
        <v>9.2.1. melléklet a ……/2015. (….) önkormányzati rendelethez</v>
      </c>
    </row>
    <row r="2" spans="1:3" s="490" customFormat="1" ht="25.5" customHeight="1">
      <c r="A2" s="438" t="s">
        <v>202</v>
      </c>
      <c r="B2" s="388" t="s">
        <v>571</v>
      </c>
      <c r="C2" s="402" t="s">
        <v>59</v>
      </c>
    </row>
    <row r="3" spans="1:3" s="490" customFormat="1" ht="24.75" thickBot="1">
      <c r="A3" s="483" t="s">
        <v>201</v>
      </c>
      <c r="B3" s="389" t="s">
        <v>425</v>
      </c>
      <c r="C3" s="403" t="s">
        <v>59</v>
      </c>
    </row>
    <row r="4" spans="1:3" s="491" customFormat="1" ht="15.95" customHeight="1" thickBot="1">
      <c r="A4" s="255"/>
      <c r="B4" s="255"/>
      <c r="C4" s="256" t="s">
        <v>53</v>
      </c>
    </row>
    <row r="5" spans="1:3" ht="13.5" thickBot="1">
      <c r="A5" s="439" t="s">
        <v>203</v>
      </c>
      <c r="B5" s="257" t="s">
        <v>54</v>
      </c>
      <c r="C5" s="258" t="s">
        <v>55</v>
      </c>
    </row>
    <row r="6" spans="1:3" s="492" customFormat="1" ht="12.95" customHeight="1" thickBot="1">
      <c r="A6" s="223" t="s">
        <v>504</v>
      </c>
      <c r="B6" s="224" t="s">
        <v>505</v>
      </c>
      <c r="C6" s="225" t="s">
        <v>506</v>
      </c>
    </row>
    <row r="7" spans="1:3" s="492" customFormat="1" ht="15.95" customHeight="1" thickBot="1">
      <c r="A7" s="259"/>
      <c r="B7" s="260" t="s">
        <v>56</v>
      </c>
      <c r="C7" s="261"/>
    </row>
    <row r="8" spans="1:3" s="404" customFormat="1" ht="12" customHeight="1" thickBot="1">
      <c r="A8" s="223" t="s">
        <v>17</v>
      </c>
      <c r="B8" s="262" t="s">
        <v>533</v>
      </c>
      <c r="C8" s="347">
        <f>SUM(C9:C19)</f>
        <v>0</v>
      </c>
    </row>
    <row r="9" spans="1:3" s="404" customFormat="1" ht="12" customHeight="1">
      <c r="A9" s="484" t="s">
        <v>99</v>
      </c>
      <c r="B9" s="10" t="s">
        <v>282</v>
      </c>
      <c r="C9" s="393"/>
    </row>
    <row r="10" spans="1:3" s="404" customFormat="1" ht="12" customHeight="1">
      <c r="A10" s="485" t="s">
        <v>100</v>
      </c>
      <c r="B10" s="8" t="s">
        <v>283</v>
      </c>
      <c r="C10" s="345"/>
    </row>
    <row r="11" spans="1:3" s="404" customFormat="1" ht="12" customHeight="1">
      <c r="A11" s="485" t="s">
        <v>101</v>
      </c>
      <c r="B11" s="8" t="s">
        <v>284</v>
      </c>
      <c r="C11" s="345"/>
    </row>
    <row r="12" spans="1:3" s="404" customFormat="1" ht="12" customHeight="1">
      <c r="A12" s="485" t="s">
        <v>102</v>
      </c>
      <c r="B12" s="8" t="s">
        <v>285</v>
      </c>
      <c r="C12" s="345"/>
    </row>
    <row r="13" spans="1:3" s="404" customFormat="1" ht="12" customHeight="1">
      <c r="A13" s="485" t="s">
        <v>147</v>
      </c>
      <c r="B13" s="8" t="s">
        <v>286</v>
      </c>
      <c r="C13" s="345"/>
    </row>
    <row r="14" spans="1:3" s="404" customFormat="1" ht="12" customHeight="1">
      <c r="A14" s="485" t="s">
        <v>103</v>
      </c>
      <c r="B14" s="8" t="s">
        <v>408</v>
      </c>
      <c r="C14" s="345"/>
    </row>
    <row r="15" spans="1:3" s="404" customFormat="1" ht="12" customHeight="1">
      <c r="A15" s="485" t="s">
        <v>104</v>
      </c>
      <c r="B15" s="7" t="s">
        <v>409</v>
      </c>
      <c r="C15" s="345"/>
    </row>
    <row r="16" spans="1:3" s="404" customFormat="1" ht="12" customHeight="1">
      <c r="A16" s="485" t="s">
        <v>114</v>
      </c>
      <c r="B16" s="8" t="s">
        <v>289</v>
      </c>
      <c r="C16" s="394"/>
    </row>
    <row r="17" spans="1:3" s="493" customFormat="1" ht="12" customHeight="1">
      <c r="A17" s="485" t="s">
        <v>115</v>
      </c>
      <c r="B17" s="8" t="s">
        <v>290</v>
      </c>
      <c r="C17" s="345"/>
    </row>
    <row r="18" spans="1:3" s="493" customFormat="1" ht="12" customHeight="1">
      <c r="A18" s="485" t="s">
        <v>116</v>
      </c>
      <c r="B18" s="8" t="s">
        <v>444</v>
      </c>
      <c r="C18" s="346"/>
    </row>
    <row r="19" spans="1:3" s="493" customFormat="1" ht="12" customHeight="1" thickBot="1">
      <c r="A19" s="485" t="s">
        <v>117</v>
      </c>
      <c r="B19" s="7" t="s">
        <v>291</v>
      </c>
      <c r="C19" s="346"/>
    </row>
    <row r="20" spans="1:3" s="404" customFormat="1" ht="12" customHeight="1" thickBot="1">
      <c r="A20" s="223" t="s">
        <v>18</v>
      </c>
      <c r="B20" s="262" t="s">
        <v>410</v>
      </c>
      <c r="C20" s="347" t="e">
        <f>SUM(C21:C23)</f>
        <v>#REF!</v>
      </c>
    </row>
    <row r="21" spans="1:3" s="493" customFormat="1" ht="12" customHeight="1">
      <c r="A21" s="485" t="s">
        <v>105</v>
      </c>
      <c r="B21" s="9" t="s">
        <v>259</v>
      </c>
      <c r="C21" s="345"/>
    </row>
    <row r="22" spans="1:3" s="493" customFormat="1" ht="12" customHeight="1">
      <c r="A22" s="485" t="s">
        <v>106</v>
      </c>
      <c r="B22" s="8" t="s">
        <v>411</v>
      </c>
      <c r="C22" s="345"/>
    </row>
    <row r="23" spans="1:3" s="493" customFormat="1" ht="12" customHeight="1">
      <c r="A23" s="485" t="s">
        <v>107</v>
      </c>
      <c r="B23" s="8" t="s">
        <v>412</v>
      </c>
      <c r="C23" s="345" t="e">
        <f>#REF!</f>
        <v>#REF!</v>
      </c>
    </row>
    <row r="24" spans="1:3" s="493" customFormat="1" ht="12" customHeight="1" thickBot="1">
      <c r="A24" s="485" t="s">
        <v>108</v>
      </c>
      <c r="B24" s="8" t="s">
        <v>534</v>
      </c>
      <c r="C24" s="345"/>
    </row>
    <row r="25" spans="1:3" s="493" customFormat="1" ht="12" customHeight="1" thickBot="1">
      <c r="A25" s="231" t="s">
        <v>19</v>
      </c>
      <c r="B25" s="142" t="s">
        <v>173</v>
      </c>
      <c r="C25" s="374"/>
    </row>
    <row r="26" spans="1:3" s="493" customFormat="1" ht="12" customHeight="1" thickBot="1">
      <c r="A26" s="231" t="s">
        <v>20</v>
      </c>
      <c r="B26" s="142" t="s">
        <v>535</v>
      </c>
      <c r="C26" s="347">
        <f>+C27+C28+C29</f>
        <v>0</v>
      </c>
    </row>
    <row r="27" spans="1:3" s="493" customFormat="1" ht="12" customHeight="1">
      <c r="A27" s="486" t="s">
        <v>269</v>
      </c>
      <c r="B27" s="487" t="s">
        <v>264</v>
      </c>
      <c r="C27" s="89"/>
    </row>
    <row r="28" spans="1:3" s="493" customFormat="1" ht="12" customHeight="1">
      <c r="A28" s="486" t="s">
        <v>272</v>
      </c>
      <c r="B28" s="487" t="s">
        <v>411</v>
      </c>
      <c r="C28" s="345"/>
    </row>
    <row r="29" spans="1:3" s="493" customFormat="1" ht="12" customHeight="1">
      <c r="A29" s="486" t="s">
        <v>273</v>
      </c>
      <c r="B29" s="488" t="s">
        <v>413</v>
      </c>
      <c r="C29" s="345"/>
    </row>
    <row r="30" spans="1:3" s="493" customFormat="1" ht="12" customHeight="1" thickBot="1">
      <c r="A30" s="485" t="s">
        <v>274</v>
      </c>
      <c r="B30" s="160" t="s">
        <v>536</v>
      </c>
      <c r="C30" s="96"/>
    </row>
    <row r="31" spans="1:3" s="493" customFormat="1" ht="12" customHeight="1" thickBot="1">
      <c r="A31" s="231" t="s">
        <v>21</v>
      </c>
      <c r="B31" s="142" t="s">
        <v>414</v>
      </c>
      <c r="C31" s="347">
        <f>+C32+C33+C34</f>
        <v>0</v>
      </c>
    </row>
    <row r="32" spans="1:3" s="493" customFormat="1" ht="12" customHeight="1">
      <c r="A32" s="486" t="s">
        <v>92</v>
      </c>
      <c r="B32" s="487" t="s">
        <v>296</v>
      </c>
      <c r="C32" s="89"/>
    </row>
    <row r="33" spans="1:3" s="493" customFormat="1" ht="12" customHeight="1">
      <c r="A33" s="486" t="s">
        <v>93</v>
      </c>
      <c r="B33" s="488" t="s">
        <v>297</v>
      </c>
      <c r="C33" s="348"/>
    </row>
    <row r="34" spans="1:3" s="493" customFormat="1" ht="12" customHeight="1" thickBot="1">
      <c r="A34" s="485" t="s">
        <v>94</v>
      </c>
      <c r="B34" s="160" t="s">
        <v>298</v>
      </c>
      <c r="C34" s="96"/>
    </row>
    <row r="35" spans="1:3" s="404" customFormat="1" ht="12" customHeight="1" thickBot="1">
      <c r="A35" s="231" t="s">
        <v>22</v>
      </c>
      <c r="B35" s="142" t="s">
        <v>384</v>
      </c>
      <c r="C35" s="374"/>
    </row>
    <row r="36" spans="1:3" s="404" customFormat="1" ht="12" customHeight="1" thickBot="1">
      <c r="A36" s="231" t="s">
        <v>23</v>
      </c>
      <c r="B36" s="142" t="s">
        <v>415</v>
      </c>
      <c r="C36" s="395"/>
    </row>
    <row r="37" spans="1:3" s="404" customFormat="1" ht="12" customHeight="1" thickBot="1">
      <c r="A37" s="223" t="s">
        <v>24</v>
      </c>
      <c r="B37" s="142" t="s">
        <v>416</v>
      </c>
      <c r="C37" s="396" t="e">
        <f>+C8+C20+C25+C26+C31+C35+C36</f>
        <v>#REF!</v>
      </c>
    </row>
    <row r="38" spans="1:3" s="404" customFormat="1" ht="12" customHeight="1" thickBot="1">
      <c r="A38" s="263" t="s">
        <v>25</v>
      </c>
      <c r="B38" s="142" t="s">
        <v>417</v>
      </c>
      <c r="C38" s="396" t="e">
        <f>+C39+C40+C41</f>
        <v>#REF!</v>
      </c>
    </row>
    <row r="39" spans="1:3" s="404" customFormat="1" ht="12" customHeight="1">
      <c r="A39" s="486" t="s">
        <v>418</v>
      </c>
      <c r="B39" s="487" t="s">
        <v>237</v>
      </c>
      <c r="C39" s="89"/>
    </row>
    <row r="40" spans="1:3" s="404" customFormat="1" ht="12" customHeight="1">
      <c r="A40" s="486" t="s">
        <v>419</v>
      </c>
      <c r="B40" s="488" t="s">
        <v>2</v>
      </c>
      <c r="C40" s="348"/>
    </row>
    <row r="41" spans="1:3" s="493" customFormat="1" ht="12" customHeight="1" thickBot="1">
      <c r="A41" s="485" t="s">
        <v>420</v>
      </c>
      <c r="B41" s="160" t="s">
        <v>421</v>
      </c>
      <c r="C41" s="96" t="e">
        <f>#REF!</f>
        <v>#REF!</v>
      </c>
    </row>
    <row r="42" spans="1:3" s="493" customFormat="1" ht="15" customHeight="1" thickBot="1">
      <c r="A42" s="263" t="s">
        <v>26</v>
      </c>
      <c r="B42" s="264" t="s">
        <v>422</v>
      </c>
      <c r="C42" s="399" t="e">
        <f>+C37+C38</f>
        <v>#REF!</v>
      </c>
    </row>
    <row r="43" spans="1:3" s="493" customFormat="1" ht="15" customHeight="1">
      <c r="A43" s="265"/>
      <c r="B43" s="266"/>
      <c r="C43" s="397"/>
    </row>
    <row r="44" spans="1:3" ht="13.5" thickBot="1">
      <c r="A44" s="267"/>
      <c r="B44" s="268"/>
      <c r="C44" s="398"/>
    </row>
    <row r="45" spans="1:3" s="492" customFormat="1" ht="16.5" customHeight="1" thickBot="1">
      <c r="A45" s="269"/>
      <c r="B45" s="270" t="s">
        <v>57</v>
      </c>
      <c r="C45" s="399"/>
    </row>
    <row r="46" spans="1:3" s="494" customFormat="1" ht="12" customHeight="1" thickBot="1">
      <c r="A46" s="231" t="s">
        <v>17</v>
      </c>
      <c r="B46" s="142" t="s">
        <v>423</v>
      </c>
      <c r="C46" s="347" t="e">
        <f>SUM(C47:C51)</f>
        <v>#REF!</v>
      </c>
    </row>
    <row r="47" spans="1:3" ht="12" customHeight="1">
      <c r="A47" s="485" t="s">
        <v>99</v>
      </c>
      <c r="B47" s="9" t="s">
        <v>47</v>
      </c>
      <c r="C47" s="89" t="e">
        <f>#REF!</f>
        <v>#REF!</v>
      </c>
    </row>
    <row r="48" spans="1:3" ht="12" customHeight="1">
      <c r="A48" s="485" t="s">
        <v>100</v>
      </c>
      <c r="B48" s="8" t="s">
        <v>182</v>
      </c>
      <c r="C48" s="89" t="e">
        <f>#REF!</f>
        <v>#REF!</v>
      </c>
    </row>
    <row r="49" spans="1:3" ht="12" customHeight="1">
      <c r="A49" s="485" t="s">
        <v>101</v>
      </c>
      <c r="B49" s="8" t="s">
        <v>138</v>
      </c>
      <c r="C49" s="89" t="e">
        <f>#REF!</f>
        <v>#REF!</v>
      </c>
    </row>
    <row r="50" spans="1:3" ht="12" customHeight="1">
      <c r="A50" s="485" t="s">
        <v>102</v>
      </c>
      <c r="B50" s="8" t="s">
        <v>183</v>
      </c>
      <c r="C50" s="92" t="e">
        <f>#REF!</f>
        <v>#REF!</v>
      </c>
    </row>
    <row r="51" spans="1:3" ht="12" customHeight="1" thickBot="1">
      <c r="A51" s="485" t="s">
        <v>147</v>
      </c>
      <c r="B51" s="8" t="s">
        <v>184</v>
      </c>
      <c r="C51" s="92"/>
    </row>
    <row r="52" spans="1:3" ht="12" customHeight="1" thickBot="1">
      <c r="A52" s="231" t="s">
        <v>18</v>
      </c>
      <c r="B52" s="142" t="s">
        <v>424</v>
      </c>
      <c r="C52" s="347">
        <f>SUM(C53:C55)</f>
        <v>0</v>
      </c>
    </row>
    <row r="53" spans="1:3" s="494" customFormat="1" ht="12" customHeight="1">
      <c r="A53" s="485" t="s">
        <v>105</v>
      </c>
      <c r="B53" s="9" t="s">
        <v>227</v>
      </c>
      <c r="C53" s="89"/>
    </row>
    <row r="54" spans="1:3" ht="12" customHeight="1">
      <c r="A54" s="485" t="s">
        <v>106</v>
      </c>
      <c r="B54" s="8" t="s">
        <v>186</v>
      </c>
      <c r="C54" s="92"/>
    </row>
    <row r="55" spans="1:3" ht="12" customHeight="1">
      <c r="A55" s="485" t="s">
        <v>107</v>
      </c>
      <c r="B55" s="8" t="s">
        <v>58</v>
      </c>
      <c r="C55" s="92"/>
    </row>
    <row r="56" spans="1:3" ht="12" customHeight="1" thickBot="1">
      <c r="A56" s="485" t="s">
        <v>108</v>
      </c>
      <c r="B56" s="8" t="s">
        <v>537</v>
      </c>
      <c r="C56" s="92"/>
    </row>
    <row r="57" spans="1:3" ht="15" customHeight="1" thickBot="1">
      <c r="A57" s="231" t="s">
        <v>19</v>
      </c>
      <c r="B57" s="142" t="s">
        <v>13</v>
      </c>
      <c r="C57" s="374"/>
    </row>
    <row r="58" spans="1:3" ht="13.5" thickBot="1">
      <c r="A58" s="231" t="s">
        <v>20</v>
      </c>
      <c r="B58" s="271" t="s">
        <v>540</v>
      </c>
      <c r="C58" s="400" t="e">
        <f>+C46+C52+C57</f>
        <v>#REF!</v>
      </c>
    </row>
    <row r="59" spans="1:3" ht="15" customHeight="1" thickBot="1">
      <c r="C59" s="401"/>
    </row>
    <row r="60" spans="1:3" ht="14.25" customHeight="1" thickBot="1">
      <c r="A60" s="274" t="s">
        <v>532</v>
      </c>
      <c r="B60" s="275"/>
      <c r="C60" s="139">
        <v>11</v>
      </c>
    </row>
    <row r="61" spans="1:3" ht="13.5" thickBot="1">
      <c r="A61" s="274" t="s">
        <v>204</v>
      </c>
      <c r="B61" s="275"/>
      <c r="C61" s="13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59"/>
  <sheetViews>
    <sheetView showWhiteSpace="0" view="pageLayout" topLeftCell="A65" zoomScaleNormal="130" zoomScaleSheetLayoutView="100" workbookViewId="0">
      <selection activeCell="C96" sqref="C96"/>
    </sheetView>
  </sheetViews>
  <sheetFormatPr defaultRowHeight="15.75"/>
  <cols>
    <col min="1" max="1" width="9.5" style="412" customWidth="1"/>
    <col min="2" max="2" width="91.6640625" style="412" customWidth="1"/>
    <col min="3" max="3" width="21.6640625" style="413" customWidth="1"/>
    <col min="4" max="4" width="9" style="445" customWidth="1"/>
    <col min="5" max="16384" width="9.33203125" style="445"/>
  </cols>
  <sheetData>
    <row r="1" spans="1:3" ht="15.95" customHeight="1">
      <c r="A1" s="650" t="s">
        <v>14</v>
      </c>
      <c r="B1" s="650"/>
      <c r="C1" s="650"/>
    </row>
    <row r="2" spans="1:3" ht="15.95" customHeight="1" thickBot="1">
      <c r="A2" s="651" t="s">
        <v>151</v>
      </c>
      <c r="B2" s="651"/>
      <c r="C2" s="337" t="s">
        <v>228</v>
      </c>
    </row>
    <row r="3" spans="1:3" ht="38.1" customHeight="1" thickBot="1">
      <c r="A3" s="23" t="s">
        <v>70</v>
      </c>
      <c r="B3" s="24" t="s">
        <v>16</v>
      </c>
      <c r="C3" s="39" t="str">
        <f>+CONCATENATE(LEFT(ÖSSZEFÜGGÉSEK!A5,4),". évi előirányzat")</f>
        <v>2015. évi előirányzat</v>
      </c>
    </row>
    <row r="4" spans="1:3" s="446" customFormat="1" ht="12" customHeight="1" thickBot="1">
      <c r="A4" s="440" t="s">
        <v>504</v>
      </c>
      <c r="B4" s="441" t="s">
        <v>505</v>
      </c>
      <c r="C4" s="442" t="s">
        <v>506</v>
      </c>
    </row>
    <row r="5" spans="1:3" s="447" customFormat="1" ht="12" customHeight="1" thickBot="1">
      <c r="A5" s="20" t="s">
        <v>17</v>
      </c>
      <c r="B5" s="21" t="s">
        <v>253</v>
      </c>
      <c r="C5" s="327">
        <f>+C6+C7+C8+C9+C10+C11</f>
        <v>29563</v>
      </c>
    </row>
    <row r="6" spans="1:3" s="447" customFormat="1" ht="12" customHeight="1">
      <c r="A6" s="15" t="s">
        <v>99</v>
      </c>
      <c r="B6" s="448" t="s">
        <v>254</v>
      </c>
      <c r="C6" s="330">
        <v>10559</v>
      </c>
    </row>
    <row r="7" spans="1:3" s="447" customFormat="1" ht="12" customHeight="1">
      <c r="A7" s="14" t="s">
        <v>100</v>
      </c>
      <c r="B7" s="449" t="s">
        <v>255</v>
      </c>
      <c r="C7" s="330"/>
    </row>
    <row r="8" spans="1:3" s="447" customFormat="1" ht="12" customHeight="1">
      <c r="A8" s="14" t="s">
        <v>101</v>
      </c>
      <c r="B8" s="449" t="s">
        <v>256</v>
      </c>
      <c r="C8" s="330">
        <v>12368</v>
      </c>
    </row>
    <row r="9" spans="1:3" s="447" customFormat="1" ht="12" customHeight="1">
      <c r="A9" s="14" t="s">
        <v>102</v>
      </c>
      <c r="B9" s="449" t="s">
        <v>257</v>
      </c>
      <c r="C9" s="330">
        <v>746</v>
      </c>
    </row>
    <row r="10" spans="1:3" s="447" customFormat="1" ht="12" customHeight="1">
      <c r="A10" s="14" t="s">
        <v>147</v>
      </c>
      <c r="B10" s="323" t="s">
        <v>440</v>
      </c>
      <c r="C10" s="330">
        <v>2640</v>
      </c>
    </row>
    <row r="11" spans="1:3" s="447" customFormat="1" ht="12" customHeight="1" thickBot="1">
      <c r="A11" s="16" t="s">
        <v>103</v>
      </c>
      <c r="B11" s="324" t="s">
        <v>441</v>
      </c>
      <c r="C11" s="329">
        <v>3250</v>
      </c>
    </row>
    <row r="12" spans="1:3" s="447" customFormat="1" ht="12" customHeight="1" thickBot="1">
      <c r="A12" s="20" t="s">
        <v>18</v>
      </c>
      <c r="B12" s="322" t="s">
        <v>258</v>
      </c>
      <c r="C12" s="327">
        <f>+C13+C14+C15+C16+C17</f>
        <v>69593</v>
      </c>
    </row>
    <row r="13" spans="1:3" s="447" customFormat="1" ht="12" customHeight="1">
      <c r="A13" s="15" t="s">
        <v>105</v>
      </c>
      <c r="B13" s="448" t="s">
        <v>259</v>
      </c>
      <c r="C13" s="330"/>
    </row>
    <row r="14" spans="1:3" s="447" customFormat="1" ht="12" customHeight="1">
      <c r="A14" s="14" t="s">
        <v>106</v>
      </c>
      <c r="B14" s="449" t="s">
        <v>260</v>
      </c>
      <c r="C14" s="329"/>
    </row>
    <row r="15" spans="1:3" s="447" customFormat="1" ht="12" customHeight="1">
      <c r="A15" s="14" t="s">
        <v>107</v>
      </c>
      <c r="B15" s="449" t="s">
        <v>429</v>
      </c>
      <c r="C15" s="329"/>
    </row>
    <row r="16" spans="1:3" s="447" customFormat="1" ht="12" customHeight="1">
      <c r="A16" s="14" t="s">
        <v>108</v>
      </c>
      <c r="B16" s="449" t="s">
        <v>430</v>
      </c>
      <c r="C16" s="329"/>
    </row>
    <row r="17" spans="1:3" s="447" customFormat="1" ht="12" customHeight="1">
      <c r="A17" s="14" t="s">
        <v>109</v>
      </c>
      <c r="B17" s="449" t="s">
        <v>261</v>
      </c>
      <c r="C17" s="329">
        <v>69593</v>
      </c>
    </row>
    <row r="18" spans="1:3" s="447" customFormat="1" ht="12" customHeight="1" thickBot="1">
      <c r="A18" s="16" t="s">
        <v>118</v>
      </c>
      <c r="B18" s="324" t="s">
        <v>262</v>
      </c>
      <c r="C18" s="331"/>
    </row>
    <row r="19" spans="1:3" s="447" customFormat="1" ht="12" customHeight="1" thickBot="1">
      <c r="A19" s="20" t="s">
        <v>19</v>
      </c>
      <c r="B19" s="21" t="s">
        <v>263</v>
      </c>
      <c r="C19" s="327">
        <f>+C20+C21+C22+C23+C24</f>
        <v>11820</v>
      </c>
    </row>
    <row r="20" spans="1:3" s="447" customFormat="1" ht="12" customHeight="1">
      <c r="A20" s="15" t="s">
        <v>88</v>
      </c>
      <c r="B20" s="448" t="s">
        <v>264</v>
      </c>
      <c r="C20" s="330"/>
    </row>
    <row r="21" spans="1:3" s="447" customFormat="1" ht="12" customHeight="1">
      <c r="A21" s="14" t="s">
        <v>89</v>
      </c>
      <c r="B21" s="449" t="s">
        <v>265</v>
      </c>
      <c r="C21" s="329"/>
    </row>
    <row r="22" spans="1:3" s="447" customFormat="1" ht="12" customHeight="1">
      <c r="A22" s="14" t="s">
        <v>90</v>
      </c>
      <c r="B22" s="449" t="s">
        <v>431</v>
      </c>
      <c r="C22" s="329"/>
    </row>
    <row r="23" spans="1:3" s="447" customFormat="1" ht="12" customHeight="1">
      <c r="A23" s="14" t="s">
        <v>91</v>
      </c>
      <c r="B23" s="449" t="s">
        <v>432</v>
      </c>
      <c r="C23" s="329"/>
    </row>
    <row r="24" spans="1:3" s="447" customFormat="1" ht="12" customHeight="1">
      <c r="A24" s="14" t="s">
        <v>170</v>
      </c>
      <c r="B24" s="449" t="s">
        <v>266</v>
      </c>
      <c r="C24" s="329">
        <v>11820</v>
      </c>
    </row>
    <row r="25" spans="1:3" s="447" customFormat="1" ht="12" customHeight="1" thickBot="1">
      <c r="A25" s="16" t="s">
        <v>171</v>
      </c>
      <c r="B25" s="450" t="s">
        <v>267</v>
      </c>
      <c r="C25" s="331"/>
    </row>
    <row r="26" spans="1:3" s="447" customFormat="1" ht="12" customHeight="1" thickBot="1">
      <c r="A26" s="20" t="s">
        <v>172</v>
      </c>
      <c r="B26" s="21" t="s">
        <v>268</v>
      </c>
      <c r="C26" s="333">
        <f>+C27+C31+C32+C33</f>
        <v>1950</v>
      </c>
    </row>
    <row r="27" spans="1:3" s="447" customFormat="1" ht="12" customHeight="1">
      <c r="A27" s="15" t="s">
        <v>269</v>
      </c>
      <c r="B27" s="448" t="s">
        <v>447</v>
      </c>
      <c r="C27" s="443">
        <f>+C28+C29+C30</f>
        <v>1350</v>
      </c>
    </row>
    <row r="28" spans="1:3" s="447" customFormat="1" ht="12" customHeight="1">
      <c r="A28" s="14" t="s">
        <v>270</v>
      </c>
      <c r="B28" s="449" t="s">
        <v>275</v>
      </c>
      <c r="C28" s="329">
        <v>350</v>
      </c>
    </row>
    <row r="29" spans="1:3" s="447" customFormat="1" ht="12" customHeight="1">
      <c r="A29" s="14" t="s">
        <v>271</v>
      </c>
      <c r="B29" s="449" t="s">
        <v>276</v>
      </c>
      <c r="C29" s="329">
        <f>'9.1. sz. mell'!C32</f>
        <v>0</v>
      </c>
    </row>
    <row r="30" spans="1:3" s="447" customFormat="1" ht="12" customHeight="1">
      <c r="A30" s="14" t="s">
        <v>445</v>
      </c>
      <c r="B30" s="523" t="s">
        <v>446</v>
      </c>
      <c r="C30" s="329">
        <v>1000</v>
      </c>
    </row>
    <row r="31" spans="1:3" s="447" customFormat="1" ht="12" customHeight="1">
      <c r="A31" s="14" t="s">
        <v>272</v>
      </c>
      <c r="B31" s="449" t="s">
        <v>277</v>
      </c>
      <c r="C31" s="329">
        <v>600</v>
      </c>
    </row>
    <row r="32" spans="1:3" s="447" customFormat="1" ht="12" customHeight="1">
      <c r="A32" s="14" t="s">
        <v>273</v>
      </c>
      <c r="B32" s="449" t="s">
        <v>278</v>
      </c>
      <c r="C32" s="329">
        <f>'9.1. sz. mell'!C35</f>
        <v>0</v>
      </c>
    </row>
    <row r="33" spans="1:3" s="447" customFormat="1" ht="12" customHeight="1" thickBot="1">
      <c r="A33" s="16" t="s">
        <v>274</v>
      </c>
      <c r="B33" s="450" t="s">
        <v>279</v>
      </c>
      <c r="C33" s="329"/>
    </row>
    <row r="34" spans="1:3" s="447" customFormat="1" ht="12" customHeight="1" thickBot="1">
      <c r="A34" s="20" t="s">
        <v>21</v>
      </c>
      <c r="B34" s="21" t="s">
        <v>442</v>
      </c>
      <c r="C34" s="327">
        <v>17590</v>
      </c>
    </row>
    <row r="35" spans="1:3" s="447" customFormat="1" ht="12" customHeight="1">
      <c r="A35" s="15" t="s">
        <v>92</v>
      </c>
      <c r="B35" s="448" t="s">
        <v>282</v>
      </c>
      <c r="C35" s="330">
        <v>3000</v>
      </c>
    </row>
    <row r="36" spans="1:3" s="447" customFormat="1" ht="12" customHeight="1">
      <c r="A36" s="14" t="s">
        <v>93</v>
      </c>
      <c r="B36" s="449" t="s">
        <v>283</v>
      </c>
      <c r="C36" s="330">
        <v>9254</v>
      </c>
    </row>
    <row r="37" spans="1:3" s="447" customFormat="1" ht="12" customHeight="1">
      <c r="A37" s="14" t="s">
        <v>94</v>
      </c>
      <c r="B37" s="449" t="s">
        <v>284</v>
      </c>
      <c r="C37" s="330"/>
    </row>
    <row r="38" spans="1:3" s="447" customFormat="1" ht="12" customHeight="1">
      <c r="A38" s="14" t="s">
        <v>174</v>
      </c>
      <c r="B38" s="449" t="s">
        <v>285</v>
      </c>
      <c r="C38" s="330">
        <v>60</v>
      </c>
    </row>
    <row r="39" spans="1:3" s="447" customFormat="1" ht="12" customHeight="1">
      <c r="A39" s="14" t="s">
        <v>175</v>
      </c>
      <c r="B39" s="449" t="s">
        <v>286</v>
      </c>
      <c r="C39" s="330">
        <v>5216</v>
      </c>
    </row>
    <row r="40" spans="1:3" s="447" customFormat="1" ht="12" customHeight="1">
      <c r="A40" s="14" t="s">
        <v>176</v>
      </c>
      <c r="B40" s="449" t="s">
        <v>287</v>
      </c>
      <c r="C40" s="330"/>
    </row>
    <row r="41" spans="1:3" s="447" customFormat="1" ht="12" customHeight="1">
      <c r="A41" s="14" t="s">
        <v>177</v>
      </c>
      <c r="B41" s="449" t="s">
        <v>288</v>
      </c>
      <c r="C41" s="330"/>
    </row>
    <row r="42" spans="1:3" s="447" customFormat="1" ht="12" customHeight="1">
      <c r="A42" s="14" t="s">
        <v>178</v>
      </c>
      <c r="B42" s="449" t="s">
        <v>289</v>
      </c>
      <c r="C42" s="330">
        <v>60</v>
      </c>
    </row>
    <row r="43" spans="1:3" s="447" customFormat="1" ht="12" customHeight="1">
      <c r="A43" s="14" t="s">
        <v>280</v>
      </c>
      <c r="B43" s="449" t="s">
        <v>290</v>
      </c>
      <c r="C43" s="330"/>
    </row>
    <row r="44" spans="1:3" s="447" customFormat="1" ht="12" customHeight="1">
      <c r="A44" s="16" t="s">
        <v>281</v>
      </c>
      <c r="B44" s="450" t="s">
        <v>444</v>
      </c>
      <c r="C44" s="330"/>
    </row>
    <row r="45" spans="1:3" s="447" customFormat="1" ht="12" customHeight="1" thickBot="1">
      <c r="A45" s="16" t="s">
        <v>443</v>
      </c>
      <c r="B45" s="324" t="s">
        <v>291</v>
      </c>
      <c r="C45" s="330"/>
    </row>
    <row r="46" spans="1:3" s="447" customFormat="1" ht="12" customHeight="1" thickBot="1">
      <c r="A46" s="20" t="s">
        <v>22</v>
      </c>
      <c r="B46" s="21" t="s">
        <v>292</v>
      </c>
      <c r="C46" s="327">
        <f>SUM(C47:C51)</f>
        <v>3000</v>
      </c>
    </row>
    <row r="47" spans="1:3" s="447" customFormat="1" ht="12" customHeight="1">
      <c r="A47" s="15" t="s">
        <v>95</v>
      </c>
      <c r="B47" s="448" t="s">
        <v>296</v>
      </c>
      <c r="C47" s="495"/>
    </row>
    <row r="48" spans="1:3" s="447" customFormat="1" ht="12" customHeight="1">
      <c r="A48" s="14" t="s">
        <v>96</v>
      </c>
      <c r="B48" s="449" t="s">
        <v>297</v>
      </c>
      <c r="C48" s="332">
        <v>3000</v>
      </c>
    </row>
    <row r="49" spans="1:3" s="447" customFormat="1" ht="12" customHeight="1">
      <c r="A49" s="14" t="s">
        <v>293</v>
      </c>
      <c r="B49" s="449" t="s">
        <v>298</v>
      </c>
      <c r="C49" s="332"/>
    </row>
    <row r="50" spans="1:3" s="447" customFormat="1" ht="12" customHeight="1">
      <c r="A50" s="14" t="s">
        <v>294</v>
      </c>
      <c r="B50" s="449" t="s">
        <v>299</v>
      </c>
      <c r="C50" s="332"/>
    </row>
    <row r="51" spans="1:3" s="447" customFormat="1" ht="12" customHeight="1" thickBot="1">
      <c r="A51" s="16" t="s">
        <v>295</v>
      </c>
      <c r="B51" s="324" t="s">
        <v>300</v>
      </c>
      <c r="C51" s="435"/>
    </row>
    <row r="52" spans="1:3" s="447" customFormat="1" ht="12" customHeight="1" thickBot="1">
      <c r="A52" s="20" t="s">
        <v>179</v>
      </c>
      <c r="B52" s="21" t="s">
        <v>301</v>
      </c>
      <c r="C52" s="327">
        <f>SUM(C53:C55)</f>
        <v>0</v>
      </c>
    </row>
    <row r="53" spans="1:3" s="447" customFormat="1" ht="12" customHeight="1">
      <c r="A53" s="15" t="s">
        <v>97</v>
      </c>
      <c r="B53" s="448" t="s">
        <v>302</v>
      </c>
      <c r="C53" s="330"/>
    </row>
    <row r="54" spans="1:3" s="447" customFormat="1" ht="12" customHeight="1">
      <c r="A54" s="14" t="s">
        <v>98</v>
      </c>
      <c r="B54" s="449" t="s">
        <v>433</v>
      </c>
      <c r="C54" s="329"/>
    </row>
    <row r="55" spans="1:3" s="447" customFormat="1" ht="12" customHeight="1">
      <c r="A55" s="14" t="s">
        <v>305</v>
      </c>
      <c r="B55" s="449" t="s">
        <v>303</v>
      </c>
      <c r="C55" s="329"/>
    </row>
    <row r="56" spans="1:3" s="447" customFormat="1" ht="12" customHeight="1" thickBot="1">
      <c r="A56" s="16" t="s">
        <v>306</v>
      </c>
      <c r="B56" s="324" t="s">
        <v>304</v>
      </c>
      <c r="C56" s="331"/>
    </row>
    <row r="57" spans="1:3" s="447" customFormat="1" ht="12" customHeight="1" thickBot="1">
      <c r="A57" s="20" t="s">
        <v>24</v>
      </c>
      <c r="B57" s="322" t="s">
        <v>307</v>
      </c>
      <c r="C57" s="327">
        <f>SUM(C58:C60)</f>
        <v>0</v>
      </c>
    </row>
    <row r="58" spans="1:3" s="447" customFormat="1" ht="12" customHeight="1">
      <c r="A58" s="15" t="s">
        <v>180</v>
      </c>
      <c r="B58" s="448" t="s">
        <v>309</v>
      </c>
      <c r="C58" s="332"/>
    </row>
    <row r="59" spans="1:3" s="447" customFormat="1" ht="12" customHeight="1">
      <c r="A59" s="14" t="s">
        <v>181</v>
      </c>
      <c r="B59" s="449" t="s">
        <v>434</v>
      </c>
      <c r="C59" s="332"/>
    </row>
    <row r="60" spans="1:3" s="447" customFormat="1" ht="12" customHeight="1">
      <c r="A60" s="14" t="s">
        <v>229</v>
      </c>
      <c r="B60" s="449" t="s">
        <v>310</v>
      </c>
      <c r="C60" s="332"/>
    </row>
    <row r="61" spans="1:3" s="447" customFormat="1" ht="12" customHeight="1" thickBot="1">
      <c r="A61" s="16" t="s">
        <v>308</v>
      </c>
      <c r="B61" s="324" t="s">
        <v>311</v>
      </c>
      <c r="C61" s="332"/>
    </row>
    <row r="62" spans="1:3" s="447" customFormat="1" ht="12" customHeight="1" thickBot="1">
      <c r="A62" s="530" t="s">
        <v>487</v>
      </c>
      <c r="B62" s="21" t="s">
        <v>312</v>
      </c>
      <c r="C62" s="333">
        <f>+C5+C12+C19+C26+C34+C46+C52+C57</f>
        <v>133516</v>
      </c>
    </row>
    <row r="63" spans="1:3" s="447" customFormat="1" ht="12" customHeight="1" thickBot="1">
      <c r="A63" s="498" t="s">
        <v>313</v>
      </c>
      <c r="B63" s="322" t="s">
        <v>314</v>
      </c>
      <c r="C63" s="327">
        <f>SUM(C64:C66)</f>
        <v>0</v>
      </c>
    </row>
    <row r="64" spans="1:3" s="447" customFormat="1" ht="12" customHeight="1">
      <c r="A64" s="15" t="s">
        <v>345</v>
      </c>
      <c r="B64" s="448" t="s">
        <v>315</v>
      </c>
      <c r="C64" s="332"/>
    </row>
    <row r="65" spans="1:3" s="447" customFormat="1" ht="12" customHeight="1">
      <c r="A65" s="14" t="s">
        <v>354</v>
      </c>
      <c r="B65" s="449" t="s">
        <v>316</v>
      </c>
      <c r="C65" s="332"/>
    </row>
    <row r="66" spans="1:3" s="447" customFormat="1" ht="12" customHeight="1" thickBot="1">
      <c r="A66" s="16" t="s">
        <v>355</v>
      </c>
      <c r="B66" s="524" t="s">
        <v>472</v>
      </c>
      <c r="C66" s="332"/>
    </row>
    <row r="67" spans="1:3" s="447" customFormat="1" ht="12" customHeight="1" thickBot="1">
      <c r="A67" s="498" t="s">
        <v>318</v>
      </c>
      <c r="B67" s="322" t="s">
        <v>319</v>
      </c>
      <c r="C67" s="327">
        <f>SUM(C68:C71)</f>
        <v>0</v>
      </c>
    </row>
    <row r="68" spans="1:3" s="447" customFormat="1" ht="12" customHeight="1">
      <c r="A68" s="15" t="s">
        <v>148</v>
      </c>
      <c r="B68" s="448" t="s">
        <v>320</v>
      </c>
      <c r="C68" s="332"/>
    </row>
    <row r="69" spans="1:3" s="447" customFormat="1" ht="12" customHeight="1">
      <c r="A69" s="14" t="s">
        <v>149</v>
      </c>
      <c r="B69" s="449" t="s">
        <v>321</v>
      </c>
      <c r="C69" s="332"/>
    </row>
    <row r="70" spans="1:3" s="447" customFormat="1" ht="12" customHeight="1">
      <c r="A70" s="14" t="s">
        <v>346</v>
      </c>
      <c r="B70" s="449" t="s">
        <v>322</v>
      </c>
      <c r="C70" s="332"/>
    </row>
    <row r="71" spans="1:3" s="447" customFormat="1" ht="12" customHeight="1" thickBot="1">
      <c r="A71" s="16" t="s">
        <v>347</v>
      </c>
      <c r="B71" s="324" t="s">
        <v>323</v>
      </c>
      <c r="C71" s="332"/>
    </row>
    <row r="72" spans="1:3" s="447" customFormat="1" ht="12" customHeight="1" thickBot="1">
      <c r="A72" s="498" t="s">
        <v>324</v>
      </c>
      <c r="B72" s="322" t="s">
        <v>325</v>
      </c>
      <c r="C72" s="327">
        <f>SUM(C73:C74)</f>
        <v>33040</v>
      </c>
    </row>
    <row r="73" spans="1:3" s="447" customFormat="1" ht="12" customHeight="1">
      <c r="A73" s="15" t="s">
        <v>348</v>
      </c>
      <c r="B73" s="448" t="s">
        <v>326</v>
      </c>
      <c r="C73" s="332">
        <v>33040</v>
      </c>
    </row>
    <row r="74" spans="1:3" s="447" customFormat="1" ht="12" customHeight="1" thickBot="1">
      <c r="A74" s="16" t="s">
        <v>349</v>
      </c>
      <c r="B74" s="324" t="s">
        <v>327</v>
      </c>
      <c r="C74" s="332"/>
    </row>
    <row r="75" spans="1:3" s="447" customFormat="1" ht="12" customHeight="1" thickBot="1">
      <c r="A75" s="498" t="s">
        <v>328</v>
      </c>
      <c r="B75" s="322" t="s">
        <v>329</v>
      </c>
      <c r="C75" s="327">
        <f>SUM(C76:C78)</f>
        <v>0</v>
      </c>
    </row>
    <row r="76" spans="1:3" s="447" customFormat="1" ht="12" customHeight="1">
      <c r="A76" s="15" t="s">
        <v>350</v>
      </c>
      <c r="B76" s="448" t="s">
        <v>330</v>
      </c>
      <c r="C76" s="332"/>
    </row>
    <row r="77" spans="1:3" s="447" customFormat="1" ht="12" customHeight="1">
      <c r="A77" s="14" t="s">
        <v>351</v>
      </c>
      <c r="B77" s="449" t="s">
        <v>331</v>
      </c>
      <c r="C77" s="332"/>
    </row>
    <row r="78" spans="1:3" s="447" customFormat="1" ht="12" customHeight="1" thickBot="1">
      <c r="A78" s="16" t="s">
        <v>352</v>
      </c>
      <c r="B78" s="324" t="s">
        <v>332</v>
      </c>
      <c r="C78" s="332"/>
    </row>
    <row r="79" spans="1:3" s="447" customFormat="1" ht="12" customHeight="1" thickBot="1">
      <c r="A79" s="498" t="s">
        <v>333</v>
      </c>
      <c r="B79" s="322" t="s">
        <v>353</v>
      </c>
      <c r="C79" s="327">
        <f>SUM(C80:C83)</f>
        <v>0</v>
      </c>
    </row>
    <row r="80" spans="1:3" s="447" customFormat="1" ht="12" customHeight="1">
      <c r="A80" s="452" t="s">
        <v>334</v>
      </c>
      <c r="B80" s="448" t="s">
        <v>335</v>
      </c>
      <c r="C80" s="332"/>
    </row>
    <row r="81" spans="1:3" s="447" customFormat="1" ht="12" customHeight="1">
      <c r="A81" s="453" t="s">
        <v>336</v>
      </c>
      <c r="B81" s="449" t="s">
        <v>337</v>
      </c>
      <c r="C81" s="332"/>
    </row>
    <row r="82" spans="1:3" s="447" customFormat="1" ht="12" customHeight="1">
      <c r="A82" s="453" t="s">
        <v>338</v>
      </c>
      <c r="B82" s="449" t="s">
        <v>339</v>
      </c>
      <c r="C82" s="332"/>
    </row>
    <row r="83" spans="1:3" s="447" customFormat="1" ht="12" customHeight="1" thickBot="1">
      <c r="A83" s="454" t="s">
        <v>340</v>
      </c>
      <c r="B83" s="324" t="s">
        <v>341</v>
      </c>
      <c r="C83" s="332"/>
    </row>
    <row r="84" spans="1:3" s="447" customFormat="1" ht="12" customHeight="1" thickBot="1">
      <c r="A84" s="498" t="s">
        <v>342</v>
      </c>
      <c r="B84" s="322" t="s">
        <v>486</v>
      </c>
      <c r="C84" s="496"/>
    </row>
    <row r="85" spans="1:3" s="447" customFormat="1" ht="13.5" customHeight="1" thickBot="1">
      <c r="A85" s="498" t="s">
        <v>344</v>
      </c>
      <c r="B85" s="322" t="s">
        <v>343</v>
      </c>
      <c r="C85" s="496"/>
    </row>
    <row r="86" spans="1:3" s="447" customFormat="1" ht="15.75" customHeight="1" thickBot="1">
      <c r="A86" s="498" t="s">
        <v>356</v>
      </c>
      <c r="B86" s="455" t="s">
        <v>489</v>
      </c>
      <c r="C86" s="333">
        <f>+C63+C67+C72+C75+C79+C85+C84</f>
        <v>33040</v>
      </c>
    </row>
    <row r="87" spans="1:3" s="447" customFormat="1" ht="16.5" customHeight="1" thickBot="1">
      <c r="A87" s="499" t="s">
        <v>488</v>
      </c>
      <c r="B87" s="456" t="s">
        <v>490</v>
      </c>
      <c r="C87" s="333">
        <f>+C62+C86</f>
        <v>166556</v>
      </c>
    </row>
    <row r="88" spans="1:3" s="447" customFormat="1" ht="83.25" customHeight="1">
      <c r="A88" s="5"/>
      <c r="B88" s="6"/>
      <c r="C88" s="334"/>
    </row>
    <row r="89" spans="1:3" ht="16.5" customHeight="1">
      <c r="A89" s="650" t="s">
        <v>45</v>
      </c>
      <c r="B89" s="650"/>
      <c r="C89" s="650"/>
    </row>
    <row r="90" spans="1:3" s="457" customFormat="1" ht="16.5" customHeight="1" thickBot="1">
      <c r="A90" s="652" t="s">
        <v>152</v>
      </c>
      <c r="B90" s="652"/>
      <c r="C90" s="158" t="s">
        <v>228</v>
      </c>
    </row>
    <row r="91" spans="1:3" ht="38.1" customHeight="1" thickBot="1">
      <c r="A91" s="23" t="s">
        <v>70</v>
      </c>
      <c r="B91" s="24" t="s">
        <v>46</v>
      </c>
      <c r="C91" s="39" t="str">
        <f>+C3</f>
        <v>2015. évi előirányzat</v>
      </c>
    </row>
    <row r="92" spans="1:3" s="446" customFormat="1" ht="12" customHeight="1" thickBot="1">
      <c r="A92" s="32" t="s">
        <v>504</v>
      </c>
      <c r="B92" s="33" t="s">
        <v>505</v>
      </c>
      <c r="C92" s="34" t="s">
        <v>506</v>
      </c>
    </row>
    <row r="93" spans="1:3" ht="12" customHeight="1" thickBot="1">
      <c r="A93" s="22" t="s">
        <v>17</v>
      </c>
      <c r="B93" s="31" t="s">
        <v>448</v>
      </c>
      <c r="C93" s="326">
        <f>C94+C95+C96+C97+C98+C111</f>
        <v>141936</v>
      </c>
    </row>
    <row r="94" spans="1:3" ht="12" customHeight="1">
      <c r="A94" s="17" t="s">
        <v>99</v>
      </c>
      <c r="B94" s="10" t="s">
        <v>47</v>
      </c>
      <c r="C94" s="328">
        <v>72736</v>
      </c>
    </row>
    <row r="95" spans="1:3" ht="12" customHeight="1">
      <c r="A95" s="14" t="s">
        <v>100</v>
      </c>
      <c r="B95" s="8" t="s">
        <v>182</v>
      </c>
      <c r="C95" s="330">
        <v>11335</v>
      </c>
    </row>
    <row r="96" spans="1:3" ht="12" customHeight="1">
      <c r="A96" s="14" t="s">
        <v>101</v>
      </c>
      <c r="B96" s="8" t="s">
        <v>138</v>
      </c>
      <c r="C96" s="330">
        <v>37000</v>
      </c>
    </row>
    <row r="97" spans="1:3" ht="12" customHeight="1">
      <c r="A97" s="14" t="s">
        <v>102</v>
      </c>
      <c r="B97" s="11" t="s">
        <v>183</v>
      </c>
      <c r="C97" s="330">
        <v>13372</v>
      </c>
    </row>
    <row r="98" spans="1:3" ht="12" customHeight="1">
      <c r="A98" s="14" t="s">
        <v>113</v>
      </c>
      <c r="B98" s="19" t="s">
        <v>184</v>
      </c>
      <c r="C98" s="330">
        <v>7293</v>
      </c>
    </row>
    <row r="99" spans="1:3" ht="12" customHeight="1">
      <c r="A99" s="14" t="s">
        <v>103</v>
      </c>
      <c r="B99" s="8" t="s">
        <v>453</v>
      </c>
      <c r="C99" s="331"/>
    </row>
    <row r="100" spans="1:3" ht="12" customHeight="1">
      <c r="A100" s="14" t="s">
        <v>104</v>
      </c>
      <c r="B100" s="163" t="s">
        <v>452</v>
      </c>
      <c r="C100" s="331"/>
    </row>
    <row r="101" spans="1:3" ht="12" customHeight="1">
      <c r="A101" s="14" t="s">
        <v>114</v>
      </c>
      <c r="B101" s="163" t="s">
        <v>451</v>
      </c>
      <c r="C101" s="331"/>
    </row>
    <row r="102" spans="1:3" ht="12" customHeight="1">
      <c r="A102" s="14" t="s">
        <v>115</v>
      </c>
      <c r="B102" s="161" t="s">
        <v>359</v>
      </c>
      <c r="C102" s="331"/>
    </row>
    <row r="103" spans="1:3" ht="12" customHeight="1">
      <c r="A103" s="14" t="s">
        <v>116</v>
      </c>
      <c r="B103" s="162" t="s">
        <v>360</v>
      </c>
      <c r="C103" s="331"/>
    </row>
    <row r="104" spans="1:3" ht="12" customHeight="1">
      <c r="A104" s="14" t="s">
        <v>117</v>
      </c>
      <c r="B104" s="162" t="s">
        <v>361</v>
      </c>
      <c r="C104" s="331"/>
    </row>
    <row r="105" spans="1:3" ht="12" customHeight="1">
      <c r="A105" s="14" t="s">
        <v>119</v>
      </c>
      <c r="B105" s="161" t="s">
        <v>362</v>
      </c>
      <c r="C105" s="331">
        <v>6493</v>
      </c>
    </row>
    <row r="106" spans="1:3" ht="12" customHeight="1">
      <c r="A106" s="14" t="s">
        <v>185</v>
      </c>
      <c r="B106" s="161" t="s">
        <v>363</v>
      </c>
      <c r="C106" s="331"/>
    </row>
    <row r="107" spans="1:3" ht="12" customHeight="1">
      <c r="A107" s="14" t="s">
        <v>357</v>
      </c>
      <c r="B107" s="162" t="s">
        <v>364</v>
      </c>
      <c r="C107" s="331"/>
    </row>
    <row r="108" spans="1:3" ht="12" customHeight="1">
      <c r="A108" s="13" t="s">
        <v>358</v>
      </c>
      <c r="B108" s="163" t="s">
        <v>365</v>
      </c>
      <c r="C108" s="331"/>
    </row>
    <row r="109" spans="1:3" ht="12" customHeight="1">
      <c r="A109" s="14" t="s">
        <v>449</v>
      </c>
      <c r="B109" s="163" t="s">
        <v>366</v>
      </c>
      <c r="C109" s="331"/>
    </row>
    <row r="110" spans="1:3" ht="12" customHeight="1">
      <c r="A110" s="16" t="s">
        <v>450</v>
      </c>
      <c r="B110" s="163" t="s">
        <v>367</v>
      </c>
      <c r="C110" s="331">
        <v>800</v>
      </c>
    </row>
    <row r="111" spans="1:3" ht="12" customHeight="1">
      <c r="A111" s="14" t="s">
        <v>454</v>
      </c>
      <c r="B111" s="11" t="s">
        <v>48</v>
      </c>
      <c r="C111" s="329">
        <v>200</v>
      </c>
    </row>
    <row r="112" spans="1:3" ht="12" customHeight="1">
      <c r="A112" s="14" t="s">
        <v>455</v>
      </c>
      <c r="B112" s="8" t="s">
        <v>457</v>
      </c>
      <c r="C112" s="329">
        <v>200</v>
      </c>
    </row>
    <row r="113" spans="1:3" ht="12" customHeight="1" thickBot="1">
      <c r="A113" s="18" t="s">
        <v>456</v>
      </c>
      <c r="B113" s="528" t="s">
        <v>458</v>
      </c>
      <c r="C113" s="335"/>
    </row>
    <row r="114" spans="1:3" ht="12" customHeight="1" thickBot="1">
      <c r="A114" s="525" t="s">
        <v>18</v>
      </c>
      <c r="B114" s="526" t="s">
        <v>368</v>
      </c>
      <c r="C114" s="527">
        <f>+C115+C117+C119</f>
        <v>24620</v>
      </c>
    </row>
    <row r="115" spans="1:3" ht="12" customHeight="1">
      <c r="A115" s="15" t="s">
        <v>105</v>
      </c>
      <c r="B115" s="8" t="s">
        <v>227</v>
      </c>
      <c r="C115" s="330">
        <v>9820</v>
      </c>
    </row>
    <row r="116" spans="1:3" ht="12" customHeight="1">
      <c r="A116" s="15" t="s">
        <v>106</v>
      </c>
      <c r="B116" s="12" t="s">
        <v>372</v>
      </c>
      <c r="C116" s="330">
        <f>'9.1. sz. mell'!C116</f>
        <v>0</v>
      </c>
    </row>
    <row r="117" spans="1:3" ht="12" customHeight="1">
      <c r="A117" s="15" t="s">
        <v>107</v>
      </c>
      <c r="B117" s="12" t="s">
        <v>186</v>
      </c>
      <c r="C117" s="330">
        <v>14500</v>
      </c>
    </row>
    <row r="118" spans="1:3" ht="12" customHeight="1">
      <c r="A118" s="15" t="s">
        <v>108</v>
      </c>
      <c r="B118" s="12" t="s">
        <v>373</v>
      </c>
      <c r="C118" s="330">
        <f>'9.1. sz. mell'!C118</f>
        <v>0</v>
      </c>
    </row>
    <row r="119" spans="1:3" ht="12" customHeight="1">
      <c r="A119" s="15" t="s">
        <v>109</v>
      </c>
      <c r="B119" s="324" t="s">
        <v>230</v>
      </c>
      <c r="C119" s="330">
        <v>300</v>
      </c>
    </row>
    <row r="120" spans="1:3" ht="12" customHeight="1">
      <c r="A120" s="15" t="s">
        <v>118</v>
      </c>
      <c r="B120" s="323" t="s">
        <v>435</v>
      </c>
      <c r="C120" s="330">
        <f>'9.1. sz. mell'!C120</f>
        <v>0</v>
      </c>
    </row>
    <row r="121" spans="1:3" ht="12" customHeight="1">
      <c r="A121" s="15" t="s">
        <v>120</v>
      </c>
      <c r="B121" s="444" t="s">
        <v>378</v>
      </c>
      <c r="C121" s="295"/>
    </row>
    <row r="122" spans="1:3">
      <c r="A122" s="15" t="s">
        <v>187</v>
      </c>
      <c r="B122" s="162" t="s">
        <v>361</v>
      </c>
      <c r="C122" s="295"/>
    </row>
    <row r="123" spans="1:3" ht="12" customHeight="1">
      <c r="A123" s="15" t="s">
        <v>188</v>
      </c>
      <c r="B123" s="162" t="s">
        <v>377</v>
      </c>
      <c r="C123" s="295"/>
    </row>
    <row r="124" spans="1:3" ht="12" customHeight="1">
      <c r="A124" s="15" t="s">
        <v>189</v>
      </c>
      <c r="B124" s="162" t="s">
        <v>376</v>
      </c>
      <c r="C124" s="295"/>
    </row>
    <row r="125" spans="1:3" ht="12" customHeight="1">
      <c r="A125" s="15" t="s">
        <v>369</v>
      </c>
      <c r="B125" s="162" t="s">
        <v>364</v>
      </c>
      <c r="C125" s="295"/>
    </row>
    <row r="126" spans="1:3" ht="12" customHeight="1">
      <c r="A126" s="15" t="s">
        <v>370</v>
      </c>
      <c r="B126" s="162" t="s">
        <v>375</v>
      </c>
      <c r="C126" s="295">
        <v>300</v>
      </c>
    </row>
    <row r="127" spans="1:3" ht="16.5" thickBot="1">
      <c r="A127" s="13" t="s">
        <v>371</v>
      </c>
      <c r="B127" s="162" t="s">
        <v>374</v>
      </c>
      <c r="C127" s="297"/>
    </row>
    <row r="128" spans="1:3" ht="12" customHeight="1" thickBot="1">
      <c r="A128" s="20" t="s">
        <v>19</v>
      </c>
      <c r="B128" s="142" t="s">
        <v>459</v>
      </c>
      <c r="C128" s="327">
        <f>+C93+C114</f>
        <v>166556</v>
      </c>
    </row>
    <row r="129" spans="1:3" ht="12" customHeight="1" thickBot="1">
      <c r="A129" s="20" t="s">
        <v>20</v>
      </c>
      <c r="B129" s="142" t="s">
        <v>460</v>
      </c>
      <c r="C129" s="327">
        <f>+C130+C131+C132</f>
        <v>0</v>
      </c>
    </row>
    <row r="130" spans="1:3" ht="12" customHeight="1">
      <c r="A130" s="15" t="s">
        <v>269</v>
      </c>
      <c r="B130" s="12" t="s">
        <v>467</v>
      </c>
      <c r="C130" s="295"/>
    </row>
    <row r="131" spans="1:3" ht="12" customHeight="1">
      <c r="A131" s="15" t="s">
        <v>272</v>
      </c>
      <c r="B131" s="12" t="s">
        <v>468</v>
      </c>
      <c r="C131" s="295"/>
    </row>
    <row r="132" spans="1:3" ht="12" customHeight="1" thickBot="1">
      <c r="A132" s="13" t="s">
        <v>273</v>
      </c>
      <c r="B132" s="12" t="s">
        <v>469</v>
      </c>
      <c r="C132" s="295"/>
    </row>
    <row r="133" spans="1:3" ht="12" customHeight="1" thickBot="1">
      <c r="A133" s="20" t="s">
        <v>21</v>
      </c>
      <c r="B133" s="142" t="s">
        <v>461</v>
      </c>
      <c r="C133" s="327">
        <f>SUM(C134:C139)</f>
        <v>0</v>
      </c>
    </row>
    <row r="134" spans="1:3" ht="12" customHeight="1">
      <c r="A134" s="15" t="s">
        <v>92</v>
      </c>
      <c r="B134" s="9" t="s">
        <v>470</v>
      </c>
      <c r="C134" s="295"/>
    </row>
    <row r="135" spans="1:3" ht="12" customHeight="1">
      <c r="A135" s="15" t="s">
        <v>93</v>
      </c>
      <c r="B135" s="9" t="s">
        <v>462</v>
      </c>
      <c r="C135" s="295"/>
    </row>
    <row r="136" spans="1:3" ht="12" customHeight="1">
      <c r="A136" s="15" t="s">
        <v>94</v>
      </c>
      <c r="B136" s="9" t="s">
        <v>463</v>
      </c>
      <c r="C136" s="295"/>
    </row>
    <row r="137" spans="1:3" ht="12" customHeight="1">
      <c r="A137" s="15" t="s">
        <v>174</v>
      </c>
      <c r="B137" s="9" t="s">
        <v>464</v>
      </c>
      <c r="C137" s="295"/>
    </row>
    <row r="138" spans="1:3" ht="12" customHeight="1">
      <c r="A138" s="15" t="s">
        <v>175</v>
      </c>
      <c r="B138" s="9" t="s">
        <v>465</v>
      </c>
      <c r="C138" s="295"/>
    </row>
    <row r="139" spans="1:3" ht="12" customHeight="1" thickBot="1">
      <c r="A139" s="13" t="s">
        <v>176</v>
      </c>
      <c r="B139" s="9" t="s">
        <v>466</v>
      </c>
      <c r="C139" s="295"/>
    </row>
    <row r="140" spans="1:3" ht="12" customHeight="1" thickBot="1">
      <c r="A140" s="20" t="s">
        <v>22</v>
      </c>
      <c r="B140" s="142" t="s">
        <v>474</v>
      </c>
      <c r="C140" s="333">
        <f>+C141+C142+C143+C144</f>
        <v>0</v>
      </c>
    </row>
    <row r="141" spans="1:3" ht="12" customHeight="1">
      <c r="A141" s="15" t="s">
        <v>95</v>
      </c>
      <c r="B141" s="9" t="s">
        <v>379</v>
      </c>
      <c r="C141" s="295"/>
    </row>
    <row r="142" spans="1:3" ht="12" customHeight="1">
      <c r="A142" s="15" t="s">
        <v>96</v>
      </c>
      <c r="B142" s="9" t="s">
        <v>380</v>
      </c>
      <c r="C142" s="295"/>
    </row>
    <row r="143" spans="1:3" ht="12" customHeight="1">
      <c r="A143" s="15" t="s">
        <v>293</v>
      </c>
      <c r="B143" s="9" t="s">
        <v>475</v>
      </c>
      <c r="C143" s="295"/>
    </row>
    <row r="144" spans="1:3" ht="12" customHeight="1" thickBot="1">
      <c r="A144" s="13" t="s">
        <v>294</v>
      </c>
      <c r="B144" s="7" t="s">
        <v>399</v>
      </c>
      <c r="C144" s="295"/>
    </row>
    <row r="145" spans="1:9" ht="12" customHeight="1" thickBot="1">
      <c r="A145" s="20" t="s">
        <v>23</v>
      </c>
      <c r="B145" s="142" t="s">
        <v>476</v>
      </c>
      <c r="C145" s="336">
        <f>SUM(C146:C150)</f>
        <v>0</v>
      </c>
    </row>
    <row r="146" spans="1:9" ht="12" customHeight="1">
      <c r="A146" s="15" t="s">
        <v>97</v>
      </c>
      <c r="B146" s="9" t="s">
        <v>471</v>
      </c>
      <c r="C146" s="295"/>
    </row>
    <row r="147" spans="1:9" ht="12" customHeight="1">
      <c r="A147" s="15" t="s">
        <v>98</v>
      </c>
      <c r="B147" s="9" t="s">
        <v>478</v>
      </c>
      <c r="C147" s="295"/>
    </row>
    <row r="148" spans="1:9" ht="12" customHeight="1">
      <c r="A148" s="15" t="s">
        <v>305</v>
      </c>
      <c r="B148" s="9" t="s">
        <v>473</v>
      </c>
      <c r="C148" s="295"/>
    </row>
    <row r="149" spans="1:9" ht="12" customHeight="1">
      <c r="A149" s="15" t="s">
        <v>306</v>
      </c>
      <c r="B149" s="9" t="s">
        <v>479</v>
      </c>
      <c r="C149" s="295"/>
    </row>
    <row r="150" spans="1:9" ht="12" customHeight="1" thickBot="1">
      <c r="A150" s="15" t="s">
        <v>477</v>
      </c>
      <c r="B150" s="9" t="s">
        <v>480</v>
      </c>
      <c r="C150" s="295"/>
    </row>
    <row r="151" spans="1:9" ht="12" customHeight="1" thickBot="1">
      <c r="A151" s="20" t="s">
        <v>24</v>
      </c>
      <c r="B151" s="142" t="s">
        <v>481</v>
      </c>
      <c r="C151" s="529"/>
    </row>
    <row r="152" spans="1:9" ht="12" customHeight="1" thickBot="1">
      <c r="A152" s="20" t="s">
        <v>25</v>
      </c>
      <c r="B152" s="142" t="s">
        <v>482</v>
      </c>
      <c r="C152" s="529"/>
    </row>
    <row r="153" spans="1:9" ht="15" customHeight="1" thickBot="1">
      <c r="A153" s="20" t="s">
        <v>26</v>
      </c>
      <c r="B153" s="142" t="s">
        <v>484</v>
      </c>
      <c r="C153" s="458">
        <f>+C129+C133+C140+C145+C151+C152</f>
        <v>0</v>
      </c>
      <c r="F153" s="459"/>
      <c r="G153" s="460"/>
      <c r="H153" s="460"/>
      <c r="I153" s="460"/>
    </row>
    <row r="154" spans="1:9" s="447" customFormat="1" ht="12.95" customHeight="1" thickBot="1">
      <c r="A154" s="325" t="s">
        <v>27</v>
      </c>
      <c r="B154" s="411" t="s">
        <v>483</v>
      </c>
      <c r="C154" s="458">
        <f>+C128+C153</f>
        <v>166556</v>
      </c>
    </row>
    <row r="155" spans="1:9" ht="7.5" customHeight="1"/>
    <row r="156" spans="1:9">
      <c r="A156" s="653" t="s">
        <v>381</v>
      </c>
      <c r="B156" s="653"/>
      <c r="C156" s="653"/>
    </row>
    <row r="157" spans="1:9" ht="15" customHeight="1" thickBot="1">
      <c r="A157" s="651" t="s">
        <v>153</v>
      </c>
      <c r="B157" s="651"/>
      <c r="C157" s="337" t="s">
        <v>228</v>
      </c>
    </row>
    <row r="158" spans="1:9" ht="13.5" customHeight="1" thickBot="1">
      <c r="A158" s="20">
        <v>1</v>
      </c>
      <c r="B158" s="30" t="s">
        <v>485</v>
      </c>
      <c r="C158" s="327">
        <f>+C62-C128</f>
        <v>-33040</v>
      </c>
      <c r="D158" s="461"/>
    </row>
    <row r="159" spans="1:9" ht="27.75" customHeight="1" thickBot="1">
      <c r="A159" s="20" t="s">
        <v>18</v>
      </c>
      <c r="B159" s="30" t="s">
        <v>491</v>
      </c>
      <c r="C159" s="327">
        <f>+C86-C153</f>
        <v>33040</v>
      </c>
    </row>
  </sheetData>
  <mergeCells count="6">
    <mergeCell ref="A1:C1"/>
    <mergeCell ref="A2:B2"/>
    <mergeCell ref="A90:B90"/>
    <mergeCell ref="A156:C156"/>
    <mergeCell ref="A157:B157"/>
    <mergeCell ref="A89:C89"/>
  </mergeCells>
  <phoneticPr fontId="0" type="noConversion"/>
  <printOptions horizontalCentered="1"/>
  <pageMargins left="0.78740157480314965" right="0.78740157480314965" top="1.4566929133858268" bottom="0.86614173228346458" header="0.4765625" footer="0.59055118110236227"/>
  <pageSetup paperSize="9" scale="75" fitToHeight="2" orientation="portrait" r:id="rId1"/>
  <headerFooter alignWithMargins="0">
    <oddHeader>&amp;C&amp;12
Ura Község Önkormányzat
2015. ÉVI KÖLTSÉGVETÉSÉNEK ÖSSZEVONT MÉRLEGE&amp;R&amp;11 1.1. melléklet a ........./2015. (.......) önkormányzati rendelethez</oddHeader>
  </headerFooter>
  <rowBreaks count="1" manualBreakCount="1">
    <brk id="88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topLeftCell="A2" workbookViewId="0">
      <selection activeCell="D7" sqref="D7"/>
    </sheetView>
  </sheetViews>
  <sheetFormatPr defaultRowHeight="12.75"/>
  <cols>
    <col min="1" max="1" width="5.5" style="47" customWidth="1"/>
    <col min="2" max="2" width="33.1640625" style="47" customWidth="1"/>
    <col min="3" max="3" width="12.33203125" style="47" customWidth="1"/>
    <col min="4" max="4" width="11.5" style="47" customWidth="1"/>
    <col min="5" max="5" width="11.33203125" style="47" customWidth="1"/>
    <col min="6" max="6" width="11" style="47" customWidth="1"/>
    <col min="7" max="7" width="14.33203125" style="47" customWidth="1"/>
    <col min="8" max="16384" width="9.33203125" style="47"/>
  </cols>
  <sheetData>
    <row r="1" spans="1:7" ht="43.5" customHeight="1">
      <c r="A1" s="696" t="s">
        <v>3</v>
      </c>
      <c r="B1" s="696"/>
      <c r="C1" s="696"/>
      <c r="D1" s="696"/>
      <c r="E1" s="696"/>
      <c r="F1" s="696"/>
      <c r="G1" s="696"/>
    </row>
    <row r="3" spans="1:7" s="184" customFormat="1" ht="27" customHeight="1">
      <c r="A3" s="182" t="s">
        <v>208</v>
      </c>
      <c r="B3" s="183"/>
      <c r="C3" s="697" t="s">
        <v>660</v>
      </c>
      <c r="D3" s="697"/>
      <c r="E3" s="697"/>
      <c r="F3" s="697"/>
      <c r="G3" s="697"/>
    </row>
    <row r="4" spans="1:7" s="184" customFormat="1" ht="15.75">
      <c r="A4" s="183"/>
      <c r="B4" s="183"/>
      <c r="C4" s="183"/>
      <c r="D4" s="183"/>
      <c r="E4" s="183"/>
      <c r="F4" s="183"/>
      <c r="G4" s="183"/>
    </row>
    <row r="5" spans="1:7" s="184" customFormat="1" ht="24.75" customHeight="1">
      <c r="A5" s="182" t="s">
        <v>209</v>
      </c>
      <c r="B5" s="183"/>
      <c r="C5" s="697" t="s">
        <v>661</v>
      </c>
      <c r="D5" s="697"/>
      <c r="E5" s="697"/>
      <c r="F5" s="697"/>
      <c r="G5" s="183"/>
    </row>
    <row r="6" spans="1:7" s="185" customFormat="1">
      <c r="A6" s="236"/>
      <c r="B6" s="236"/>
      <c r="C6" s="236"/>
      <c r="D6" s="236"/>
      <c r="E6" s="236"/>
      <c r="F6" s="236"/>
      <c r="G6" s="236"/>
    </row>
    <row r="7" spans="1:7" s="186" customFormat="1" ht="15" customHeight="1">
      <c r="A7" s="293" t="s">
        <v>673</v>
      </c>
      <c r="B7" s="292"/>
      <c r="C7" s="292"/>
      <c r="D7" s="278"/>
      <c r="E7" s="278"/>
      <c r="F7" s="278"/>
      <c r="G7" s="278"/>
    </row>
    <row r="8" spans="1:7" s="186" customFormat="1" ht="15" customHeight="1" thickBot="1">
      <c r="A8" s="293" t="s">
        <v>654</v>
      </c>
      <c r="B8" s="278"/>
      <c r="C8" s="278"/>
      <c r="D8" s="278"/>
      <c r="E8" s="278"/>
      <c r="F8" s="278"/>
      <c r="G8" s="278"/>
    </row>
    <row r="9" spans="1:7" s="88" customFormat="1" ht="42" customHeight="1" thickBot="1">
      <c r="A9" s="220" t="s">
        <v>15</v>
      </c>
      <c r="B9" s="221" t="s">
        <v>210</v>
      </c>
      <c r="C9" s="221" t="s">
        <v>211</v>
      </c>
      <c r="D9" s="221" t="s">
        <v>212</v>
      </c>
      <c r="E9" s="221" t="s">
        <v>213</v>
      </c>
      <c r="F9" s="221" t="s">
        <v>214</v>
      </c>
      <c r="G9" s="222" t="s">
        <v>51</v>
      </c>
    </row>
    <row r="10" spans="1:7" ht="24" customHeight="1">
      <c r="A10" s="279" t="s">
        <v>17</v>
      </c>
      <c r="B10" s="229" t="s">
        <v>215</v>
      </c>
      <c r="C10" s="187"/>
      <c r="D10" s="187"/>
      <c r="E10" s="187"/>
      <c r="F10" s="187"/>
      <c r="G10" s="280">
        <f>SUM(C10:F10)</f>
        <v>0</v>
      </c>
    </row>
    <row r="11" spans="1:7" ht="24" customHeight="1">
      <c r="A11" s="281" t="s">
        <v>18</v>
      </c>
      <c r="B11" s="230" t="s">
        <v>216</v>
      </c>
      <c r="C11" s="188"/>
      <c r="D11" s="188"/>
      <c r="E11" s="188"/>
      <c r="F11" s="188"/>
      <c r="G11" s="282">
        <f t="shared" ref="G11:G16" si="0">SUM(C11:F11)</f>
        <v>0</v>
      </c>
    </row>
    <row r="12" spans="1:7" ht="24" customHeight="1">
      <c r="A12" s="281" t="s">
        <v>19</v>
      </c>
      <c r="B12" s="230" t="s">
        <v>217</v>
      </c>
      <c r="C12" s="188"/>
      <c r="D12" s="188"/>
      <c r="E12" s="188"/>
      <c r="F12" s="188"/>
      <c r="G12" s="282">
        <f t="shared" si="0"/>
        <v>0</v>
      </c>
    </row>
    <row r="13" spans="1:7" ht="24" customHeight="1">
      <c r="A13" s="281" t="s">
        <v>20</v>
      </c>
      <c r="B13" s="230" t="s">
        <v>218</v>
      </c>
      <c r="C13" s="188"/>
      <c r="D13" s="188"/>
      <c r="E13" s="188"/>
      <c r="F13" s="188"/>
      <c r="G13" s="282">
        <f t="shared" si="0"/>
        <v>0</v>
      </c>
    </row>
    <row r="14" spans="1:7" ht="24" customHeight="1">
      <c r="A14" s="281" t="s">
        <v>21</v>
      </c>
      <c r="B14" s="230" t="s">
        <v>219</v>
      </c>
      <c r="C14" s="188"/>
      <c r="D14" s="188"/>
      <c r="E14" s="188"/>
      <c r="F14" s="188"/>
      <c r="G14" s="282">
        <f t="shared" si="0"/>
        <v>0</v>
      </c>
    </row>
    <row r="15" spans="1:7" ht="24" customHeight="1" thickBot="1">
      <c r="A15" s="283" t="s">
        <v>22</v>
      </c>
      <c r="B15" s="284" t="s">
        <v>220</v>
      </c>
      <c r="C15" s="189"/>
      <c r="D15" s="189"/>
      <c r="E15" s="189"/>
      <c r="F15" s="189"/>
      <c r="G15" s="285">
        <f t="shared" si="0"/>
        <v>0</v>
      </c>
    </row>
    <row r="16" spans="1:7" s="190" customFormat="1" ht="24" customHeight="1" thickBot="1">
      <c r="A16" s="286" t="s">
        <v>23</v>
      </c>
      <c r="B16" s="287" t="s">
        <v>51</v>
      </c>
      <c r="C16" s="288">
        <f>SUM(C10:C15)</f>
        <v>0</v>
      </c>
      <c r="D16" s="288">
        <f>SUM(D10:D15)</f>
        <v>0</v>
      </c>
      <c r="E16" s="288">
        <f>SUM(E10:E15)</f>
        <v>0</v>
      </c>
      <c r="F16" s="288">
        <f>SUM(F10:F15)</f>
        <v>0</v>
      </c>
      <c r="G16" s="289">
        <f t="shared" si="0"/>
        <v>0</v>
      </c>
    </row>
    <row r="17" spans="1:7" s="185" customFormat="1">
      <c r="A17" s="236"/>
      <c r="B17" s="236"/>
      <c r="C17" s="236"/>
      <c r="D17" s="236"/>
      <c r="E17" s="236"/>
      <c r="F17" s="236"/>
      <c r="G17" s="236"/>
    </row>
    <row r="18" spans="1:7" s="185" customFormat="1">
      <c r="A18" s="236"/>
      <c r="B18" s="236"/>
      <c r="C18" s="236"/>
      <c r="D18" s="236"/>
      <c r="E18" s="236"/>
      <c r="F18" s="236"/>
      <c r="G18" s="236"/>
    </row>
    <row r="19" spans="1:7" s="185" customFormat="1">
      <c r="A19" s="236"/>
      <c r="B19" s="236"/>
      <c r="C19" s="236"/>
      <c r="D19" s="236"/>
      <c r="E19" s="236"/>
      <c r="F19" s="236"/>
      <c r="G19" s="236"/>
    </row>
    <row r="20" spans="1:7" s="185" customFormat="1" ht="15.75">
      <c r="A20" s="184" t="s">
        <v>655</v>
      </c>
      <c r="B20" s="236"/>
      <c r="C20" s="236"/>
      <c r="D20" s="236"/>
      <c r="E20" s="236"/>
      <c r="F20" s="236"/>
      <c r="G20" s="236"/>
    </row>
    <row r="21" spans="1:7" s="185" customFormat="1">
      <c r="A21" s="236"/>
      <c r="B21" s="236"/>
      <c r="C21" s="236"/>
      <c r="D21" s="236"/>
      <c r="E21" s="236"/>
      <c r="F21" s="236"/>
      <c r="G21" s="236"/>
    </row>
    <row r="22" spans="1:7">
      <c r="A22" s="236"/>
      <c r="B22" s="236"/>
      <c r="C22" s="236"/>
      <c r="D22" s="236"/>
      <c r="E22" s="236"/>
      <c r="F22" s="236"/>
      <c r="G22" s="236"/>
    </row>
    <row r="23" spans="1:7">
      <c r="A23" s="236"/>
      <c r="B23" s="236"/>
      <c r="C23" s="185"/>
      <c r="D23" s="185"/>
      <c r="E23" s="185"/>
      <c r="F23" s="185"/>
      <c r="G23" s="236"/>
    </row>
    <row r="24" spans="1:7" ht="13.5">
      <c r="A24" s="236"/>
      <c r="B24" s="236"/>
      <c r="C24" s="290"/>
      <c r="D24" s="291" t="s">
        <v>221</v>
      </c>
      <c r="E24" s="291"/>
      <c r="F24" s="290"/>
      <c r="G24" s="236"/>
    </row>
    <row r="25" spans="1:7" ht="13.5">
      <c r="C25" s="191"/>
      <c r="D25" s="192"/>
      <c r="E25" s="192"/>
      <c r="F25" s="191"/>
    </row>
    <row r="26" spans="1:7" ht="13.5">
      <c r="C26" s="191"/>
      <c r="D26" s="192"/>
      <c r="E26" s="192"/>
      <c r="F26" s="191"/>
    </row>
  </sheetData>
  <mergeCells count="3">
    <mergeCell ref="A1:G1"/>
    <mergeCell ref="C3:G3"/>
    <mergeCell ref="C5:F5"/>
  </mergeCells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CE,Félkövér"&amp;12&amp;R&amp;"Times New Roman CE,Félkövér dőlt"&amp;11 10.1. melléklet a ……/2015. (….)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7"/>
  <sheetViews>
    <sheetView tabSelected="1" zoomScale="120" zoomScaleNormal="120" zoomScaleSheetLayoutView="100" workbookViewId="0">
      <selection activeCell="E62" sqref="E62"/>
    </sheetView>
  </sheetViews>
  <sheetFormatPr defaultRowHeight="15.75"/>
  <cols>
    <col min="1" max="1" width="9" style="414" customWidth="1"/>
    <col min="2" max="2" width="75.83203125" style="414" customWidth="1"/>
    <col min="3" max="3" width="15.5" style="415" customWidth="1"/>
    <col min="4" max="5" width="15.5" style="414" customWidth="1"/>
    <col min="6" max="6" width="9" style="38" customWidth="1"/>
    <col min="7" max="16384" width="9.33203125" style="38"/>
  </cols>
  <sheetData>
    <row r="1" spans="1:5" ht="15.95" customHeight="1">
      <c r="A1" s="650" t="s">
        <v>14</v>
      </c>
      <c r="B1" s="650"/>
      <c r="C1" s="650"/>
      <c r="D1" s="650"/>
      <c r="E1" s="650"/>
    </row>
    <row r="2" spans="1:5" ht="15.95" customHeight="1" thickBot="1">
      <c r="A2" s="651" t="s">
        <v>151</v>
      </c>
      <c r="B2" s="651"/>
      <c r="D2" s="159"/>
      <c r="E2" s="337" t="s">
        <v>228</v>
      </c>
    </row>
    <row r="3" spans="1:5" ht="38.1" customHeight="1" thickBot="1">
      <c r="A3" s="23" t="s">
        <v>70</v>
      </c>
      <c r="B3" s="24" t="s">
        <v>16</v>
      </c>
      <c r="C3" s="24" t="str">
        <f>+CONCATENATE(LEFT(ÖSSZEFÜGGÉSEK!A5,4)-2,". évi tény")</f>
        <v>2013. évi tény</v>
      </c>
      <c r="D3" s="437" t="str">
        <f>+CONCATENATE(LEFT(ÖSSZEFÜGGÉSEK!A5,4)-1,". évi várható")</f>
        <v>2014. évi várható</v>
      </c>
      <c r="E3" s="181" t="str">
        <f>+'1.1.sz.mell.'!C3</f>
        <v>2015. évi előirányzat</v>
      </c>
    </row>
    <row r="4" spans="1:5" s="40" customFormat="1" ht="12" customHeight="1" thickBot="1">
      <c r="A4" s="32" t="s">
        <v>504</v>
      </c>
      <c r="B4" s="33" t="s">
        <v>505</v>
      </c>
      <c r="C4" s="33" t="s">
        <v>506</v>
      </c>
      <c r="D4" s="33" t="s">
        <v>508</v>
      </c>
      <c r="E4" s="482" t="s">
        <v>507</v>
      </c>
    </row>
    <row r="5" spans="1:5" s="1" customFormat="1" ht="12" customHeight="1" thickBot="1">
      <c r="A5" s="20" t="s">
        <v>17</v>
      </c>
      <c r="B5" s="21" t="s">
        <v>253</v>
      </c>
      <c r="C5" s="429">
        <f>+C6+C7+C8+C9+C10+C11</f>
        <v>270729</v>
      </c>
      <c r="D5" s="429">
        <f>+D6+D7+D8+D9+D10+D11</f>
        <v>245055</v>
      </c>
      <c r="E5" s="294">
        <f>+E6+E7+E8+E9+E10+E11</f>
        <v>29563</v>
      </c>
    </row>
    <row r="6" spans="1:5" s="1" customFormat="1" ht="12" customHeight="1">
      <c r="A6" s="15" t="s">
        <v>99</v>
      </c>
      <c r="B6" s="448" t="s">
        <v>254</v>
      </c>
      <c r="C6" s="431">
        <v>44034</v>
      </c>
      <c r="D6" s="431">
        <v>86337</v>
      </c>
      <c r="E6" s="296">
        <f>'1.1.sz.mell.'!C6</f>
        <v>10559</v>
      </c>
    </row>
    <row r="7" spans="1:5" s="1" customFormat="1" ht="12" customHeight="1">
      <c r="A7" s="14" t="s">
        <v>100</v>
      </c>
      <c r="B7" s="449" t="s">
        <v>255</v>
      </c>
      <c r="C7" s="430">
        <v>47443</v>
      </c>
      <c r="D7" s="430">
        <v>56736</v>
      </c>
      <c r="E7" s="296">
        <f>'1.1.sz.mell.'!C7</f>
        <v>0</v>
      </c>
    </row>
    <row r="8" spans="1:5" s="1" customFormat="1" ht="12" customHeight="1">
      <c r="A8" s="14" t="s">
        <v>101</v>
      </c>
      <c r="B8" s="449" t="s">
        <v>256</v>
      </c>
      <c r="C8" s="430">
        <v>127048</v>
      </c>
      <c r="D8" s="430">
        <v>73748</v>
      </c>
      <c r="E8" s="296">
        <f>'1.1.sz.mell.'!C8</f>
        <v>12368</v>
      </c>
    </row>
    <row r="9" spans="1:5" s="1" customFormat="1" ht="12" customHeight="1">
      <c r="A9" s="14" t="s">
        <v>102</v>
      </c>
      <c r="B9" s="449" t="s">
        <v>257</v>
      </c>
      <c r="C9" s="430">
        <v>2343</v>
      </c>
      <c r="D9" s="430">
        <v>2342</v>
      </c>
      <c r="E9" s="296">
        <f>'1.1.sz.mell.'!C9</f>
        <v>746</v>
      </c>
    </row>
    <row r="10" spans="1:5" s="1" customFormat="1" ht="12" customHeight="1">
      <c r="A10" s="14" t="s">
        <v>147</v>
      </c>
      <c r="B10" s="323" t="s">
        <v>440</v>
      </c>
      <c r="C10" s="430">
        <v>49181</v>
      </c>
      <c r="D10" s="430">
        <v>25892</v>
      </c>
      <c r="E10" s="296">
        <f>'1.1.sz.mell.'!C10</f>
        <v>2640</v>
      </c>
    </row>
    <row r="11" spans="1:5" s="1" customFormat="1" ht="12" customHeight="1" thickBot="1">
      <c r="A11" s="16" t="s">
        <v>103</v>
      </c>
      <c r="B11" s="324" t="s">
        <v>441</v>
      </c>
      <c r="C11" s="430">
        <v>680</v>
      </c>
      <c r="D11" s="430"/>
      <c r="E11" s="296">
        <f>'1.1.sz.mell.'!C11</f>
        <v>3250</v>
      </c>
    </row>
    <row r="12" spans="1:5" s="1" customFormat="1" ht="12" customHeight="1" thickBot="1">
      <c r="A12" s="20" t="s">
        <v>18</v>
      </c>
      <c r="B12" s="322" t="s">
        <v>258</v>
      </c>
      <c r="C12" s="429">
        <f>+C13+C14+C15+C16+C17</f>
        <v>117680</v>
      </c>
      <c r="D12" s="429">
        <f>+D13+D14+D15+D16+D17</f>
        <v>179312</v>
      </c>
      <c r="E12" s="294">
        <f>+E13+E14+E15+E16+E17</f>
        <v>69593</v>
      </c>
    </row>
    <row r="13" spans="1:5" s="1" customFormat="1" ht="12" customHeight="1">
      <c r="A13" s="15" t="s">
        <v>105</v>
      </c>
      <c r="B13" s="448" t="s">
        <v>259</v>
      </c>
      <c r="C13" s="431"/>
      <c r="D13" s="431"/>
      <c r="E13" s="296"/>
    </row>
    <row r="14" spans="1:5" s="1" customFormat="1" ht="12" customHeight="1">
      <c r="A14" s="14" t="s">
        <v>106</v>
      </c>
      <c r="B14" s="449" t="s">
        <v>260</v>
      </c>
      <c r="C14" s="430"/>
      <c r="D14" s="430"/>
      <c r="E14" s="295"/>
    </row>
    <row r="15" spans="1:5" s="1" customFormat="1" ht="12" customHeight="1">
      <c r="A15" s="14" t="s">
        <v>107</v>
      </c>
      <c r="B15" s="449" t="s">
        <v>429</v>
      </c>
      <c r="C15" s="430"/>
      <c r="D15" s="430"/>
      <c r="E15" s="295"/>
    </row>
    <row r="16" spans="1:5" s="1" customFormat="1" ht="12" customHeight="1">
      <c r="A16" s="14" t="s">
        <v>108</v>
      </c>
      <c r="B16" s="449" t="s">
        <v>430</v>
      </c>
      <c r="C16" s="430"/>
      <c r="D16" s="430"/>
      <c r="E16" s="295"/>
    </row>
    <row r="17" spans="1:5" s="1" customFormat="1" ht="12" customHeight="1">
      <c r="A17" s="14" t="s">
        <v>109</v>
      </c>
      <c r="B17" s="449" t="s">
        <v>261</v>
      </c>
      <c r="C17" s="430">
        <v>117680</v>
      </c>
      <c r="D17" s="430">
        <v>179312</v>
      </c>
      <c r="E17" s="295">
        <f>'1.1.sz.mell.'!C17</f>
        <v>69593</v>
      </c>
    </row>
    <row r="18" spans="1:5" s="1" customFormat="1" ht="12" customHeight="1" thickBot="1">
      <c r="A18" s="16" t="s">
        <v>118</v>
      </c>
      <c r="B18" s="324" t="s">
        <v>262</v>
      </c>
      <c r="C18" s="432"/>
      <c r="D18" s="432"/>
      <c r="E18" s="297"/>
    </row>
    <row r="19" spans="1:5" s="1" customFormat="1" ht="12" customHeight="1" thickBot="1">
      <c r="A19" s="20" t="s">
        <v>19</v>
      </c>
      <c r="B19" s="21" t="s">
        <v>263</v>
      </c>
      <c r="C19" s="429">
        <f>+C20+C21+C22+C23+C24</f>
        <v>28420</v>
      </c>
      <c r="D19" s="429">
        <f>+D20+D21+D22+D23+D24</f>
        <v>75995</v>
      </c>
      <c r="E19" s="294">
        <f>+E20+E21+E22+E23+E24</f>
        <v>11820</v>
      </c>
    </row>
    <row r="20" spans="1:5" s="1" customFormat="1" ht="12" customHeight="1">
      <c r="A20" s="15" t="s">
        <v>88</v>
      </c>
      <c r="B20" s="448" t="s">
        <v>264</v>
      </c>
      <c r="C20" s="431">
        <v>5752</v>
      </c>
      <c r="D20" s="431"/>
      <c r="E20" s="296"/>
    </row>
    <row r="21" spans="1:5" s="1" customFormat="1" ht="12" customHeight="1">
      <c r="A21" s="14" t="s">
        <v>89</v>
      </c>
      <c r="B21" s="449" t="s">
        <v>265</v>
      </c>
      <c r="C21" s="430"/>
      <c r="D21" s="430"/>
      <c r="E21" s="295"/>
    </row>
    <row r="22" spans="1:5" s="1" customFormat="1" ht="12" customHeight="1">
      <c r="A22" s="14" t="s">
        <v>90</v>
      </c>
      <c r="B22" s="449" t="s">
        <v>431</v>
      </c>
      <c r="C22" s="430"/>
      <c r="D22" s="430"/>
      <c r="E22" s="295"/>
    </row>
    <row r="23" spans="1:5" s="1" customFormat="1" ht="12" customHeight="1">
      <c r="A23" s="14" t="s">
        <v>91</v>
      </c>
      <c r="B23" s="449" t="s">
        <v>432</v>
      </c>
      <c r="C23" s="430"/>
      <c r="D23" s="430"/>
      <c r="E23" s="295"/>
    </row>
    <row r="24" spans="1:5" s="1" customFormat="1" ht="12" customHeight="1">
      <c r="A24" s="14" t="s">
        <v>170</v>
      </c>
      <c r="B24" s="449" t="s">
        <v>266</v>
      </c>
      <c r="C24" s="430">
        <v>22668</v>
      </c>
      <c r="D24" s="430">
        <v>75995</v>
      </c>
      <c r="E24" s="295">
        <f>'1.1.sz.mell.'!C24</f>
        <v>11820</v>
      </c>
    </row>
    <row r="25" spans="1:5" s="1" customFormat="1" ht="12" customHeight="1" thickBot="1">
      <c r="A25" s="16" t="s">
        <v>171</v>
      </c>
      <c r="B25" s="450" t="s">
        <v>267</v>
      </c>
      <c r="C25" s="432"/>
      <c r="D25" s="432"/>
      <c r="E25" s="297"/>
    </row>
    <row r="26" spans="1:5" s="1" customFormat="1" ht="12" customHeight="1" thickBot="1">
      <c r="A26" s="20" t="s">
        <v>172</v>
      </c>
      <c r="B26" s="21" t="s">
        <v>268</v>
      </c>
      <c r="C26" s="436">
        <f>+C27+C31+C32+C33</f>
        <v>34870</v>
      </c>
      <c r="D26" s="436">
        <f>+D27+D31+D32+D33</f>
        <v>18659</v>
      </c>
      <c r="E26" s="479">
        <f>+E27+E31+E32+E33</f>
        <v>1950</v>
      </c>
    </row>
    <row r="27" spans="1:5" s="1" customFormat="1" ht="12" customHeight="1">
      <c r="A27" s="15" t="s">
        <v>269</v>
      </c>
      <c r="B27" s="448" t="s">
        <v>447</v>
      </c>
      <c r="C27" s="481">
        <f>+C28+C29+C30</f>
        <v>32764</v>
      </c>
      <c r="D27" s="481">
        <f>+D28+D29+D30</f>
        <v>15162</v>
      </c>
      <c r="E27" s="480">
        <f>+E28+E29+E30</f>
        <v>1350</v>
      </c>
    </row>
    <row r="28" spans="1:5" s="1" customFormat="1" ht="12" customHeight="1">
      <c r="A28" s="14" t="s">
        <v>270</v>
      </c>
      <c r="B28" s="449" t="s">
        <v>275</v>
      </c>
      <c r="C28" s="430">
        <v>2728</v>
      </c>
      <c r="D28" s="430">
        <v>2887</v>
      </c>
      <c r="E28" s="295">
        <f>'1.1.sz.mell.'!C28</f>
        <v>350</v>
      </c>
    </row>
    <row r="29" spans="1:5" s="1" customFormat="1" ht="12" customHeight="1">
      <c r="A29" s="14" t="s">
        <v>271</v>
      </c>
      <c r="B29" s="449" t="s">
        <v>276</v>
      </c>
      <c r="C29" s="430"/>
      <c r="D29" s="430"/>
      <c r="E29" s="295">
        <f>'1.1.sz.mell.'!C29</f>
        <v>0</v>
      </c>
    </row>
    <row r="30" spans="1:5" s="1" customFormat="1" ht="12" customHeight="1">
      <c r="A30" s="14" t="s">
        <v>445</v>
      </c>
      <c r="B30" s="523" t="s">
        <v>446</v>
      </c>
      <c r="C30" s="430">
        <v>30036</v>
      </c>
      <c r="D30" s="430">
        <v>12275</v>
      </c>
      <c r="E30" s="295">
        <f>'1.1.sz.mell.'!C30</f>
        <v>1000</v>
      </c>
    </row>
    <row r="31" spans="1:5" s="1" customFormat="1" ht="12" customHeight="1">
      <c r="A31" s="14" t="s">
        <v>272</v>
      </c>
      <c r="B31" s="449" t="s">
        <v>277</v>
      </c>
      <c r="C31" s="430">
        <v>1977</v>
      </c>
      <c r="D31" s="430">
        <v>2593</v>
      </c>
      <c r="E31" s="295">
        <f>'1.1.sz.mell.'!C31</f>
        <v>600</v>
      </c>
    </row>
    <row r="32" spans="1:5" s="1" customFormat="1" ht="12" customHeight="1">
      <c r="A32" s="14" t="s">
        <v>273</v>
      </c>
      <c r="B32" s="449" t="s">
        <v>278</v>
      </c>
      <c r="C32" s="430"/>
      <c r="D32" s="430"/>
      <c r="E32" s="295">
        <f>'1.1.sz.mell.'!C32</f>
        <v>0</v>
      </c>
    </row>
    <row r="33" spans="1:5" s="1" customFormat="1" ht="12" customHeight="1" thickBot="1">
      <c r="A33" s="16" t="s">
        <v>274</v>
      </c>
      <c r="B33" s="450" t="s">
        <v>279</v>
      </c>
      <c r="C33" s="432">
        <v>129</v>
      </c>
      <c r="D33" s="432">
        <v>904</v>
      </c>
      <c r="E33" s="295">
        <f>'1.1.sz.mell.'!C33</f>
        <v>0</v>
      </c>
    </row>
    <row r="34" spans="1:5" s="1" customFormat="1" ht="12" customHeight="1" thickBot="1">
      <c r="A34" s="20" t="s">
        <v>21</v>
      </c>
      <c r="B34" s="21" t="s">
        <v>442</v>
      </c>
      <c r="C34" s="429">
        <f>SUM(C35:C45)</f>
        <v>46720</v>
      </c>
      <c r="D34" s="429">
        <f>SUM(D35:D45)</f>
        <v>51572</v>
      </c>
      <c r="E34" s="294">
        <f>SUM(E35:E45)</f>
        <v>17590</v>
      </c>
    </row>
    <row r="35" spans="1:5" s="1" customFormat="1" ht="12" customHeight="1">
      <c r="A35" s="15" t="s">
        <v>92</v>
      </c>
      <c r="B35" s="448" t="s">
        <v>282</v>
      </c>
      <c r="C35" s="431">
        <v>1699</v>
      </c>
      <c r="D35" s="431">
        <v>4835</v>
      </c>
      <c r="E35" s="296">
        <f>'1.1.sz.mell.'!C35</f>
        <v>3000</v>
      </c>
    </row>
    <row r="36" spans="1:5" s="1" customFormat="1" ht="12" customHeight="1">
      <c r="A36" s="14" t="s">
        <v>93</v>
      </c>
      <c r="B36" s="449" t="s">
        <v>283</v>
      </c>
      <c r="C36" s="430">
        <v>677</v>
      </c>
      <c r="D36" s="430">
        <v>19701</v>
      </c>
      <c r="E36" s="296">
        <f>'1.1.sz.mell.'!C36</f>
        <v>9254</v>
      </c>
    </row>
    <row r="37" spans="1:5" s="1" customFormat="1" ht="12" customHeight="1">
      <c r="A37" s="14" t="s">
        <v>94</v>
      </c>
      <c r="B37" s="449" t="s">
        <v>284</v>
      </c>
      <c r="C37" s="430">
        <v>2878</v>
      </c>
      <c r="D37" s="430"/>
      <c r="E37" s="296">
        <f>'1.1.sz.mell.'!C37</f>
        <v>0</v>
      </c>
    </row>
    <row r="38" spans="1:5" s="1" customFormat="1" ht="12" customHeight="1">
      <c r="A38" s="14" t="s">
        <v>174</v>
      </c>
      <c r="B38" s="449" t="s">
        <v>285</v>
      </c>
      <c r="C38" s="430">
        <v>15237</v>
      </c>
      <c r="D38" s="430">
        <v>399</v>
      </c>
      <c r="E38" s="296">
        <f>'1.1.sz.mell.'!C38</f>
        <v>60</v>
      </c>
    </row>
    <row r="39" spans="1:5" s="1" customFormat="1" ht="12" customHeight="1">
      <c r="A39" s="14" t="s">
        <v>175</v>
      </c>
      <c r="B39" s="449" t="s">
        <v>286</v>
      </c>
      <c r="C39" s="430">
        <v>11876</v>
      </c>
      <c r="D39" s="430">
        <v>12517</v>
      </c>
      <c r="E39" s="296">
        <f>'1.1.sz.mell.'!C39</f>
        <v>5216</v>
      </c>
    </row>
    <row r="40" spans="1:5" s="1" customFormat="1" ht="12" customHeight="1">
      <c r="A40" s="14" t="s">
        <v>176</v>
      </c>
      <c r="B40" s="449" t="s">
        <v>287</v>
      </c>
      <c r="C40" s="430">
        <v>8895</v>
      </c>
      <c r="D40" s="430">
        <v>9018</v>
      </c>
      <c r="E40" s="296">
        <f>'1.1.sz.mell.'!C40</f>
        <v>0</v>
      </c>
    </row>
    <row r="41" spans="1:5" s="1" customFormat="1" ht="12" customHeight="1">
      <c r="A41" s="14" t="s">
        <v>177</v>
      </c>
      <c r="B41" s="449" t="s">
        <v>288</v>
      </c>
      <c r="C41" s="430"/>
      <c r="D41" s="430">
        <v>4655</v>
      </c>
      <c r="E41" s="296">
        <f>'1.1.sz.mell.'!C41</f>
        <v>0</v>
      </c>
    </row>
    <row r="42" spans="1:5" s="1" customFormat="1" ht="12" customHeight="1">
      <c r="A42" s="14" t="s">
        <v>178</v>
      </c>
      <c r="B42" s="449" t="s">
        <v>289</v>
      </c>
      <c r="C42" s="430">
        <v>22</v>
      </c>
      <c r="D42" s="430">
        <v>29</v>
      </c>
      <c r="E42" s="296">
        <f>'1.1.sz.mell.'!C42</f>
        <v>60</v>
      </c>
    </row>
    <row r="43" spans="1:5" s="1" customFormat="1" ht="12" customHeight="1">
      <c r="A43" s="14" t="s">
        <v>280</v>
      </c>
      <c r="B43" s="449" t="s">
        <v>290</v>
      </c>
      <c r="C43" s="433"/>
      <c r="D43" s="433"/>
      <c r="E43" s="296">
        <f>'1.1.sz.mell.'!C43</f>
        <v>0</v>
      </c>
    </row>
    <row r="44" spans="1:5" s="1" customFormat="1" ht="12" customHeight="1">
      <c r="A44" s="16" t="s">
        <v>281</v>
      </c>
      <c r="B44" s="450" t="s">
        <v>444</v>
      </c>
      <c r="C44" s="434"/>
      <c r="D44" s="434"/>
      <c r="E44" s="296">
        <f>'1.1.sz.mell.'!C44</f>
        <v>0</v>
      </c>
    </row>
    <row r="45" spans="1:5" s="1" customFormat="1" ht="12" customHeight="1" thickBot="1">
      <c r="A45" s="16" t="s">
        <v>443</v>
      </c>
      <c r="B45" s="324" t="s">
        <v>291</v>
      </c>
      <c r="C45" s="434">
        <v>5436</v>
      </c>
      <c r="D45" s="434">
        <v>418</v>
      </c>
      <c r="E45" s="296">
        <f>'1.1.sz.mell.'!C45</f>
        <v>0</v>
      </c>
    </row>
    <row r="46" spans="1:5" s="1" customFormat="1" ht="12" customHeight="1" thickBot="1">
      <c r="A46" s="20" t="s">
        <v>22</v>
      </c>
      <c r="B46" s="21" t="s">
        <v>292</v>
      </c>
      <c r="C46" s="429">
        <f>SUM(C47:C51)</f>
        <v>133</v>
      </c>
      <c r="D46" s="429">
        <f>SUM(D47:D51)</f>
        <v>444</v>
      </c>
      <c r="E46" s="294">
        <f>SUM(E47:E51)</f>
        <v>3000</v>
      </c>
    </row>
    <row r="47" spans="1:5" s="1" customFormat="1" ht="12" customHeight="1">
      <c r="A47" s="15" t="s">
        <v>95</v>
      </c>
      <c r="B47" s="448" t="s">
        <v>296</v>
      </c>
      <c r="C47" s="497"/>
      <c r="D47" s="497"/>
      <c r="E47" s="321"/>
    </row>
    <row r="48" spans="1:5" s="1" customFormat="1" ht="12" customHeight="1">
      <c r="A48" s="14" t="s">
        <v>96</v>
      </c>
      <c r="B48" s="449" t="s">
        <v>297</v>
      </c>
      <c r="C48" s="433">
        <v>133</v>
      </c>
      <c r="D48" s="433">
        <v>444</v>
      </c>
      <c r="E48" s="298">
        <f>'1.1.sz.mell.'!C48</f>
        <v>3000</v>
      </c>
    </row>
    <row r="49" spans="1:5" s="1" customFormat="1" ht="12" customHeight="1">
      <c r="A49" s="14" t="s">
        <v>293</v>
      </c>
      <c r="B49" s="449" t="s">
        <v>298</v>
      </c>
      <c r="C49" s="433"/>
      <c r="D49" s="433"/>
      <c r="E49" s="298"/>
    </row>
    <row r="50" spans="1:5" s="1" customFormat="1" ht="12" customHeight="1">
      <c r="A50" s="14" t="s">
        <v>294</v>
      </c>
      <c r="B50" s="449" t="s">
        <v>299</v>
      </c>
      <c r="C50" s="433"/>
      <c r="D50" s="433"/>
      <c r="E50" s="298"/>
    </row>
    <row r="51" spans="1:5" s="1" customFormat="1" ht="12" customHeight="1" thickBot="1">
      <c r="A51" s="16" t="s">
        <v>295</v>
      </c>
      <c r="B51" s="324" t="s">
        <v>300</v>
      </c>
      <c r="C51" s="434"/>
      <c r="D51" s="434"/>
      <c r="E51" s="299"/>
    </row>
    <row r="52" spans="1:5" s="1" customFormat="1" ht="12" customHeight="1" thickBot="1">
      <c r="A52" s="20" t="s">
        <v>179</v>
      </c>
      <c r="B52" s="21" t="s">
        <v>301</v>
      </c>
      <c r="C52" s="429">
        <f>SUM(C53:C55)</f>
        <v>0</v>
      </c>
      <c r="D52" s="429">
        <f>SUM(D53:D55)</f>
        <v>1614</v>
      </c>
      <c r="E52" s="294">
        <f>SUM(E53:E55)</f>
        <v>0</v>
      </c>
    </row>
    <row r="53" spans="1:5" s="1" customFormat="1" ht="12" customHeight="1">
      <c r="A53" s="15" t="s">
        <v>97</v>
      </c>
      <c r="B53" s="448" t="s">
        <v>302</v>
      </c>
      <c r="C53" s="431"/>
      <c r="D53" s="431"/>
      <c r="E53" s="296"/>
    </row>
    <row r="54" spans="1:5" s="1" customFormat="1" ht="12" customHeight="1">
      <c r="A54" s="14" t="s">
        <v>98</v>
      </c>
      <c r="B54" s="449" t="s">
        <v>433</v>
      </c>
      <c r="C54" s="430"/>
      <c r="D54" s="430">
        <v>1614</v>
      </c>
      <c r="E54" s="295"/>
    </row>
    <row r="55" spans="1:5" s="1" customFormat="1" ht="12" customHeight="1">
      <c r="A55" s="14" t="s">
        <v>305</v>
      </c>
      <c r="B55" s="449" t="s">
        <v>303</v>
      </c>
      <c r="C55" s="430"/>
      <c r="D55" s="430"/>
      <c r="E55" s="295"/>
    </row>
    <row r="56" spans="1:5" s="1" customFormat="1" ht="12" customHeight="1" thickBot="1">
      <c r="A56" s="16" t="s">
        <v>306</v>
      </c>
      <c r="B56" s="324" t="s">
        <v>304</v>
      </c>
      <c r="C56" s="432"/>
      <c r="D56" s="432"/>
      <c r="E56" s="297"/>
    </row>
    <row r="57" spans="1:5" s="1" customFormat="1" ht="12" customHeight="1" thickBot="1">
      <c r="A57" s="20" t="s">
        <v>24</v>
      </c>
      <c r="B57" s="322" t="s">
        <v>307</v>
      </c>
      <c r="C57" s="429">
        <f>SUM(C58:C60)</f>
        <v>0</v>
      </c>
      <c r="D57" s="429">
        <f>SUM(D58:D60)</f>
        <v>0</v>
      </c>
      <c r="E57" s="294">
        <f>SUM(E58:E60)</f>
        <v>0</v>
      </c>
    </row>
    <row r="58" spans="1:5" s="1" customFormat="1" ht="12" customHeight="1">
      <c r="A58" s="15" t="s">
        <v>180</v>
      </c>
      <c r="B58" s="448" t="s">
        <v>309</v>
      </c>
      <c r="C58" s="433"/>
      <c r="D58" s="433"/>
      <c r="E58" s="298"/>
    </row>
    <row r="59" spans="1:5" s="1" customFormat="1" ht="12" customHeight="1">
      <c r="A59" s="14" t="s">
        <v>181</v>
      </c>
      <c r="B59" s="449" t="s">
        <v>434</v>
      </c>
      <c r="C59" s="433"/>
      <c r="D59" s="433"/>
      <c r="E59" s="298"/>
    </row>
    <row r="60" spans="1:5" s="1" customFormat="1" ht="12" customHeight="1">
      <c r="A60" s="14" t="s">
        <v>229</v>
      </c>
      <c r="B60" s="449" t="s">
        <v>310</v>
      </c>
      <c r="C60" s="433"/>
      <c r="D60" s="433"/>
      <c r="E60" s="298"/>
    </row>
    <row r="61" spans="1:5" s="1" customFormat="1" ht="12" customHeight="1" thickBot="1">
      <c r="A61" s="16" t="s">
        <v>308</v>
      </c>
      <c r="B61" s="324" t="s">
        <v>311</v>
      </c>
      <c r="C61" s="433"/>
      <c r="D61" s="433"/>
      <c r="E61" s="298"/>
    </row>
    <row r="62" spans="1:5" s="1" customFormat="1" ht="12" customHeight="1" thickBot="1">
      <c r="A62" s="530" t="s">
        <v>487</v>
      </c>
      <c r="B62" s="21" t="s">
        <v>312</v>
      </c>
      <c r="C62" s="436">
        <f>+C5+C12+C19+C26+C34+C46+C52+C57</f>
        <v>498552</v>
      </c>
      <c r="D62" s="436">
        <f>+D5+D12+D19+D26+D34+D46+D52+D57</f>
        <v>572651</v>
      </c>
      <c r="E62" s="479">
        <f>+E5+E12+E19+E26+E34+E46+E52+E57</f>
        <v>133516</v>
      </c>
    </row>
    <row r="63" spans="1:5" s="1" customFormat="1" ht="12" customHeight="1" thickBot="1">
      <c r="A63" s="498" t="s">
        <v>313</v>
      </c>
      <c r="B63" s="322" t="s">
        <v>553</v>
      </c>
      <c r="C63" s="429">
        <f>SUM(C64:C66)</f>
        <v>14000</v>
      </c>
      <c r="D63" s="429">
        <f>SUM(D64:D66)</f>
        <v>0</v>
      </c>
      <c r="E63" s="294">
        <f>SUM(E64:E66)</f>
        <v>0</v>
      </c>
    </row>
    <row r="64" spans="1:5" s="1" customFormat="1" ht="12" customHeight="1">
      <c r="A64" s="15" t="s">
        <v>345</v>
      </c>
      <c r="B64" s="448" t="s">
        <v>315</v>
      </c>
      <c r="C64" s="433"/>
      <c r="D64" s="433"/>
      <c r="E64" s="298"/>
    </row>
    <row r="65" spans="1:7" s="1" customFormat="1" ht="12" customHeight="1">
      <c r="A65" s="14" t="s">
        <v>354</v>
      </c>
      <c r="B65" s="449" t="s">
        <v>316</v>
      </c>
      <c r="C65" s="433"/>
      <c r="D65" s="433"/>
      <c r="E65" s="298"/>
    </row>
    <row r="66" spans="1:7" s="1" customFormat="1" ht="12" customHeight="1" thickBot="1">
      <c r="A66" s="16" t="s">
        <v>355</v>
      </c>
      <c r="B66" s="524" t="s">
        <v>472</v>
      </c>
      <c r="C66" s="433">
        <v>14000</v>
      </c>
      <c r="D66" s="433"/>
      <c r="E66" s="298"/>
    </row>
    <row r="67" spans="1:7" s="1" customFormat="1" ht="12" customHeight="1" thickBot="1">
      <c r="A67" s="498" t="s">
        <v>318</v>
      </c>
      <c r="B67" s="322" t="s">
        <v>319</v>
      </c>
      <c r="C67" s="429">
        <f>SUM(C68:C71)</f>
        <v>0</v>
      </c>
      <c r="D67" s="429">
        <f>SUM(D68:D71)</f>
        <v>0</v>
      </c>
      <c r="E67" s="294">
        <f>SUM(E68:E71)</f>
        <v>0</v>
      </c>
    </row>
    <row r="68" spans="1:7" s="1" customFormat="1" ht="12" customHeight="1">
      <c r="A68" s="15" t="s">
        <v>148</v>
      </c>
      <c r="B68" s="448" t="s">
        <v>320</v>
      </c>
      <c r="C68" s="433"/>
      <c r="D68" s="433"/>
      <c r="E68" s="298"/>
    </row>
    <row r="69" spans="1:7" s="1" customFormat="1" ht="17.25" customHeight="1">
      <c r="A69" s="14" t="s">
        <v>149</v>
      </c>
      <c r="B69" s="449" t="s">
        <v>321</v>
      </c>
      <c r="C69" s="433"/>
      <c r="D69" s="433"/>
      <c r="E69" s="298"/>
      <c r="G69" s="41"/>
    </row>
    <row r="70" spans="1:7" s="1" customFormat="1" ht="12" customHeight="1">
      <c r="A70" s="14" t="s">
        <v>346</v>
      </c>
      <c r="B70" s="449" t="s">
        <v>322</v>
      </c>
      <c r="C70" s="433"/>
      <c r="D70" s="433"/>
      <c r="E70" s="298"/>
    </row>
    <row r="71" spans="1:7" s="1" customFormat="1" ht="12" customHeight="1" thickBot="1">
      <c r="A71" s="16" t="s">
        <v>347</v>
      </c>
      <c r="B71" s="324" t="s">
        <v>323</v>
      </c>
      <c r="C71" s="433"/>
      <c r="D71" s="433"/>
      <c r="E71" s="298"/>
    </row>
    <row r="72" spans="1:7" s="1" customFormat="1" ht="12" customHeight="1" thickBot="1">
      <c r="A72" s="498" t="s">
        <v>324</v>
      </c>
      <c r="B72" s="322" t="s">
        <v>325</v>
      </c>
      <c r="C72" s="429">
        <f>SUM(C73:C74)</f>
        <v>49270</v>
      </c>
      <c r="D72" s="429">
        <f>SUM(D73:D74)</f>
        <v>42166</v>
      </c>
      <c r="E72" s="294">
        <f>SUM(E73:E74)</f>
        <v>0</v>
      </c>
    </row>
    <row r="73" spans="1:7" s="1" customFormat="1" ht="12" customHeight="1">
      <c r="A73" s="15" t="s">
        <v>348</v>
      </c>
      <c r="B73" s="448" t="s">
        <v>326</v>
      </c>
      <c r="C73" s="433">
        <v>49270</v>
      </c>
      <c r="D73" s="433">
        <v>42166</v>
      </c>
      <c r="E73" s="298"/>
    </row>
    <row r="74" spans="1:7" s="1" customFormat="1" ht="12" customHeight="1" thickBot="1">
      <c r="A74" s="16" t="s">
        <v>349</v>
      </c>
      <c r="B74" s="324" t="s">
        <v>327</v>
      </c>
      <c r="C74" s="433"/>
      <c r="D74" s="433"/>
      <c r="E74" s="298"/>
    </row>
    <row r="75" spans="1:7" s="1" customFormat="1" ht="12" customHeight="1" thickBot="1">
      <c r="A75" s="498" t="s">
        <v>328</v>
      </c>
      <c r="B75" s="322" t="s">
        <v>329</v>
      </c>
      <c r="C75" s="429">
        <f>SUM(C76:C78)</f>
        <v>0</v>
      </c>
      <c r="D75" s="429">
        <f>SUM(D76:D78)</f>
        <v>11777</v>
      </c>
      <c r="E75" s="294">
        <f>SUM(E76:E78)</f>
        <v>0</v>
      </c>
    </row>
    <row r="76" spans="1:7" s="1" customFormat="1" ht="12" customHeight="1">
      <c r="A76" s="15" t="s">
        <v>350</v>
      </c>
      <c r="B76" s="448" t="s">
        <v>330</v>
      </c>
      <c r="C76" s="433"/>
      <c r="D76" s="433">
        <v>11777</v>
      </c>
      <c r="E76" s="298"/>
    </row>
    <row r="77" spans="1:7" s="1" customFormat="1" ht="12" customHeight="1">
      <c r="A77" s="14" t="s">
        <v>351</v>
      </c>
      <c r="B77" s="449" t="s">
        <v>331</v>
      </c>
      <c r="C77" s="433"/>
      <c r="D77" s="433"/>
      <c r="E77" s="298"/>
    </row>
    <row r="78" spans="1:7" s="1" customFormat="1" ht="12" customHeight="1" thickBot="1">
      <c r="A78" s="16" t="s">
        <v>352</v>
      </c>
      <c r="B78" s="324" t="s">
        <v>332</v>
      </c>
      <c r="C78" s="433"/>
      <c r="D78" s="433"/>
      <c r="E78" s="298"/>
    </row>
    <row r="79" spans="1:7" s="1" customFormat="1" ht="12" customHeight="1" thickBot="1">
      <c r="A79" s="498" t="s">
        <v>333</v>
      </c>
      <c r="B79" s="322" t="s">
        <v>353</v>
      </c>
      <c r="C79" s="429">
        <f>SUM(C80:C83)</f>
        <v>0</v>
      </c>
      <c r="D79" s="429">
        <f>SUM(D80:D83)</f>
        <v>0</v>
      </c>
      <c r="E79" s="294">
        <f>SUM(E80:E83)</f>
        <v>0</v>
      </c>
    </row>
    <row r="80" spans="1:7" s="1" customFormat="1" ht="12" customHeight="1">
      <c r="A80" s="452" t="s">
        <v>334</v>
      </c>
      <c r="B80" s="448" t="s">
        <v>335</v>
      </c>
      <c r="C80" s="433"/>
      <c r="D80" s="433"/>
      <c r="E80" s="298"/>
    </row>
    <row r="81" spans="1:6" s="1" customFormat="1" ht="12" customHeight="1">
      <c r="A81" s="453" t="s">
        <v>336</v>
      </c>
      <c r="B81" s="449" t="s">
        <v>337</v>
      </c>
      <c r="C81" s="433"/>
      <c r="D81" s="433"/>
      <c r="E81" s="298"/>
    </row>
    <row r="82" spans="1:6" s="1" customFormat="1" ht="12" customHeight="1">
      <c r="A82" s="453" t="s">
        <v>338</v>
      </c>
      <c r="B82" s="449" t="s">
        <v>339</v>
      </c>
      <c r="C82" s="433"/>
      <c r="D82" s="433"/>
      <c r="E82" s="298"/>
    </row>
    <row r="83" spans="1:6" s="1" customFormat="1" ht="12" customHeight="1" thickBot="1">
      <c r="A83" s="454" t="s">
        <v>340</v>
      </c>
      <c r="B83" s="324" t="s">
        <v>341</v>
      </c>
      <c r="C83" s="433"/>
      <c r="D83" s="433"/>
      <c r="E83" s="298"/>
    </row>
    <row r="84" spans="1:6" s="1" customFormat="1" ht="12" customHeight="1" thickBot="1">
      <c r="A84" s="498" t="s">
        <v>342</v>
      </c>
      <c r="B84" s="322" t="s">
        <v>486</v>
      </c>
      <c r="C84" s="500"/>
      <c r="D84" s="500"/>
      <c r="E84" s="501"/>
    </row>
    <row r="85" spans="1:6" s="1" customFormat="1" ht="12" customHeight="1" thickBot="1">
      <c r="A85" s="498" t="s">
        <v>344</v>
      </c>
      <c r="B85" s="322" t="s">
        <v>343</v>
      </c>
      <c r="C85" s="500">
        <v>6561</v>
      </c>
      <c r="D85" s="500"/>
      <c r="E85" s="501"/>
    </row>
    <row r="86" spans="1:6" s="1" customFormat="1" ht="12" customHeight="1" thickBot="1">
      <c r="A86" s="498" t="s">
        <v>356</v>
      </c>
      <c r="B86" s="455" t="s">
        <v>489</v>
      </c>
      <c r="C86" s="436">
        <f>+C63+C67+C72+C75+C79+C85+C84</f>
        <v>69831</v>
      </c>
      <c r="D86" s="436">
        <f>+D63+D67+D72+D75+D79+D85+D84</f>
        <v>53943</v>
      </c>
      <c r="E86" s="479">
        <f>+E63+E67+E72+E75+E79+E85+E84</f>
        <v>0</v>
      </c>
    </row>
    <row r="87" spans="1:6" s="1" customFormat="1" ht="12" customHeight="1" thickBot="1">
      <c r="A87" s="499" t="s">
        <v>488</v>
      </c>
      <c r="B87" s="456" t="s">
        <v>490</v>
      </c>
      <c r="C87" s="436">
        <f>+C62+C86</f>
        <v>568383</v>
      </c>
      <c r="D87" s="436">
        <f>+D62+D86</f>
        <v>626594</v>
      </c>
      <c r="E87" s="479">
        <f>+E62+E86</f>
        <v>133516</v>
      </c>
    </row>
    <row r="88" spans="1:6" s="1" customFormat="1" ht="12" customHeight="1">
      <c r="A88" s="405"/>
      <c r="B88" s="406"/>
      <c r="C88" s="407"/>
      <c r="D88" s="408"/>
      <c r="E88" s="409"/>
    </row>
    <row r="89" spans="1:6" s="1" customFormat="1" ht="12" customHeight="1">
      <c r="A89" s="650" t="s">
        <v>45</v>
      </c>
      <c r="B89" s="650"/>
      <c r="C89" s="650"/>
      <c r="D89" s="650"/>
      <c r="E89" s="650"/>
    </row>
    <row r="90" spans="1:6" s="1" customFormat="1" ht="12" customHeight="1" thickBot="1">
      <c r="A90" s="652" t="s">
        <v>152</v>
      </c>
      <c r="B90" s="652"/>
      <c r="C90" s="415"/>
      <c r="D90" s="159"/>
      <c r="E90" s="337" t="s">
        <v>228</v>
      </c>
    </row>
    <row r="91" spans="1:6" s="1" customFormat="1" ht="24" customHeight="1" thickBot="1">
      <c r="A91" s="23" t="s">
        <v>15</v>
      </c>
      <c r="B91" s="24" t="s">
        <v>46</v>
      </c>
      <c r="C91" s="24" t="str">
        <f>+C3</f>
        <v>2013. évi tény</v>
      </c>
      <c r="D91" s="24" t="str">
        <f>+D3</f>
        <v>2014. évi várható</v>
      </c>
      <c r="E91" s="181" t="str">
        <f>+E3</f>
        <v>2015. évi előirányzat</v>
      </c>
      <c r="F91" s="167"/>
    </row>
    <row r="92" spans="1:6" s="1" customFormat="1" ht="12" customHeight="1" thickBot="1">
      <c r="A92" s="32" t="s">
        <v>504</v>
      </c>
      <c r="B92" s="33" t="s">
        <v>505</v>
      </c>
      <c r="C92" s="33" t="s">
        <v>506</v>
      </c>
      <c r="D92" s="33" t="s">
        <v>508</v>
      </c>
      <c r="E92" s="482" t="s">
        <v>507</v>
      </c>
      <c r="F92" s="167"/>
    </row>
    <row r="93" spans="1:6" s="1" customFormat="1" ht="15" customHeight="1" thickBot="1">
      <c r="A93" s="22" t="s">
        <v>17</v>
      </c>
      <c r="B93" s="31" t="s">
        <v>448</v>
      </c>
      <c r="C93" s="428">
        <f>C94+C95+C96+C97+C98+C111</f>
        <v>452472</v>
      </c>
      <c r="D93" s="428">
        <f>D94+D95+D96+D97+D98+D111</f>
        <v>520921</v>
      </c>
      <c r="E93" s="534">
        <f>E94+E95+E96+E97+E98+E111</f>
        <v>141936</v>
      </c>
      <c r="F93" s="167"/>
    </row>
    <row r="94" spans="1:6" s="1" customFormat="1" ht="12.95" customHeight="1">
      <c r="A94" s="17" t="s">
        <v>99</v>
      </c>
      <c r="B94" s="10" t="s">
        <v>47</v>
      </c>
      <c r="C94" s="541">
        <v>140812</v>
      </c>
      <c r="D94" s="541">
        <v>193175</v>
      </c>
      <c r="E94" s="535">
        <f>'1.1.sz.mell.'!C94</f>
        <v>72736</v>
      </c>
    </row>
    <row r="95" spans="1:6" ht="16.5" customHeight="1">
      <c r="A95" s="14" t="s">
        <v>100</v>
      </c>
      <c r="B95" s="8" t="s">
        <v>182</v>
      </c>
      <c r="C95" s="430">
        <v>29427</v>
      </c>
      <c r="D95" s="430">
        <v>34036</v>
      </c>
      <c r="E95" s="295">
        <f>'1.1.sz.mell.'!C95</f>
        <v>11335</v>
      </c>
    </row>
    <row r="96" spans="1:6">
      <c r="A96" s="14" t="s">
        <v>101</v>
      </c>
      <c r="B96" s="8" t="s">
        <v>138</v>
      </c>
      <c r="C96" s="432">
        <v>82151</v>
      </c>
      <c r="D96" s="432">
        <v>98346</v>
      </c>
      <c r="E96" s="295">
        <f>'1.1.sz.mell.'!C96</f>
        <v>37000</v>
      </c>
    </row>
    <row r="97" spans="1:5" s="40" customFormat="1" ht="12" customHeight="1">
      <c r="A97" s="14" t="s">
        <v>102</v>
      </c>
      <c r="B97" s="11" t="s">
        <v>183</v>
      </c>
      <c r="C97" s="432">
        <v>125007</v>
      </c>
      <c r="D97" s="432">
        <v>113075</v>
      </c>
      <c r="E97" s="295">
        <f>'1.1.sz.mell.'!C97</f>
        <v>13372</v>
      </c>
    </row>
    <row r="98" spans="1:5" ht="12" customHeight="1">
      <c r="A98" s="14" t="s">
        <v>113</v>
      </c>
      <c r="B98" s="19" t="s">
        <v>184</v>
      </c>
      <c r="C98" s="432">
        <v>75075</v>
      </c>
      <c r="D98" s="432">
        <v>82289</v>
      </c>
      <c r="E98" s="295">
        <f>'1.1.sz.mell.'!C98</f>
        <v>7293</v>
      </c>
    </row>
    <row r="99" spans="1:5" ht="12" customHeight="1">
      <c r="A99" s="14" t="s">
        <v>103</v>
      </c>
      <c r="B99" s="8" t="s">
        <v>453</v>
      </c>
      <c r="C99" s="432"/>
      <c r="D99" s="432"/>
      <c r="E99" s="295">
        <f>'1.1.sz.mell.'!C99</f>
        <v>0</v>
      </c>
    </row>
    <row r="100" spans="1:5" ht="12" customHeight="1">
      <c r="A100" s="14" t="s">
        <v>104</v>
      </c>
      <c r="B100" s="163" t="s">
        <v>452</v>
      </c>
      <c r="C100" s="432"/>
      <c r="D100" s="432"/>
      <c r="E100" s="295">
        <f>'1.1.sz.mell.'!C100</f>
        <v>0</v>
      </c>
    </row>
    <row r="101" spans="1:5" ht="12" customHeight="1">
      <c r="A101" s="14" t="s">
        <v>114</v>
      </c>
      <c r="B101" s="163" t="s">
        <v>451</v>
      </c>
      <c r="C101" s="432"/>
      <c r="D101" s="432"/>
      <c r="E101" s="295">
        <f>'1.1.sz.mell.'!C101</f>
        <v>0</v>
      </c>
    </row>
    <row r="102" spans="1:5" ht="12" customHeight="1">
      <c r="A102" s="14" t="s">
        <v>115</v>
      </c>
      <c r="B102" s="161" t="s">
        <v>359</v>
      </c>
      <c r="C102" s="432"/>
      <c r="D102" s="432"/>
      <c r="E102" s="295">
        <f>'1.1.sz.mell.'!C102</f>
        <v>0</v>
      </c>
    </row>
    <row r="103" spans="1:5" ht="12" customHeight="1">
      <c r="A103" s="14" t="s">
        <v>116</v>
      </c>
      <c r="B103" s="162" t="s">
        <v>360</v>
      </c>
      <c r="C103" s="432"/>
      <c r="D103" s="432"/>
      <c r="E103" s="295">
        <f>'1.1.sz.mell.'!C103</f>
        <v>0</v>
      </c>
    </row>
    <row r="104" spans="1:5" ht="12" customHeight="1">
      <c r="A104" s="14" t="s">
        <v>117</v>
      </c>
      <c r="B104" s="162" t="s">
        <v>361</v>
      </c>
      <c r="C104" s="432"/>
      <c r="D104" s="432"/>
      <c r="E104" s="295">
        <f>'1.1.sz.mell.'!C104</f>
        <v>0</v>
      </c>
    </row>
    <row r="105" spans="1:5" ht="12" customHeight="1">
      <c r="A105" s="14" t="s">
        <v>119</v>
      </c>
      <c r="B105" s="161" t="s">
        <v>362</v>
      </c>
      <c r="C105" s="432">
        <v>68259</v>
      </c>
      <c r="D105" s="432">
        <v>79393</v>
      </c>
      <c r="E105" s="295">
        <f>'1.1.sz.mell.'!C105</f>
        <v>6493</v>
      </c>
    </row>
    <row r="106" spans="1:5" ht="12" customHeight="1">
      <c r="A106" s="14" t="s">
        <v>185</v>
      </c>
      <c r="B106" s="161" t="s">
        <v>363</v>
      </c>
      <c r="C106" s="432"/>
      <c r="D106" s="432"/>
      <c r="E106" s="295">
        <f>'1.1.sz.mell.'!C106</f>
        <v>0</v>
      </c>
    </row>
    <row r="107" spans="1:5" ht="12" customHeight="1">
      <c r="A107" s="14" t="s">
        <v>357</v>
      </c>
      <c r="B107" s="162" t="s">
        <v>364</v>
      </c>
      <c r="C107" s="432">
        <v>1614</v>
      </c>
      <c r="D107" s="432"/>
      <c r="E107" s="295">
        <f>'1.1.sz.mell.'!C107</f>
        <v>0</v>
      </c>
    </row>
    <row r="108" spans="1:5" ht="12" customHeight="1">
      <c r="A108" s="13" t="s">
        <v>358</v>
      </c>
      <c r="B108" s="163" t="s">
        <v>365</v>
      </c>
      <c r="C108" s="432"/>
      <c r="D108" s="432"/>
      <c r="E108" s="295">
        <f>'1.1.sz.mell.'!C108</f>
        <v>0</v>
      </c>
    </row>
    <row r="109" spans="1:5" ht="12" customHeight="1">
      <c r="A109" s="14" t="s">
        <v>449</v>
      </c>
      <c r="B109" s="163" t="s">
        <v>366</v>
      </c>
      <c r="C109" s="432"/>
      <c r="D109" s="432"/>
      <c r="E109" s="295">
        <f>'1.1.sz.mell.'!C109</f>
        <v>0</v>
      </c>
    </row>
    <row r="110" spans="1:5" ht="12" customHeight="1">
      <c r="A110" s="16" t="s">
        <v>450</v>
      </c>
      <c r="B110" s="163" t="s">
        <v>367</v>
      </c>
      <c r="C110" s="432">
        <v>5202</v>
      </c>
      <c r="D110" s="432">
        <v>2896</v>
      </c>
      <c r="E110" s="295">
        <f>'1.1.sz.mell.'!C110</f>
        <v>800</v>
      </c>
    </row>
    <row r="111" spans="1:5" ht="12" customHeight="1">
      <c r="A111" s="14" t="s">
        <v>454</v>
      </c>
      <c r="B111" s="11" t="s">
        <v>48</v>
      </c>
      <c r="C111" s="430"/>
      <c r="D111" s="430"/>
      <c r="E111" s="295">
        <f>'1.1.sz.mell.'!C111</f>
        <v>200</v>
      </c>
    </row>
    <row r="112" spans="1:5" ht="12" customHeight="1">
      <c r="A112" s="14" t="s">
        <v>455</v>
      </c>
      <c r="B112" s="8" t="s">
        <v>457</v>
      </c>
      <c r="C112" s="430"/>
      <c r="D112" s="430"/>
      <c r="E112" s="295">
        <f>'1.1.sz.mell.'!C112</f>
        <v>200</v>
      </c>
    </row>
    <row r="113" spans="1:5" ht="12" customHeight="1" thickBot="1">
      <c r="A113" s="18" t="s">
        <v>456</v>
      </c>
      <c r="B113" s="528" t="s">
        <v>458</v>
      </c>
      <c r="C113" s="542"/>
      <c r="D113" s="542"/>
      <c r="E113" s="536"/>
    </row>
    <row r="114" spans="1:5" ht="12" customHeight="1" thickBot="1">
      <c r="A114" s="525" t="s">
        <v>18</v>
      </c>
      <c r="B114" s="526" t="s">
        <v>368</v>
      </c>
      <c r="C114" s="543">
        <f>+C115+C117+C119</f>
        <v>66389</v>
      </c>
      <c r="D114" s="543">
        <f>+D115+D117+D119</f>
        <v>59534</v>
      </c>
      <c r="E114" s="537">
        <f>+E115+E117+E119</f>
        <v>24620</v>
      </c>
    </row>
    <row r="115" spans="1:5" ht="12" customHeight="1">
      <c r="A115" s="15" t="s">
        <v>105</v>
      </c>
      <c r="B115" s="8" t="s">
        <v>227</v>
      </c>
      <c r="C115" s="431">
        <v>38426</v>
      </c>
      <c r="D115" s="431">
        <v>14215</v>
      </c>
      <c r="E115" s="296">
        <f>'1.1.sz.mell.'!C115</f>
        <v>9820</v>
      </c>
    </row>
    <row r="116" spans="1:5">
      <c r="A116" s="15" t="s">
        <v>106</v>
      </c>
      <c r="B116" s="12" t="s">
        <v>372</v>
      </c>
      <c r="C116" s="431"/>
      <c r="D116" s="431"/>
      <c r="E116" s="296"/>
    </row>
    <row r="117" spans="1:5" ht="12" customHeight="1">
      <c r="A117" s="15" t="s">
        <v>107</v>
      </c>
      <c r="B117" s="12" t="s">
        <v>186</v>
      </c>
      <c r="C117" s="430">
        <v>24747</v>
      </c>
      <c r="D117" s="430">
        <v>45019</v>
      </c>
      <c r="E117" s="295">
        <f>'1.1.sz.mell.'!C117</f>
        <v>14500</v>
      </c>
    </row>
    <row r="118" spans="1:5" ht="12" customHeight="1">
      <c r="A118" s="15" t="s">
        <v>108</v>
      </c>
      <c r="B118" s="12" t="s">
        <v>373</v>
      </c>
      <c r="C118" s="430"/>
      <c r="D118" s="430"/>
      <c r="E118" s="295">
        <f>'1.1.sz.mell.'!C118</f>
        <v>0</v>
      </c>
    </row>
    <row r="119" spans="1:5" ht="12" customHeight="1">
      <c r="A119" s="15" t="s">
        <v>109</v>
      </c>
      <c r="B119" s="324" t="s">
        <v>230</v>
      </c>
      <c r="C119" s="430">
        <v>3216</v>
      </c>
      <c r="D119" s="430">
        <v>300</v>
      </c>
      <c r="E119" s="295">
        <f>'1.1.sz.mell.'!C119</f>
        <v>300</v>
      </c>
    </row>
    <row r="120" spans="1:5" ht="12" customHeight="1">
      <c r="A120" s="15" t="s">
        <v>118</v>
      </c>
      <c r="B120" s="323" t="s">
        <v>435</v>
      </c>
      <c r="C120" s="430"/>
      <c r="D120" s="430"/>
      <c r="E120" s="295">
        <f>'1.1.sz.mell.'!C120</f>
        <v>0</v>
      </c>
    </row>
    <row r="121" spans="1:5" ht="12" customHeight="1">
      <c r="A121" s="15" t="s">
        <v>120</v>
      </c>
      <c r="B121" s="444" t="s">
        <v>378</v>
      </c>
      <c r="C121" s="430"/>
      <c r="D121" s="430"/>
      <c r="E121" s="295">
        <f>'1.1.sz.mell.'!C121</f>
        <v>0</v>
      </c>
    </row>
    <row r="122" spans="1:5" ht="12" customHeight="1">
      <c r="A122" s="15" t="s">
        <v>187</v>
      </c>
      <c r="B122" s="162" t="s">
        <v>361</v>
      </c>
      <c r="C122" s="430"/>
      <c r="D122" s="430"/>
      <c r="E122" s="295">
        <f>'1.1.sz.mell.'!C122</f>
        <v>0</v>
      </c>
    </row>
    <row r="123" spans="1:5" ht="12" customHeight="1">
      <c r="A123" s="15" t="s">
        <v>188</v>
      </c>
      <c r="B123" s="162" t="s">
        <v>377</v>
      </c>
      <c r="C123" s="430"/>
      <c r="D123" s="430"/>
      <c r="E123" s="295">
        <f>'1.1.sz.mell.'!C123</f>
        <v>0</v>
      </c>
    </row>
    <row r="124" spans="1:5" ht="12" customHeight="1">
      <c r="A124" s="15" t="s">
        <v>189</v>
      </c>
      <c r="B124" s="162" t="s">
        <v>376</v>
      </c>
      <c r="C124" s="430"/>
      <c r="D124" s="430"/>
      <c r="E124" s="295">
        <f>'1.1.sz.mell.'!C124</f>
        <v>0</v>
      </c>
    </row>
    <row r="125" spans="1:5" ht="12" customHeight="1">
      <c r="A125" s="15" t="s">
        <v>369</v>
      </c>
      <c r="B125" s="162" t="s">
        <v>364</v>
      </c>
      <c r="C125" s="430"/>
      <c r="D125" s="430"/>
      <c r="E125" s="295">
        <f>'1.1.sz.mell.'!C125</f>
        <v>0</v>
      </c>
    </row>
    <row r="126" spans="1:5" ht="12" customHeight="1">
      <c r="A126" s="15" t="s">
        <v>370</v>
      </c>
      <c r="B126" s="162" t="s">
        <v>375</v>
      </c>
      <c r="C126" s="430">
        <v>250</v>
      </c>
      <c r="D126" s="430">
        <v>300</v>
      </c>
      <c r="E126" s="295">
        <f>'1.1.sz.mell.'!C126</f>
        <v>300</v>
      </c>
    </row>
    <row r="127" spans="1:5" ht="12" customHeight="1" thickBot="1">
      <c r="A127" s="13" t="s">
        <v>371</v>
      </c>
      <c r="B127" s="162" t="s">
        <v>374</v>
      </c>
      <c r="C127" s="432">
        <v>2966</v>
      </c>
      <c r="D127" s="432"/>
      <c r="E127" s="297"/>
    </row>
    <row r="128" spans="1:5" ht="12" customHeight="1" thickBot="1">
      <c r="A128" s="20" t="s">
        <v>19</v>
      </c>
      <c r="B128" s="142" t="s">
        <v>459</v>
      </c>
      <c r="C128" s="429">
        <f>+C93+C114</f>
        <v>518861</v>
      </c>
      <c r="D128" s="429">
        <f>+D93+D114</f>
        <v>580455</v>
      </c>
      <c r="E128" s="294">
        <f>+E93+E114</f>
        <v>166556</v>
      </c>
    </row>
    <row r="129" spans="1:5" ht="12" customHeight="1" thickBot="1">
      <c r="A129" s="20" t="s">
        <v>20</v>
      </c>
      <c r="B129" s="142" t="s">
        <v>460</v>
      </c>
      <c r="C129" s="429">
        <f>+C130+C131+C132</f>
        <v>0</v>
      </c>
      <c r="D129" s="429">
        <f>+D130+D131+D132</f>
        <v>14000</v>
      </c>
      <c r="E129" s="294">
        <f>+E130+E131+E132</f>
        <v>0</v>
      </c>
    </row>
    <row r="130" spans="1:5" ht="12" customHeight="1">
      <c r="A130" s="15" t="s">
        <v>269</v>
      </c>
      <c r="B130" s="12" t="s">
        <v>467</v>
      </c>
      <c r="C130" s="430"/>
      <c r="D130" s="430"/>
      <c r="E130" s="295"/>
    </row>
    <row r="131" spans="1:5" ht="12" customHeight="1">
      <c r="A131" s="15" t="s">
        <v>272</v>
      </c>
      <c r="B131" s="12" t="s">
        <v>468</v>
      </c>
      <c r="C131" s="430"/>
      <c r="D131" s="430"/>
      <c r="E131" s="295"/>
    </row>
    <row r="132" spans="1:5" ht="12" customHeight="1" thickBot="1">
      <c r="A132" s="13" t="s">
        <v>273</v>
      </c>
      <c r="B132" s="12" t="s">
        <v>469</v>
      </c>
      <c r="C132" s="430"/>
      <c r="D132" s="430">
        <v>14000</v>
      </c>
      <c r="E132" s="295"/>
    </row>
    <row r="133" spans="1:5" ht="12" customHeight="1" thickBot="1">
      <c r="A133" s="20" t="s">
        <v>21</v>
      </c>
      <c r="B133" s="142" t="s">
        <v>461</v>
      </c>
      <c r="C133" s="429">
        <f>SUM(C134:C139)</f>
        <v>0</v>
      </c>
      <c r="D133" s="429">
        <f>SUM(D134:D139)</f>
        <v>0</v>
      </c>
      <c r="E133" s="294">
        <f>SUM(E134:E139)</f>
        <v>0</v>
      </c>
    </row>
    <row r="134" spans="1:5" ht="12" customHeight="1">
      <c r="A134" s="15" t="s">
        <v>92</v>
      </c>
      <c r="B134" s="9" t="s">
        <v>470</v>
      </c>
      <c r="C134" s="430"/>
      <c r="D134" s="430"/>
      <c r="E134" s="295"/>
    </row>
    <row r="135" spans="1:5" ht="12" customHeight="1">
      <c r="A135" s="15" t="s">
        <v>93</v>
      </c>
      <c r="B135" s="9" t="s">
        <v>462</v>
      </c>
      <c r="C135" s="430"/>
      <c r="D135" s="430"/>
      <c r="E135" s="295"/>
    </row>
    <row r="136" spans="1:5" ht="12" customHeight="1">
      <c r="A136" s="15" t="s">
        <v>94</v>
      </c>
      <c r="B136" s="9" t="s">
        <v>463</v>
      </c>
      <c r="C136" s="430"/>
      <c r="D136" s="430"/>
      <c r="E136" s="295"/>
    </row>
    <row r="137" spans="1:5" ht="12" customHeight="1">
      <c r="A137" s="15" t="s">
        <v>174</v>
      </c>
      <c r="B137" s="9" t="s">
        <v>464</v>
      </c>
      <c r="C137" s="430"/>
      <c r="D137" s="430"/>
      <c r="E137" s="295"/>
    </row>
    <row r="138" spans="1:5" ht="12" customHeight="1">
      <c r="A138" s="15" t="s">
        <v>175</v>
      </c>
      <c r="B138" s="9" t="s">
        <v>465</v>
      </c>
      <c r="C138" s="430"/>
      <c r="D138" s="430"/>
      <c r="E138" s="295"/>
    </row>
    <row r="139" spans="1:5" ht="12" customHeight="1" thickBot="1">
      <c r="A139" s="13" t="s">
        <v>176</v>
      </c>
      <c r="B139" s="9" t="s">
        <v>466</v>
      </c>
      <c r="C139" s="430"/>
      <c r="D139" s="430"/>
      <c r="E139" s="295"/>
    </row>
    <row r="140" spans="1:5" ht="12" customHeight="1" thickBot="1">
      <c r="A140" s="20" t="s">
        <v>22</v>
      </c>
      <c r="B140" s="142" t="s">
        <v>474</v>
      </c>
      <c r="C140" s="436">
        <f>+C141+C142+C143+C144</f>
        <v>0</v>
      </c>
      <c r="D140" s="436">
        <f>+D141+D142+D143+D144</f>
        <v>0</v>
      </c>
      <c r="E140" s="479">
        <f>+E141+E142+E143+E144</f>
        <v>0</v>
      </c>
    </row>
    <row r="141" spans="1:5" ht="12" customHeight="1">
      <c r="A141" s="15" t="s">
        <v>95</v>
      </c>
      <c r="B141" s="9" t="s">
        <v>379</v>
      </c>
      <c r="C141" s="430"/>
      <c r="D141" s="430"/>
      <c r="E141" s="295"/>
    </row>
    <row r="142" spans="1:5" ht="12" customHeight="1">
      <c r="A142" s="15" t="s">
        <v>96</v>
      </c>
      <c r="B142" s="9" t="s">
        <v>380</v>
      </c>
      <c r="C142" s="430"/>
      <c r="D142" s="430"/>
      <c r="E142" s="295"/>
    </row>
    <row r="143" spans="1:5" ht="12" customHeight="1">
      <c r="A143" s="15" t="s">
        <v>293</v>
      </c>
      <c r="B143" s="9" t="s">
        <v>475</v>
      </c>
      <c r="C143" s="430"/>
      <c r="D143" s="430"/>
      <c r="E143" s="295"/>
    </row>
    <row r="144" spans="1:5" ht="12" customHeight="1" thickBot="1">
      <c r="A144" s="13" t="s">
        <v>294</v>
      </c>
      <c r="B144" s="7" t="s">
        <v>399</v>
      </c>
      <c r="C144" s="430"/>
      <c r="D144" s="430"/>
      <c r="E144" s="295"/>
    </row>
    <row r="145" spans="1:6" ht="12" customHeight="1" thickBot="1">
      <c r="A145" s="20" t="s">
        <v>23</v>
      </c>
      <c r="B145" s="142" t="s">
        <v>476</v>
      </c>
      <c r="C145" s="544">
        <f>SUM(C146:C150)</f>
        <v>0</v>
      </c>
      <c r="D145" s="544">
        <f>SUM(D146:D150)</f>
        <v>0</v>
      </c>
      <c r="E145" s="538">
        <f>SUM(E146:E150)</f>
        <v>0</v>
      </c>
    </row>
    <row r="146" spans="1:6" ht="12" customHeight="1">
      <c r="A146" s="15" t="s">
        <v>97</v>
      </c>
      <c r="B146" s="9" t="s">
        <v>471</v>
      </c>
      <c r="C146" s="430"/>
      <c r="D146" s="430"/>
      <c r="E146" s="295"/>
    </row>
    <row r="147" spans="1:6" ht="12" customHeight="1">
      <c r="A147" s="15" t="s">
        <v>98</v>
      </c>
      <c r="B147" s="9" t="s">
        <v>478</v>
      </c>
      <c r="C147" s="430"/>
      <c r="D147" s="430"/>
      <c r="E147" s="295"/>
    </row>
    <row r="148" spans="1:6" ht="12" customHeight="1">
      <c r="A148" s="15" t="s">
        <v>305</v>
      </c>
      <c r="B148" s="9" t="s">
        <v>473</v>
      </c>
      <c r="C148" s="430"/>
      <c r="D148" s="430"/>
      <c r="E148" s="295"/>
    </row>
    <row r="149" spans="1:6" ht="12" customHeight="1">
      <c r="A149" s="15" t="s">
        <v>306</v>
      </c>
      <c r="B149" s="9" t="s">
        <v>479</v>
      </c>
      <c r="C149" s="430"/>
      <c r="D149" s="430"/>
      <c r="E149" s="295"/>
    </row>
    <row r="150" spans="1:6" ht="12" customHeight="1" thickBot="1">
      <c r="A150" s="15" t="s">
        <v>477</v>
      </c>
      <c r="B150" s="9" t="s">
        <v>480</v>
      </c>
      <c r="C150" s="430"/>
      <c r="D150" s="430"/>
      <c r="E150" s="295"/>
    </row>
    <row r="151" spans="1:6" ht="12" customHeight="1" thickBot="1">
      <c r="A151" s="20" t="s">
        <v>24</v>
      </c>
      <c r="B151" s="142" t="s">
        <v>481</v>
      </c>
      <c r="C151" s="545">
        <v>-6284</v>
      </c>
      <c r="D151" s="545"/>
      <c r="E151" s="539"/>
    </row>
    <row r="152" spans="1:6" ht="12" customHeight="1" thickBot="1">
      <c r="A152" s="20" t="s">
        <v>25</v>
      </c>
      <c r="B152" s="142" t="s">
        <v>482</v>
      </c>
      <c r="C152" s="545"/>
      <c r="D152" s="545"/>
      <c r="E152" s="539"/>
    </row>
    <row r="153" spans="1:6" ht="15" customHeight="1" thickBot="1">
      <c r="A153" s="20" t="s">
        <v>26</v>
      </c>
      <c r="B153" s="142" t="s">
        <v>484</v>
      </c>
      <c r="C153" s="546">
        <f>+C129+C133+C140+C145+C151+C152</f>
        <v>-6284</v>
      </c>
      <c r="D153" s="546">
        <f>+D129+D133+D140+D145+D151+D152</f>
        <v>14000</v>
      </c>
      <c r="E153" s="540">
        <f>+E129+E133+E140+E145+E151+E152</f>
        <v>0</v>
      </c>
      <c r="F153" s="143"/>
    </row>
    <row r="154" spans="1:6" s="1" customFormat="1" ht="12.95" customHeight="1" thickBot="1">
      <c r="A154" s="325" t="s">
        <v>27</v>
      </c>
      <c r="B154" s="411" t="s">
        <v>483</v>
      </c>
      <c r="C154" s="546">
        <f>+C128+C153</f>
        <v>512577</v>
      </c>
      <c r="D154" s="546">
        <f>+D128+D153</f>
        <v>594455</v>
      </c>
      <c r="E154" s="540">
        <f>+E128+E153</f>
        <v>166556</v>
      </c>
    </row>
    <row r="155" spans="1:6">
      <c r="C155" s="414"/>
    </row>
    <row r="156" spans="1:6">
      <c r="C156" s="414"/>
    </row>
    <row r="157" spans="1:6">
      <c r="C157" s="414"/>
    </row>
    <row r="158" spans="1:6" ht="16.5" customHeight="1">
      <c r="C158" s="414"/>
    </row>
    <row r="159" spans="1:6">
      <c r="C159" s="414"/>
    </row>
    <row r="160" spans="1:6">
      <c r="C160" s="414"/>
    </row>
    <row r="161" spans="3:3">
      <c r="C161" s="414"/>
    </row>
    <row r="162" spans="3:3">
      <c r="C162" s="414"/>
    </row>
    <row r="163" spans="3:3">
      <c r="C163" s="414"/>
    </row>
    <row r="164" spans="3:3">
      <c r="C164" s="414"/>
    </row>
    <row r="165" spans="3:3">
      <c r="C165" s="414"/>
    </row>
    <row r="166" spans="3:3">
      <c r="C166" s="414"/>
    </row>
    <row r="167" spans="3:3">
      <c r="C167" s="414"/>
    </row>
  </sheetData>
  <mergeCells count="4">
    <mergeCell ref="A1:E1"/>
    <mergeCell ref="A89:E89"/>
    <mergeCell ref="A90:B90"/>
    <mergeCell ref="A2:B2"/>
  </mergeCells>
  <phoneticPr fontId="30" type="noConversion"/>
  <printOptions horizontalCentered="1"/>
  <pageMargins left="0.78740157480314965" right="0.78740157480314965" top="1.4566929133858268" bottom="0.87" header="0.78740157480314965" footer="0.57999999999999996"/>
  <pageSetup paperSize="9" scale="62" fitToWidth="3" fitToHeight="2" orientation="portrait" r:id="rId1"/>
  <headerFooter alignWithMargins="0">
    <oddHeader>&amp;C&amp;"Times New Roman CE,Félkövér"&amp;12&amp;UTájékoztató kimutatások, mérlegek&amp;UTyukod Nagyközség Önkormányzat2015. ÉVI KÖLTSÉGVETÉSÉNEK MÉRLEGE&amp;R&amp;"Times New Roman CE,Félkövér dőlt"&amp;11 1. számú tájékoztató tábla</oddHeader>
  </headerFooter>
  <rowBreaks count="1" manualBreakCount="1">
    <brk id="88" max="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J18"/>
  <sheetViews>
    <sheetView view="pageLayout" topLeftCell="B1" workbookViewId="0">
      <selection sqref="A1:I1"/>
    </sheetView>
  </sheetViews>
  <sheetFormatPr defaultRowHeight="12.75"/>
  <cols>
    <col min="1" max="1" width="6.83203125" style="215" customWidth="1"/>
    <col min="2" max="2" width="49.6640625" style="56" customWidth="1"/>
    <col min="3" max="8" width="12.83203125" style="56" customWidth="1"/>
    <col min="9" max="9" width="14.33203125" style="56" customWidth="1"/>
    <col min="10" max="10" width="3.33203125" style="56" customWidth="1"/>
    <col min="11" max="16384" width="9.33203125" style="56"/>
  </cols>
  <sheetData>
    <row r="1" spans="1:10" ht="27.75" customHeight="1">
      <c r="A1" s="699" t="s">
        <v>4</v>
      </c>
      <c r="B1" s="699"/>
      <c r="C1" s="699"/>
      <c r="D1" s="699"/>
      <c r="E1" s="699"/>
      <c r="F1" s="699"/>
      <c r="G1" s="699"/>
      <c r="H1" s="699"/>
      <c r="I1" s="699"/>
    </row>
    <row r="2" spans="1:10" ht="20.25" customHeight="1" thickBot="1">
      <c r="I2" s="517" t="s">
        <v>61</v>
      </c>
    </row>
    <row r="3" spans="1:10" s="518" customFormat="1" ht="26.25" customHeight="1">
      <c r="A3" s="707" t="s">
        <v>70</v>
      </c>
      <c r="B3" s="702" t="s">
        <v>86</v>
      </c>
      <c r="C3" s="707" t="s">
        <v>87</v>
      </c>
      <c r="D3" s="707" t="str">
        <f>+CONCATENATE(LEFT(ÖSSZEFÜGGÉSEK!A5,4)," előtti kifizetés")</f>
        <v>2015 előtti kifizetés</v>
      </c>
      <c r="E3" s="704" t="s">
        <v>69</v>
      </c>
      <c r="F3" s="705"/>
      <c r="G3" s="705"/>
      <c r="H3" s="706"/>
      <c r="I3" s="702" t="s">
        <v>49</v>
      </c>
    </row>
    <row r="4" spans="1:10" s="519" customFormat="1" ht="32.25" customHeight="1" thickBot="1">
      <c r="A4" s="708"/>
      <c r="B4" s="703"/>
      <c r="C4" s="703"/>
      <c r="D4" s="708"/>
      <c r="E4" s="300" t="str">
        <f>+CONCATENATE(LEFT(ÖSSZEFÜGGÉSEK!A5,4),".")</f>
        <v>2015.</v>
      </c>
      <c r="F4" s="300" t="str">
        <f>+CONCATENATE(LEFT(ÖSSZEFÜGGÉSEK!A5,4)+1,".")</f>
        <v>2016.</v>
      </c>
      <c r="G4" s="300" t="str">
        <f>+CONCATENATE(LEFT(ÖSSZEFÜGGÉSEK!A5,4)+2,".")</f>
        <v>2017.</v>
      </c>
      <c r="H4" s="301" t="str">
        <f>+CONCATENATE(LEFT(ÖSSZEFÜGGÉSEK!A5,4)+2,".",CHAR(10)," után")</f>
        <v>2017.
 után</v>
      </c>
      <c r="I4" s="703"/>
    </row>
    <row r="5" spans="1:10" s="520" customFormat="1" ht="12.95" customHeight="1" thickBot="1">
      <c r="A5" s="302" t="s">
        <v>504</v>
      </c>
      <c r="B5" s="303" t="s">
        <v>505</v>
      </c>
      <c r="C5" s="304" t="s">
        <v>506</v>
      </c>
      <c r="D5" s="303" t="s">
        <v>508</v>
      </c>
      <c r="E5" s="302" t="s">
        <v>507</v>
      </c>
      <c r="F5" s="304" t="s">
        <v>509</v>
      </c>
      <c r="G5" s="304" t="s">
        <v>511</v>
      </c>
      <c r="H5" s="305" t="s">
        <v>512</v>
      </c>
      <c r="I5" s="306" t="s">
        <v>513</v>
      </c>
    </row>
    <row r="6" spans="1:10" ht="24.75" customHeight="1" thickBot="1">
      <c r="A6" s="307" t="s">
        <v>17</v>
      </c>
      <c r="B6" s="308" t="s">
        <v>5</v>
      </c>
      <c r="C6" s="512"/>
      <c r="D6" s="71">
        <f>+D7+D8</f>
        <v>0</v>
      </c>
      <c r="E6" s="72">
        <f>+E7+E8</f>
        <v>0</v>
      </c>
      <c r="F6" s="73">
        <f>+F7+F8</f>
        <v>0</v>
      </c>
      <c r="G6" s="73">
        <f>+G7+G8</f>
        <v>0</v>
      </c>
      <c r="H6" s="74">
        <f>+H7+H8</f>
        <v>0</v>
      </c>
      <c r="I6" s="71">
        <f t="shared" ref="I6:I17" si="0">SUM(D6:H6)</f>
        <v>0</v>
      </c>
    </row>
    <row r="7" spans="1:10" ht="20.100000000000001" customHeight="1">
      <c r="A7" s="309" t="s">
        <v>18</v>
      </c>
      <c r="B7" s="75" t="s">
        <v>71</v>
      </c>
      <c r="C7" s="513"/>
      <c r="D7" s="76"/>
      <c r="E7" s="77"/>
      <c r="F7" s="28"/>
      <c r="G7" s="28"/>
      <c r="H7" s="25"/>
      <c r="I7" s="310">
        <f t="shared" si="0"/>
        <v>0</v>
      </c>
      <c r="J7" s="698" t="s">
        <v>538</v>
      </c>
    </row>
    <row r="8" spans="1:10" ht="20.100000000000001" customHeight="1" thickBot="1">
      <c r="A8" s="309" t="s">
        <v>19</v>
      </c>
      <c r="B8" s="75" t="s">
        <v>71</v>
      </c>
      <c r="C8" s="513"/>
      <c r="D8" s="76"/>
      <c r="E8" s="77"/>
      <c r="F8" s="28"/>
      <c r="G8" s="28"/>
      <c r="H8" s="25"/>
      <c r="I8" s="310">
        <f t="shared" si="0"/>
        <v>0</v>
      </c>
      <c r="J8" s="698"/>
    </row>
    <row r="9" spans="1:10" ht="26.1" customHeight="1" thickBot="1">
      <c r="A9" s="307" t="s">
        <v>20</v>
      </c>
      <c r="B9" s="308" t="s">
        <v>6</v>
      </c>
      <c r="C9" s="514"/>
      <c r="D9" s="71">
        <f>+D10+D11</f>
        <v>0</v>
      </c>
      <c r="E9" s="72">
        <f>+E10+E11</f>
        <v>0</v>
      </c>
      <c r="F9" s="73">
        <f>+F10+F11</f>
        <v>0</v>
      </c>
      <c r="G9" s="73">
        <f>+G10+G11</f>
        <v>0</v>
      </c>
      <c r="H9" s="74">
        <f>+H10+H11</f>
        <v>0</v>
      </c>
      <c r="I9" s="71">
        <f t="shared" si="0"/>
        <v>0</v>
      </c>
      <c r="J9" s="698"/>
    </row>
    <row r="10" spans="1:10" ht="20.100000000000001" customHeight="1">
      <c r="A10" s="309" t="s">
        <v>21</v>
      </c>
      <c r="B10" s="75" t="s">
        <v>71</v>
      </c>
      <c r="C10" s="513"/>
      <c r="D10" s="76"/>
      <c r="E10" s="77"/>
      <c r="F10" s="28"/>
      <c r="G10" s="28"/>
      <c r="H10" s="25"/>
      <c r="I10" s="310">
        <f t="shared" si="0"/>
        <v>0</v>
      </c>
      <c r="J10" s="698"/>
    </row>
    <row r="11" spans="1:10" ht="20.100000000000001" customHeight="1" thickBot="1">
      <c r="A11" s="309" t="s">
        <v>22</v>
      </c>
      <c r="B11" s="75" t="s">
        <v>71</v>
      </c>
      <c r="C11" s="513"/>
      <c r="D11" s="76"/>
      <c r="E11" s="77"/>
      <c r="F11" s="28"/>
      <c r="G11" s="28"/>
      <c r="H11" s="25"/>
      <c r="I11" s="310">
        <f t="shared" si="0"/>
        <v>0</v>
      </c>
      <c r="J11" s="698"/>
    </row>
    <row r="12" spans="1:10" ht="20.100000000000001" customHeight="1" thickBot="1">
      <c r="A12" s="307" t="s">
        <v>23</v>
      </c>
      <c r="B12" s="308" t="s">
        <v>205</v>
      </c>
      <c r="C12" s="514"/>
      <c r="D12" s="71">
        <f>+D13</f>
        <v>0</v>
      </c>
      <c r="E12" s="72">
        <f>+E13</f>
        <v>0</v>
      </c>
      <c r="F12" s="73">
        <f>+F13</f>
        <v>0</v>
      </c>
      <c r="G12" s="73">
        <f>+G13</f>
        <v>0</v>
      </c>
      <c r="H12" s="74">
        <f>+H13</f>
        <v>0</v>
      </c>
      <c r="I12" s="71">
        <f t="shared" si="0"/>
        <v>0</v>
      </c>
      <c r="J12" s="698"/>
    </row>
    <row r="13" spans="1:10" ht="20.100000000000001" customHeight="1" thickBot="1">
      <c r="A13" s="309" t="s">
        <v>24</v>
      </c>
      <c r="B13" s="75" t="s">
        <v>71</v>
      </c>
      <c r="C13" s="513"/>
      <c r="D13" s="76"/>
      <c r="E13" s="77"/>
      <c r="F13" s="28"/>
      <c r="G13" s="28"/>
      <c r="H13" s="25"/>
      <c r="I13" s="310">
        <f t="shared" si="0"/>
        <v>0</v>
      </c>
      <c r="J13" s="698"/>
    </row>
    <row r="14" spans="1:10" ht="20.100000000000001" customHeight="1" thickBot="1">
      <c r="A14" s="307" t="s">
        <v>25</v>
      </c>
      <c r="B14" s="308" t="s">
        <v>206</v>
      </c>
      <c r="C14" s="514"/>
      <c r="D14" s="71">
        <f>+D15</f>
        <v>0</v>
      </c>
      <c r="E14" s="72">
        <f>+E15</f>
        <v>0</v>
      </c>
      <c r="F14" s="73">
        <f>+F15</f>
        <v>0</v>
      </c>
      <c r="G14" s="73">
        <f>+G15</f>
        <v>0</v>
      </c>
      <c r="H14" s="74">
        <f>+H15</f>
        <v>0</v>
      </c>
      <c r="I14" s="71">
        <f t="shared" si="0"/>
        <v>0</v>
      </c>
      <c r="J14" s="698"/>
    </row>
    <row r="15" spans="1:10" ht="20.100000000000001" customHeight="1" thickBot="1">
      <c r="A15" s="311" t="s">
        <v>26</v>
      </c>
      <c r="B15" s="78" t="s">
        <v>71</v>
      </c>
      <c r="C15" s="515"/>
      <c r="D15" s="79"/>
      <c r="E15" s="80"/>
      <c r="F15" s="29"/>
      <c r="G15" s="29"/>
      <c r="H15" s="27"/>
      <c r="I15" s="312">
        <f t="shared" si="0"/>
        <v>0</v>
      </c>
      <c r="J15" s="698"/>
    </row>
    <row r="16" spans="1:10" ht="20.100000000000001" customHeight="1" thickBot="1">
      <c r="A16" s="307" t="s">
        <v>27</v>
      </c>
      <c r="B16" s="313" t="s">
        <v>207</v>
      </c>
      <c r="C16" s="514"/>
      <c r="D16" s="71">
        <f>+D17</f>
        <v>0</v>
      </c>
      <c r="E16" s="72">
        <f>+E17</f>
        <v>0</v>
      </c>
      <c r="F16" s="73">
        <f>+F17</f>
        <v>0</v>
      </c>
      <c r="G16" s="73">
        <f>+G17</f>
        <v>0</v>
      </c>
      <c r="H16" s="74">
        <f>+H17</f>
        <v>0</v>
      </c>
      <c r="I16" s="71">
        <f t="shared" si="0"/>
        <v>0</v>
      </c>
      <c r="J16" s="698"/>
    </row>
    <row r="17" spans="1:10" ht="20.100000000000001" customHeight="1" thickBot="1">
      <c r="A17" s="314" t="s">
        <v>28</v>
      </c>
      <c r="B17" s="81" t="s">
        <v>71</v>
      </c>
      <c r="C17" s="516"/>
      <c r="D17" s="82"/>
      <c r="E17" s="83"/>
      <c r="F17" s="84"/>
      <c r="G17" s="84"/>
      <c r="H17" s="26"/>
      <c r="I17" s="315">
        <f t="shared" si="0"/>
        <v>0</v>
      </c>
      <c r="J17" s="698"/>
    </row>
    <row r="18" spans="1:10" ht="20.100000000000001" customHeight="1" thickBot="1">
      <c r="A18" s="700" t="s">
        <v>144</v>
      </c>
      <c r="B18" s="701"/>
      <c r="C18" s="138"/>
      <c r="D18" s="71">
        <f t="shared" ref="D18:I18" si="1">+D6+D9+D12+D14+D16</f>
        <v>0</v>
      </c>
      <c r="E18" s="72">
        <f t="shared" si="1"/>
        <v>0</v>
      </c>
      <c r="F18" s="73">
        <f t="shared" si="1"/>
        <v>0</v>
      </c>
      <c r="G18" s="73">
        <f t="shared" si="1"/>
        <v>0</v>
      </c>
      <c r="H18" s="74">
        <f t="shared" si="1"/>
        <v>0</v>
      </c>
      <c r="I18" s="71">
        <f t="shared" si="1"/>
        <v>0</v>
      </c>
      <c r="J18" s="698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dőlt"&amp;11 2. számú tájékoztató tábla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view="pageLayout" topLeftCell="B1" workbookViewId="0">
      <selection activeCell="D12" sqref="D12"/>
    </sheetView>
  </sheetViews>
  <sheetFormatPr defaultRowHeight="12.75"/>
  <cols>
    <col min="1" max="1" width="5.83203125" style="98" customWidth="1"/>
    <col min="2" max="2" width="54.83203125" style="3" customWidth="1"/>
    <col min="3" max="4" width="17.6640625" style="3" customWidth="1"/>
    <col min="5" max="16384" width="9.33203125" style="3"/>
  </cols>
  <sheetData>
    <row r="1" spans="1:4" ht="31.5" customHeight="1">
      <c r="B1" s="710" t="s">
        <v>7</v>
      </c>
      <c r="C1" s="710"/>
      <c r="D1" s="710"/>
    </row>
    <row r="2" spans="1:4" s="86" customFormat="1" ht="16.5" thickBot="1">
      <c r="A2" s="85"/>
      <c r="B2" s="410"/>
      <c r="D2" s="44" t="s">
        <v>61</v>
      </c>
    </row>
    <row r="3" spans="1:4" s="88" customFormat="1" ht="48" customHeight="1" thickBot="1">
      <c r="A3" s="87" t="s">
        <v>15</v>
      </c>
      <c r="B3" s="221" t="s">
        <v>16</v>
      </c>
      <c r="C3" s="221" t="s">
        <v>72</v>
      </c>
      <c r="D3" s="222" t="s">
        <v>73</v>
      </c>
    </row>
    <row r="4" spans="1:4" s="88" customFormat="1" ht="14.1" customHeight="1" thickBot="1">
      <c r="A4" s="35" t="s">
        <v>504</v>
      </c>
      <c r="B4" s="224" t="s">
        <v>505</v>
      </c>
      <c r="C4" s="224" t="s">
        <v>506</v>
      </c>
      <c r="D4" s="225" t="s">
        <v>508</v>
      </c>
    </row>
    <row r="5" spans="1:4" ht="18" customHeight="1">
      <c r="A5" s="152" t="s">
        <v>17</v>
      </c>
      <c r="B5" s="226" t="s">
        <v>166</v>
      </c>
      <c r="C5" s="150"/>
      <c r="D5" s="89"/>
    </row>
    <row r="6" spans="1:4" ht="18" customHeight="1">
      <c r="A6" s="90" t="s">
        <v>18</v>
      </c>
      <c r="B6" s="227" t="s">
        <v>167</v>
      </c>
      <c r="C6" s="151"/>
      <c r="D6" s="92"/>
    </row>
    <row r="7" spans="1:4" ht="18" customHeight="1">
      <c r="A7" s="90" t="s">
        <v>19</v>
      </c>
      <c r="B7" s="227" t="s">
        <v>121</v>
      </c>
      <c r="C7" s="151"/>
      <c r="D7" s="92"/>
    </row>
    <row r="8" spans="1:4" ht="18" customHeight="1">
      <c r="A8" s="90" t="s">
        <v>20</v>
      </c>
      <c r="B8" s="227" t="s">
        <v>122</v>
      </c>
      <c r="C8" s="151"/>
      <c r="D8" s="92"/>
    </row>
    <row r="9" spans="1:4" ht="18" customHeight="1">
      <c r="A9" s="90" t="s">
        <v>21</v>
      </c>
      <c r="B9" s="227" t="s">
        <v>159</v>
      </c>
      <c r="C9" s="151"/>
      <c r="D9" s="92"/>
    </row>
    <row r="10" spans="1:4" ht="18" customHeight="1">
      <c r="A10" s="90" t="s">
        <v>22</v>
      </c>
      <c r="B10" s="227" t="s">
        <v>160</v>
      </c>
      <c r="C10" s="151"/>
      <c r="D10" s="92"/>
    </row>
    <row r="11" spans="1:4" ht="18" customHeight="1">
      <c r="A11" s="90" t="s">
        <v>23</v>
      </c>
      <c r="B11" s="228" t="s">
        <v>161</v>
      </c>
      <c r="C11" s="151"/>
      <c r="D11" s="92"/>
    </row>
    <row r="12" spans="1:4" ht="18" customHeight="1">
      <c r="A12" s="90" t="s">
        <v>25</v>
      </c>
      <c r="B12" s="228" t="s">
        <v>162</v>
      </c>
      <c r="C12" s="151"/>
      <c r="D12" s="92"/>
    </row>
    <row r="13" spans="1:4" ht="18" customHeight="1">
      <c r="A13" s="90" t="s">
        <v>26</v>
      </c>
      <c r="B13" s="228" t="s">
        <v>163</v>
      </c>
      <c r="C13" s="151"/>
      <c r="D13" s="92"/>
    </row>
    <row r="14" spans="1:4" ht="18" customHeight="1">
      <c r="A14" s="90" t="s">
        <v>27</v>
      </c>
      <c r="B14" s="228" t="s">
        <v>164</v>
      </c>
      <c r="C14" s="151"/>
      <c r="D14" s="92"/>
    </row>
    <row r="15" spans="1:4" ht="22.5" customHeight="1">
      <c r="A15" s="90" t="s">
        <v>28</v>
      </c>
      <c r="B15" s="228" t="s">
        <v>165</v>
      </c>
      <c r="C15" s="151"/>
      <c r="D15" s="92"/>
    </row>
    <row r="16" spans="1:4" ht="18" customHeight="1">
      <c r="A16" s="90" t="s">
        <v>29</v>
      </c>
      <c r="B16" s="227" t="s">
        <v>123</v>
      </c>
      <c r="C16" s="151"/>
      <c r="D16" s="92"/>
    </row>
    <row r="17" spans="1:4" ht="18" customHeight="1">
      <c r="A17" s="90" t="s">
        <v>30</v>
      </c>
      <c r="B17" s="227" t="s">
        <v>9</v>
      </c>
      <c r="C17" s="151"/>
      <c r="D17" s="92"/>
    </row>
    <row r="18" spans="1:4" ht="18" customHeight="1">
      <c r="A18" s="90" t="s">
        <v>31</v>
      </c>
      <c r="B18" s="227" t="s">
        <v>8</v>
      </c>
      <c r="C18" s="151"/>
      <c r="D18" s="92"/>
    </row>
    <row r="19" spans="1:4" ht="18" customHeight="1">
      <c r="A19" s="90" t="s">
        <v>32</v>
      </c>
      <c r="B19" s="227" t="s">
        <v>124</v>
      </c>
      <c r="C19" s="151"/>
      <c r="D19" s="92"/>
    </row>
    <row r="20" spans="1:4" ht="18" customHeight="1">
      <c r="A20" s="90" t="s">
        <v>33</v>
      </c>
      <c r="B20" s="227" t="s">
        <v>125</v>
      </c>
      <c r="C20" s="151"/>
      <c r="D20" s="92"/>
    </row>
    <row r="21" spans="1:4" ht="18" customHeight="1">
      <c r="A21" s="90" t="s">
        <v>34</v>
      </c>
      <c r="B21" s="141"/>
      <c r="C21" s="91"/>
      <c r="D21" s="92"/>
    </row>
    <row r="22" spans="1:4" ht="18" customHeight="1">
      <c r="A22" s="90" t="s">
        <v>35</v>
      </c>
      <c r="B22" s="93"/>
      <c r="C22" s="91"/>
      <c r="D22" s="92"/>
    </row>
    <row r="23" spans="1:4" ht="18" customHeight="1">
      <c r="A23" s="90" t="s">
        <v>36</v>
      </c>
      <c r="B23" s="93"/>
      <c r="C23" s="91"/>
      <c r="D23" s="92"/>
    </row>
    <row r="24" spans="1:4" ht="18" customHeight="1">
      <c r="A24" s="90" t="s">
        <v>37</v>
      </c>
      <c r="B24" s="93"/>
      <c r="C24" s="91"/>
      <c r="D24" s="92"/>
    </row>
    <row r="25" spans="1:4" ht="18" customHeight="1">
      <c r="A25" s="90" t="s">
        <v>38</v>
      </c>
      <c r="B25" s="93"/>
      <c r="C25" s="91"/>
      <c r="D25" s="92"/>
    </row>
    <row r="26" spans="1:4" ht="18" customHeight="1">
      <c r="A26" s="90" t="s">
        <v>39</v>
      </c>
      <c r="B26" s="93"/>
      <c r="C26" s="91"/>
      <c r="D26" s="92"/>
    </row>
    <row r="27" spans="1:4" ht="18" customHeight="1">
      <c r="A27" s="90" t="s">
        <v>40</v>
      </c>
      <c r="B27" s="93"/>
      <c r="C27" s="91"/>
      <c r="D27" s="92"/>
    </row>
    <row r="28" spans="1:4" ht="18" customHeight="1">
      <c r="A28" s="90" t="s">
        <v>41</v>
      </c>
      <c r="B28" s="93"/>
      <c r="C28" s="91"/>
      <c r="D28" s="92"/>
    </row>
    <row r="29" spans="1:4" ht="18" customHeight="1" thickBot="1">
      <c r="A29" s="153" t="s">
        <v>42</v>
      </c>
      <c r="B29" s="94"/>
      <c r="C29" s="95"/>
      <c r="D29" s="96"/>
    </row>
    <row r="30" spans="1:4" ht="18" customHeight="1" thickBot="1">
      <c r="A30" s="36" t="s">
        <v>43</v>
      </c>
      <c r="B30" s="232" t="s">
        <v>51</v>
      </c>
      <c r="C30" s="233">
        <f>+C5+C6+C7+C8+C9+C16+C17+C18+C19+C20+C21+C22+C23+C24+C25+C26+C27+C28+C29</f>
        <v>0</v>
      </c>
      <c r="D30" s="234">
        <f>+D5+D6+D7+D8+D9+D16+D17+D18+D19+D20+D21+D22+D23+D24+D25+D26+D27+D28+D29</f>
        <v>0</v>
      </c>
    </row>
    <row r="31" spans="1:4" ht="8.25" customHeight="1">
      <c r="A31" s="97"/>
      <c r="B31" s="709"/>
      <c r="C31" s="709"/>
      <c r="D31" s="709"/>
    </row>
  </sheetData>
  <mergeCells count="2">
    <mergeCell ref="B31:D31"/>
    <mergeCell ref="B1:D1"/>
  </mergeCells>
  <phoneticPr fontId="30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&amp;"Times New Roman CE,Félkövér dőlt"3. számú tájékoztató tábla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E36"/>
  <sheetViews>
    <sheetView view="pageLayout" topLeftCell="B1" workbookViewId="0">
      <selection activeCell="D34" sqref="D34"/>
    </sheetView>
  </sheetViews>
  <sheetFormatPr defaultRowHeight="12.75"/>
  <cols>
    <col min="1" max="1" width="30.83203125" style="47" customWidth="1"/>
    <col min="2" max="2" width="106.83203125" style="47" customWidth="1"/>
    <col min="3" max="5" width="17.83203125" style="47" customWidth="1"/>
    <col min="6" max="16384" width="9.33203125" style="47"/>
  </cols>
  <sheetData>
    <row r="1" spans="1:5" ht="19.5" customHeight="1" thickBot="1">
      <c r="A1" s="717" t="s">
        <v>584</v>
      </c>
      <c r="B1" s="717"/>
      <c r="C1" s="717"/>
      <c r="D1" s="717"/>
      <c r="E1" s="717"/>
    </row>
    <row r="2" spans="1:5" ht="22.5" customHeight="1">
      <c r="A2" s="718" t="s">
        <v>50</v>
      </c>
      <c r="B2" s="719"/>
      <c r="C2" s="722" t="s">
        <v>645</v>
      </c>
      <c r="D2" s="724" t="s">
        <v>646</v>
      </c>
      <c r="E2" s="711" t="s">
        <v>647</v>
      </c>
    </row>
    <row r="3" spans="1:5" s="48" customFormat="1" ht="24" customHeight="1">
      <c r="A3" s="720"/>
      <c r="B3" s="721"/>
      <c r="C3" s="723"/>
      <c r="D3" s="725"/>
      <c r="E3" s="712"/>
    </row>
    <row r="4" spans="1:5" s="49" customFormat="1">
      <c r="A4" s="720"/>
      <c r="B4" s="721"/>
      <c r="C4" s="723"/>
      <c r="D4" s="725"/>
      <c r="E4" s="712"/>
    </row>
    <row r="5" spans="1:5">
      <c r="A5" s="720"/>
      <c r="B5" s="721"/>
      <c r="C5" s="600"/>
      <c r="D5" s="601"/>
      <c r="E5" s="602" t="s">
        <v>585</v>
      </c>
    </row>
    <row r="6" spans="1:5" ht="12.75" customHeight="1">
      <c r="A6" s="713">
        <v>1</v>
      </c>
      <c r="B6" s="714"/>
      <c r="C6" s="586"/>
      <c r="D6" s="587"/>
      <c r="E6" s="588"/>
    </row>
    <row r="7" spans="1:5" ht="13.5">
      <c r="A7" s="589" t="s">
        <v>586</v>
      </c>
      <c r="B7" s="590" t="s">
        <v>587</v>
      </c>
      <c r="C7" s="591"/>
      <c r="D7" s="592"/>
      <c r="E7" s="603">
        <f>E8</f>
        <v>0</v>
      </c>
    </row>
    <row r="8" spans="1:5">
      <c r="A8" s="594" t="s">
        <v>588</v>
      </c>
      <c r="B8" s="593" t="s">
        <v>589</v>
      </c>
      <c r="C8" s="594"/>
      <c r="D8" s="595"/>
      <c r="E8" s="604">
        <f>C8*D8</f>
        <v>0</v>
      </c>
    </row>
    <row r="9" spans="1:5" ht="13.5">
      <c r="A9" s="591" t="s">
        <v>590</v>
      </c>
      <c r="B9" s="590" t="s">
        <v>591</v>
      </c>
      <c r="C9" s="591"/>
      <c r="D9" s="592"/>
      <c r="E9" s="603">
        <f>E10+E11+E12+E13</f>
        <v>6515322</v>
      </c>
    </row>
    <row r="10" spans="1:5">
      <c r="A10" s="594" t="s">
        <v>592</v>
      </c>
      <c r="B10" s="593" t="s">
        <v>593</v>
      </c>
      <c r="C10" s="594"/>
      <c r="D10" s="595"/>
      <c r="E10" s="604">
        <v>2439422</v>
      </c>
    </row>
    <row r="11" spans="1:5">
      <c r="A11" s="605" t="s">
        <v>594</v>
      </c>
      <c r="B11" s="593" t="s">
        <v>595</v>
      </c>
      <c r="C11" s="594"/>
      <c r="D11" s="595"/>
      <c r="E11" s="604">
        <v>3136000</v>
      </c>
    </row>
    <row r="12" spans="1:5">
      <c r="A12" s="605" t="s">
        <v>596</v>
      </c>
      <c r="B12" s="593" t="s">
        <v>597</v>
      </c>
      <c r="C12" s="594"/>
      <c r="D12" s="595"/>
      <c r="E12" s="604">
        <v>100000</v>
      </c>
    </row>
    <row r="13" spans="1:5" ht="12.75" customHeight="1">
      <c r="A13" s="605" t="s">
        <v>598</v>
      </c>
      <c r="B13" s="593" t="s">
        <v>599</v>
      </c>
      <c r="C13" s="594"/>
      <c r="D13" s="595"/>
      <c r="E13" s="604">
        <v>839900</v>
      </c>
    </row>
    <row r="14" spans="1:5" ht="13.5">
      <c r="A14" s="589" t="s">
        <v>600</v>
      </c>
      <c r="B14" s="596" t="s">
        <v>601</v>
      </c>
      <c r="C14" s="591"/>
      <c r="D14" s="592"/>
      <c r="E14" s="604">
        <v>4000000</v>
      </c>
    </row>
    <row r="15" spans="1:5">
      <c r="A15" s="606" t="s">
        <v>602</v>
      </c>
      <c r="B15" s="597" t="s">
        <v>603</v>
      </c>
      <c r="C15" s="594"/>
      <c r="D15" s="595"/>
      <c r="E15" s="604">
        <v>43350</v>
      </c>
    </row>
    <row r="16" spans="1:5">
      <c r="A16" s="606" t="s">
        <v>604</v>
      </c>
      <c r="B16" s="596" t="s">
        <v>605</v>
      </c>
      <c r="C16" s="594"/>
      <c r="D16" s="595"/>
      <c r="E16" s="604">
        <v>0</v>
      </c>
    </row>
    <row r="17" spans="1:5">
      <c r="A17" s="606" t="s">
        <v>606</v>
      </c>
      <c r="B17" s="596" t="s">
        <v>607</v>
      </c>
      <c r="C17" s="594"/>
      <c r="D17" s="595"/>
      <c r="E17" s="604">
        <v>2639668</v>
      </c>
    </row>
    <row r="18" spans="1:5">
      <c r="A18" s="607" t="s">
        <v>608</v>
      </c>
      <c r="B18" s="608" t="s">
        <v>609</v>
      </c>
      <c r="C18" s="607"/>
      <c r="D18" s="609"/>
      <c r="E18" s="610">
        <f>E7+E9+E14+E15+E17</f>
        <v>13198340</v>
      </c>
    </row>
    <row r="19" spans="1:5">
      <c r="A19" s="606" t="s">
        <v>610</v>
      </c>
      <c r="B19" s="596" t="s">
        <v>611</v>
      </c>
      <c r="C19" s="594"/>
      <c r="D19" s="595"/>
      <c r="E19" s="604">
        <f>D19*C19/12*8</f>
        <v>0</v>
      </c>
    </row>
    <row r="20" spans="1:5">
      <c r="A20" s="606" t="s">
        <v>612</v>
      </c>
      <c r="B20" s="596" t="s">
        <v>613</v>
      </c>
      <c r="C20" s="594"/>
      <c r="D20" s="595"/>
      <c r="E20" s="604"/>
    </row>
    <row r="21" spans="1:5">
      <c r="A21" s="606" t="s">
        <v>614</v>
      </c>
      <c r="B21" s="596" t="s">
        <v>615</v>
      </c>
      <c r="C21" s="594"/>
      <c r="D21" s="595"/>
      <c r="E21" s="604">
        <f>D21*C21/12*4</f>
        <v>0</v>
      </c>
    </row>
    <row r="22" spans="1:5">
      <c r="A22" s="606" t="s">
        <v>616</v>
      </c>
      <c r="B22" s="596" t="s">
        <v>617</v>
      </c>
      <c r="C22" s="594"/>
      <c r="D22" s="595"/>
      <c r="E22" s="604">
        <f>D22*C22/12*4</f>
        <v>0</v>
      </c>
    </row>
    <row r="23" spans="1:5">
      <c r="A23" s="606" t="s">
        <v>618</v>
      </c>
      <c r="B23" s="596" t="s">
        <v>619</v>
      </c>
      <c r="C23" s="594"/>
      <c r="D23" s="595"/>
      <c r="E23" s="604">
        <f>D23*C23</f>
        <v>0</v>
      </c>
    </row>
    <row r="24" spans="1:5">
      <c r="A24" s="598" t="s">
        <v>620</v>
      </c>
      <c r="B24" s="596" t="s">
        <v>621</v>
      </c>
      <c r="C24" s="594"/>
      <c r="D24" s="595"/>
      <c r="E24" s="604">
        <f>D24*C24/12*8</f>
        <v>0</v>
      </c>
    </row>
    <row r="25" spans="1:5" s="50" customFormat="1" ht="19.5" customHeight="1">
      <c r="A25" s="598" t="s">
        <v>622</v>
      </c>
      <c r="B25" s="596" t="s">
        <v>623</v>
      </c>
      <c r="C25" s="594"/>
      <c r="D25" s="595"/>
      <c r="E25" s="604">
        <f>D25*C25/12*4</f>
        <v>0</v>
      </c>
    </row>
    <row r="26" spans="1:5">
      <c r="A26" s="598" t="s">
        <v>624</v>
      </c>
      <c r="B26" s="596" t="s">
        <v>625</v>
      </c>
      <c r="C26" s="594"/>
      <c r="D26" s="595"/>
      <c r="E26" s="604">
        <f>D26*C26</f>
        <v>0</v>
      </c>
    </row>
    <row r="27" spans="1:5">
      <c r="A27" s="611" t="s">
        <v>626</v>
      </c>
      <c r="B27" s="599" t="s">
        <v>627</v>
      </c>
      <c r="C27" s="607"/>
      <c r="D27" s="609"/>
      <c r="E27" s="610">
        <f>SUM(E19:E26)</f>
        <v>0</v>
      </c>
    </row>
    <row r="28" spans="1:5">
      <c r="A28" s="598" t="s">
        <v>628</v>
      </c>
      <c r="B28" s="596" t="s">
        <v>629</v>
      </c>
      <c r="C28" s="594"/>
      <c r="D28" s="595"/>
      <c r="E28" s="604">
        <v>3253470</v>
      </c>
    </row>
    <row r="29" spans="1:5">
      <c r="A29" s="598" t="s">
        <v>630</v>
      </c>
      <c r="B29" s="596" t="s">
        <v>631</v>
      </c>
      <c r="C29" s="594"/>
      <c r="D29" s="595"/>
      <c r="E29" s="604">
        <v>7012890</v>
      </c>
    </row>
    <row r="30" spans="1:5">
      <c r="A30" s="598" t="s">
        <v>632</v>
      </c>
      <c r="B30" s="599" t="s">
        <v>633</v>
      </c>
      <c r="C30" s="594"/>
      <c r="D30" s="595"/>
      <c r="E30" s="610">
        <f>E31+E32</f>
        <v>5355685</v>
      </c>
    </row>
    <row r="31" spans="1:5">
      <c r="A31" s="598" t="s">
        <v>634</v>
      </c>
      <c r="B31" s="596" t="s">
        <v>635</v>
      </c>
      <c r="C31" s="594">
        <v>1.8</v>
      </c>
      <c r="D31" s="595"/>
      <c r="E31" s="604">
        <v>2937600</v>
      </c>
    </row>
    <row r="32" spans="1:5">
      <c r="A32" s="598" t="s">
        <v>636</v>
      </c>
      <c r="B32" s="596" t="s">
        <v>637</v>
      </c>
      <c r="C32" s="594"/>
      <c r="D32" s="595"/>
      <c r="E32" s="604">
        <v>2418085</v>
      </c>
    </row>
    <row r="33" spans="1:5">
      <c r="A33" s="611" t="s">
        <v>638</v>
      </c>
      <c r="B33" s="599" t="s">
        <v>639</v>
      </c>
      <c r="C33" s="607"/>
      <c r="D33" s="609"/>
      <c r="E33" s="610">
        <f>E28+E29+E30</f>
        <v>15622045</v>
      </c>
    </row>
    <row r="34" spans="1:5">
      <c r="A34" s="594" t="s">
        <v>640</v>
      </c>
      <c r="B34" s="596" t="s">
        <v>641</v>
      </c>
      <c r="C34" s="594">
        <v>654</v>
      </c>
      <c r="D34" s="595">
        <v>1140</v>
      </c>
      <c r="E34" s="604">
        <f>C34*D34</f>
        <v>745560</v>
      </c>
    </row>
    <row r="35" spans="1:5" ht="13.5" thickBot="1">
      <c r="A35" s="612" t="s">
        <v>642</v>
      </c>
      <c r="B35" s="613" t="s">
        <v>643</v>
      </c>
      <c r="C35" s="614"/>
      <c r="D35" s="615"/>
      <c r="E35" s="616">
        <f>SUM(E34)</f>
        <v>745560</v>
      </c>
    </row>
    <row r="36" spans="1:5" ht="13.5" thickBot="1">
      <c r="A36" s="715" t="s">
        <v>644</v>
      </c>
      <c r="B36" s="716"/>
      <c r="C36" s="617"/>
      <c r="D36" s="618"/>
      <c r="E36" s="619">
        <f>E18+E27+E33+E35</f>
        <v>29565945</v>
      </c>
    </row>
  </sheetData>
  <mergeCells count="7">
    <mergeCell ref="E2:E4"/>
    <mergeCell ref="A6:B6"/>
    <mergeCell ref="A36:B36"/>
    <mergeCell ref="A1:E1"/>
    <mergeCell ref="A2:B5"/>
    <mergeCell ref="C2:C4"/>
    <mergeCell ref="D2:D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landscape" verticalDpi="300" r:id="rId1"/>
  <headerFooter alignWithMargins="0">
    <oddHeader>&amp;R&amp;"Times New Roman CE,Félkövér dőlt"4. számú tájékoztató tábla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B27"/>
  <sheetViews>
    <sheetView view="pageLayout" topLeftCell="B1" workbookViewId="0">
      <selection activeCell="B4" sqref="B4"/>
    </sheetView>
  </sheetViews>
  <sheetFormatPr defaultRowHeight="12.75"/>
  <cols>
    <col min="1" max="1" width="87.33203125" style="633" customWidth="1"/>
    <col min="2" max="2" width="37.5" style="634" customWidth="1"/>
    <col min="3" max="4" width="12.83203125" style="629" customWidth="1"/>
    <col min="5" max="5" width="13.83203125" style="629" customWidth="1"/>
    <col min="6" max="16384" width="9.33203125" style="629"/>
  </cols>
  <sheetData>
    <row r="1" spans="1:2" ht="23.25" customHeight="1" thickBot="1">
      <c r="A1" s="620"/>
      <c r="B1" s="4" t="s">
        <v>53</v>
      </c>
    </row>
    <row r="2" spans="1:2" s="630" customFormat="1" ht="48.75" customHeight="1" thickBot="1">
      <c r="A2" s="621" t="s">
        <v>648</v>
      </c>
      <c r="B2" s="181" t="s">
        <v>653</v>
      </c>
    </row>
    <row r="3" spans="1:2" ht="20.100000000000001" customHeight="1" thickBot="1">
      <c r="A3" s="622" t="s">
        <v>649</v>
      </c>
      <c r="B3" s="623">
        <v>69593</v>
      </c>
    </row>
    <row r="4" spans="1:2" ht="20.100000000000001" customHeight="1" thickBot="1">
      <c r="A4" s="624" t="s">
        <v>650</v>
      </c>
      <c r="B4" s="625">
        <f>SUM(B3:B3)</f>
        <v>69593</v>
      </c>
    </row>
    <row r="5" spans="1:2" ht="20.100000000000001" customHeight="1">
      <c r="A5" s="627" t="s">
        <v>651</v>
      </c>
      <c r="B5" s="626">
        <v>2000</v>
      </c>
    </row>
    <row r="6" spans="1:2" ht="18" customHeight="1" thickBot="1">
      <c r="A6" s="628" t="s">
        <v>649</v>
      </c>
      <c r="B6" s="626">
        <v>9820</v>
      </c>
    </row>
    <row r="7" spans="1:2" ht="18" customHeight="1" thickBot="1">
      <c r="A7" s="624" t="s">
        <v>652</v>
      </c>
      <c r="B7" s="625">
        <f>SUM(B5:B6)</f>
        <v>11820</v>
      </c>
    </row>
    <row r="8" spans="1:2" ht="15.95" customHeight="1">
      <c r="A8" s="631"/>
      <c r="B8" s="632"/>
    </row>
    <row r="9" spans="1:2" ht="15.95" customHeight="1">
      <c r="A9" s="631"/>
      <c r="B9" s="632"/>
    </row>
    <row r="10" spans="1:2" ht="15.95" customHeight="1">
      <c r="A10" s="631"/>
      <c r="B10" s="632"/>
    </row>
    <row r="11" spans="1:2" ht="15.95" customHeight="1"/>
    <row r="12" spans="1:2" ht="15.95" customHeight="1">
      <c r="A12" s="631"/>
      <c r="B12" s="632"/>
    </row>
    <row r="13" spans="1:2" ht="15.95" customHeight="1">
      <c r="A13" s="631"/>
      <c r="B13" s="632"/>
    </row>
    <row r="14" spans="1:2" ht="15.95" customHeight="1">
      <c r="A14" s="631"/>
      <c r="B14" s="632"/>
    </row>
    <row r="15" spans="1:2" ht="15.95" customHeight="1">
      <c r="A15" s="631"/>
    </row>
    <row r="16" spans="1:2" ht="15.95" customHeight="1">
      <c r="A16" s="631"/>
      <c r="B16" s="632"/>
    </row>
    <row r="17" spans="1:2" ht="15.95" customHeight="1">
      <c r="A17" s="631"/>
      <c r="B17" s="632"/>
    </row>
    <row r="18" spans="1:2" ht="15.95" customHeight="1">
      <c r="A18" s="631"/>
      <c r="B18" s="632"/>
    </row>
    <row r="19" spans="1:2" ht="15.95" customHeight="1">
      <c r="A19" s="631"/>
      <c r="B19" s="632"/>
    </row>
    <row r="20" spans="1:2" ht="15.95" customHeight="1">
      <c r="A20" s="631"/>
      <c r="B20" s="632"/>
    </row>
    <row r="21" spans="1:2" s="637" customFormat="1" ht="18" customHeight="1">
      <c r="A21" s="635"/>
      <c r="B21" s="636"/>
    </row>
    <row r="22" spans="1:2">
      <c r="A22" s="638"/>
      <c r="B22" s="639"/>
    </row>
    <row r="23" spans="1:2">
      <c r="A23" s="638"/>
      <c r="B23" s="639"/>
    </row>
    <row r="24" spans="1:2">
      <c r="A24" s="638"/>
      <c r="B24" s="639"/>
    </row>
    <row r="25" spans="1:2">
      <c r="A25" s="638"/>
      <c r="B25" s="639"/>
    </row>
    <row r="26" spans="1:2">
      <c r="A26" s="638"/>
      <c r="B26" s="639"/>
    </row>
    <row r="27" spans="1:2">
      <c r="A27" s="638"/>
      <c r="B27" s="639"/>
    </row>
  </sheetData>
  <printOptions horizontalCentered="1"/>
  <pageMargins left="0.78740157480314965" right="0.78740157480314965" top="1.1811023622047245" bottom="0.98425196850393704" header="0.78740157480314965" footer="0.78740157480314965"/>
  <pageSetup paperSize="9" scale="90" orientation="landscape" horizontalDpi="300" verticalDpi="300" r:id="rId1"/>
  <headerFooter alignWithMargins="0">
    <oddHeader>&amp;C&amp;"Times New Roman CE,Félkövér"&amp;12Működési és felhalmozási célú támogatások államháztartáson belülről 2015. évbenÖnkormányzat&amp;R&amp;"Times New Roman CE,Félkövér dőlt"&amp;12 5.1.számú tájékoztató tábla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D14"/>
  <sheetViews>
    <sheetView workbookViewId="0">
      <selection activeCell="D13" sqref="D13"/>
    </sheetView>
  </sheetViews>
  <sheetFormatPr defaultRowHeight="12.75"/>
  <cols>
    <col min="1" max="1" width="6.6640625" customWidth="1"/>
    <col min="2" max="2" width="68.6640625" customWidth="1"/>
    <col min="3" max="3" width="43.5" customWidth="1"/>
    <col min="4" max="4" width="26.1640625" customWidth="1"/>
  </cols>
  <sheetData>
    <row r="1" spans="1:4" ht="45" customHeight="1" thickBot="1">
      <c r="A1" s="726" t="s">
        <v>563</v>
      </c>
      <c r="B1" s="727"/>
      <c r="C1" s="727"/>
      <c r="D1" s="727"/>
    </row>
    <row r="2" spans="1:4" ht="33.75" customHeight="1">
      <c r="A2" s="564" t="s">
        <v>70</v>
      </c>
      <c r="B2" s="565" t="s">
        <v>126</v>
      </c>
      <c r="C2" s="565" t="s">
        <v>127</v>
      </c>
      <c r="D2" s="566" t="s">
        <v>564</v>
      </c>
    </row>
    <row r="3" spans="1:4">
      <c r="A3" s="567" t="s">
        <v>17</v>
      </c>
      <c r="B3" s="568" t="s">
        <v>565</v>
      </c>
      <c r="C3" s="568" t="s">
        <v>566</v>
      </c>
      <c r="D3" s="569">
        <v>850</v>
      </c>
    </row>
    <row r="4" spans="1:4">
      <c r="A4" s="570" t="s">
        <v>18</v>
      </c>
      <c r="B4" s="571" t="s">
        <v>571</v>
      </c>
      <c r="C4" s="571" t="s">
        <v>662</v>
      </c>
      <c r="D4" s="572">
        <v>1700</v>
      </c>
    </row>
    <row r="5" spans="1:4">
      <c r="A5" s="570" t="s">
        <v>19</v>
      </c>
      <c r="B5" s="571" t="s">
        <v>571</v>
      </c>
      <c r="C5" s="571" t="s">
        <v>663</v>
      </c>
      <c r="D5" s="572">
        <v>3732</v>
      </c>
    </row>
    <row r="6" spans="1:4">
      <c r="A6" s="570" t="s">
        <v>20</v>
      </c>
      <c r="B6" s="571" t="s">
        <v>664</v>
      </c>
      <c r="C6" s="571" t="s">
        <v>662</v>
      </c>
      <c r="D6" s="572">
        <v>21</v>
      </c>
    </row>
    <row r="7" spans="1:4">
      <c r="A7" s="570" t="s">
        <v>21</v>
      </c>
      <c r="B7" s="571" t="s">
        <v>665</v>
      </c>
      <c r="C7" s="571" t="s">
        <v>662</v>
      </c>
      <c r="D7" s="572">
        <v>65</v>
      </c>
    </row>
    <row r="8" spans="1:4">
      <c r="A8" s="570" t="s">
        <v>22</v>
      </c>
      <c r="B8" s="571" t="s">
        <v>666</v>
      </c>
      <c r="C8" s="571" t="s">
        <v>662</v>
      </c>
      <c r="D8" s="572">
        <v>65</v>
      </c>
    </row>
    <row r="9" spans="1:4" ht="20.25" customHeight="1">
      <c r="A9" s="570" t="s">
        <v>23</v>
      </c>
      <c r="B9" s="571" t="s">
        <v>667</v>
      </c>
      <c r="C9" s="571" t="s">
        <v>662</v>
      </c>
      <c r="D9" s="572">
        <v>60</v>
      </c>
    </row>
    <row r="10" spans="1:4" ht="15.95" customHeight="1" thickBot="1">
      <c r="A10" s="728" t="s">
        <v>567</v>
      </c>
      <c r="B10" s="729"/>
      <c r="C10" s="729"/>
      <c r="D10" s="573">
        <f>SUM(D3:D9)</f>
        <v>6493</v>
      </c>
    </row>
    <row r="11" spans="1:4" ht="15.95" customHeight="1">
      <c r="A11" s="574" t="s">
        <v>17</v>
      </c>
      <c r="B11" s="649" t="s">
        <v>668</v>
      </c>
      <c r="C11" s="568" t="s">
        <v>568</v>
      </c>
      <c r="D11" s="569">
        <v>200</v>
      </c>
    </row>
    <row r="12" spans="1:4" ht="15.95" customHeight="1">
      <c r="A12" s="574" t="s">
        <v>21</v>
      </c>
      <c r="B12" s="649" t="s">
        <v>669</v>
      </c>
      <c r="C12" s="568" t="s">
        <v>569</v>
      </c>
      <c r="D12" s="569">
        <v>600</v>
      </c>
    </row>
    <row r="13" spans="1:4" ht="15.95" customHeight="1" thickBot="1">
      <c r="A13" s="728" t="s">
        <v>570</v>
      </c>
      <c r="B13" s="729"/>
      <c r="C13" s="729"/>
      <c r="D13" s="573">
        <f>SUM(D11:D12)</f>
        <v>800</v>
      </c>
    </row>
    <row r="14" spans="1:4" ht="15.95" customHeight="1" thickBot="1">
      <c r="A14" s="576" t="s">
        <v>51</v>
      </c>
      <c r="B14" s="577"/>
      <c r="C14" s="235"/>
      <c r="D14" s="575">
        <f>D10+D13</f>
        <v>7293</v>
      </c>
    </row>
  </sheetData>
  <mergeCells count="3">
    <mergeCell ref="A1:D1"/>
    <mergeCell ref="A10:C10"/>
    <mergeCell ref="A13:C13"/>
  </mergeCells>
  <phoneticPr fontId="30" type="noConversion"/>
  <conditionalFormatting sqref="D14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landscape" r:id="rId1"/>
  <headerFooter alignWithMargins="0">
    <oddHeader>&amp;R&amp;"Times New Roman CE,Félkövér dőlt"&amp;11 6. tájékoztató tábla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J14"/>
  <sheetViews>
    <sheetView view="pageLayout" workbookViewId="0">
      <selection activeCell="A9" sqref="A9"/>
    </sheetView>
  </sheetViews>
  <sheetFormatPr defaultRowHeight="12.75"/>
  <cols>
    <col min="1" max="1" width="68.1640625" style="584" customWidth="1"/>
    <col min="2" max="2" width="25.6640625" style="3" customWidth="1"/>
    <col min="3" max="16384" width="9.33203125" style="3"/>
  </cols>
  <sheetData>
    <row r="1" spans="1:10" s="42" customFormat="1" ht="24" customHeight="1" thickBot="1">
      <c r="A1" s="578"/>
      <c r="B1" s="44" t="s">
        <v>61</v>
      </c>
    </row>
    <row r="2" spans="1:10" s="580" customFormat="1" ht="54.75" customHeight="1">
      <c r="A2" s="579" t="s">
        <v>572</v>
      </c>
      <c r="B2" s="641" t="s">
        <v>573</v>
      </c>
    </row>
    <row r="3" spans="1:10" s="582" customFormat="1" ht="24.95" customHeight="1">
      <c r="A3" s="642" t="s">
        <v>574</v>
      </c>
      <c r="B3" s="585">
        <v>3000</v>
      </c>
      <c r="C3" s="581"/>
      <c r="D3" s="581"/>
      <c r="E3" s="581"/>
      <c r="F3" s="581"/>
      <c r="G3" s="581"/>
      <c r="H3" s="581"/>
      <c r="I3" s="581"/>
      <c r="J3" s="581"/>
    </row>
    <row r="4" spans="1:10" s="582" customFormat="1" ht="24.95" customHeight="1">
      <c r="A4" s="642" t="s">
        <v>575</v>
      </c>
      <c r="B4" s="585">
        <v>5172</v>
      </c>
      <c r="C4" s="583"/>
      <c r="D4" s="583"/>
      <c r="E4" s="583"/>
      <c r="F4" s="583"/>
      <c r="G4" s="583"/>
      <c r="H4" s="583"/>
      <c r="I4" s="583"/>
      <c r="J4" s="583"/>
    </row>
    <row r="5" spans="1:10" s="582" customFormat="1" ht="24.95" customHeight="1">
      <c r="A5" s="642" t="s">
        <v>576</v>
      </c>
      <c r="B5" s="585">
        <v>1200</v>
      </c>
      <c r="C5" s="583"/>
      <c r="D5" s="583"/>
      <c r="E5" s="583"/>
      <c r="F5" s="583"/>
      <c r="G5" s="583"/>
      <c r="H5" s="583"/>
      <c r="I5" s="583"/>
      <c r="J5" s="583"/>
    </row>
    <row r="6" spans="1:10" s="582" customFormat="1" ht="24.95" customHeight="1">
      <c r="A6" s="643" t="s">
        <v>577</v>
      </c>
      <c r="B6" s="644"/>
      <c r="C6" s="583"/>
      <c r="D6" s="583"/>
      <c r="E6" s="583"/>
      <c r="F6" s="583"/>
      <c r="G6" s="583"/>
      <c r="H6" s="583"/>
      <c r="I6" s="583"/>
      <c r="J6" s="583"/>
    </row>
    <row r="7" spans="1:10" s="582" customFormat="1" ht="24.95" customHeight="1">
      <c r="A7" s="643" t="s">
        <v>578</v>
      </c>
      <c r="B7" s="644">
        <v>400</v>
      </c>
      <c r="C7" s="583"/>
      <c r="D7" s="583"/>
      <c r="E7" s="583"/>
      <c r="F7" s="583"/>
      <c r="G7" s="583"/>
      <c r="H7" s="583"/>
      <c r="I7" s="583"/>
      <c r="J7" s="583"/>
    </row>
    <row r="8" spans="1:10" s="582" customFormat="1" ht="24.95" customHeight="1">
      <c r="A8" s="643" t="s">
        <v>670</v>
      </c>
      <c r="B8" s="644">
        <v>1400</v>
      </c>
      <c r="C8" s="583"/>
      <c r="D8" s="583"/>
      <c r="E8" s="583"/>
      <c r="F8" s="583"/>
      <c r="G8" s="583"/>
      <c r="H8" s="583"/>
      <c r="I8" s="583"/>
      <c r="J8" s="583"/>
    </row>
    <row r="9" spans="1:10" s="582" customFormat="1" ht="24.95" customHeight="1">
      <c r="A9" s="643" t="s">
        <v>671</v>
      </c>
      <c r="B9" s="644">
        <v>1000</v>
      </c>
      <c r="C9" s="583"/>
      <c r="D9" s="583"/>
      <c r="E9" s="583"/>
      <c r="F9" s="583"/>
      <c r="G9" s="583"/>
      <c r="H9" s="583"/>
      <c r="I9" s="583"/>
      <c r="J9" s="583"/>
    </row>
    <row r="10" spans="1:10" s="582" customFormat="1" ht="24.95" customHeight="1">
      <c r="A10" s="643" t="s">
        <v>579</v>
      </c>
      <c r="B10" s="644">
        <v>100</v>
      </c>
      <c r="C10" s="581"/>
      <c r="D10" s="581"/>
      <c r="E10" s="581"/>
      <c r="F10" s="581"/>
      <c r="G10" s="581"/>
      <c r="H10" s="581"/>
      <c r="I10" s="581"/>
      <c r="J10" s="581"/>
    </row>
    <row r="11" spans="1:10" s="582" customFormat="1" ht="24.95" customHeight="1">
      <c r="A11" s="643" t="s">
        <v>580</v>
      </c>
      <c r="B11" s="644">
        <v>800</v>
      </c>
      <c r="C11" s="583"/>
      <c r="D11" s="583"/>
      <c r="E11" s="583"/>
      <c r="F11" s="583"/>
      <c r="G11" s="583"/>
      <c r="H11" s="583"/>
      <c r="I11" s="583"/>
      <c r="J11" s="583"/>
    </row>
    <row r="12" spans="1:10" s="582" customFormat="1" ht="24.95" customHeight="1">
      <c r="A12" s="645" t="s">
        <v>583</v>
      </c>
      <c r="B12" s="646"/>
      <c r="C12" s="583"/>
      <c r="D12" s="583"/>
      <c r="E12" s="583"/>
      <c r="F12" s="583"/>
      <c r="G12" s="583"/>
      <c r="H12" s="583"/>
      <c r="I12" s="583"/>
      <c r="J12" s="583"/>
    </row>
    <row r="13" spans="1:10" s="582" customFormat="1" ht="24.95" customHeight="1">
      <c r="A13" s="643" t="s">
        <v>581</v>
      </c>
      <c r="B13" s="644">
        <v>300</v>
      </c>
      <c r="C13" s="583"/>
      <c r="D13" s="583"/>
      <c r="E13" s="583"/>
      <c r="F13" s="583"/>
      <c r="G13" s="583"/>
      <c r="H13" s="583"/>
      <c r="I13" s="583"/>
      <c r="J13" s="583"/>
    </row>
    <row r="14" spans="1:10" s="582" customFormat="1" ht="24.95" customHeight="1" thickBot="1">
      <c r="A14" s="647" t="s">
        <v>582</v>
      </c>
      <c r="B14" s="648">
        <f>SUM(B3:B13)</f>
        <v>13372</v>
      </c>
      <c r="C14" s="581"/>
      <c r="D14" s="581"/>
      <c r="E14" s="581"/>
      <c r="F14" s="581"/>
      <c r="G14" s="581"/>
      <c r="H14" s="581"/>
      <c r="I14" s="581"/>
      <c r="J14" s="581"/>
    </row>
  </sheetData>
  <printOptions horizontalCentered="1"/>
  <pageMargins left="0.78740157480314965" right="0.78740157480314965" top="1.4173228346456694" bottom="0.98425196850393704" header="0.78740157480314965" footer="0.78740157480314965"/>
  <pageSetup paperSize="9" scale="95" orientation="portrait" horizontalDpi="4294967295" verticalDpi="300" r:id="rId1"/>
  <headerFooter alignWithMargins="0">
    <oddHeader>&amp;C&amp;"Times New Roman CE,Félkövér"&amp;12Önkormányzat2015. évi ellátottak pénzbeli juttatásai részletezése&amp;R&amp;"Times New Roman CE,Félkövér dőlt"&amp;12 7.1. számú tájékoztató tábla&amp;"Times New Roman CE,Dőlt"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1"/>
  <sheetViews>
    <sheetView view="pageLayout" workbookViewId="0">
      <selection sqref="A1:O1"/>
    </sheetView>
  </sheetViews>
  <sheetFormatPr defaultRowHeight="15.75"/>
  <cols>
    <col min="1" max="1" width="4.83203125" style="114" customWidth="1"/>
    <col min="2" max="2" width="31.1640625" style="132" customWidth="1"/>
    <col min="3" max="4" width="9" style="132" customWidth="1"/>
    <col min="5" max="5" width="9.5" style="132" customWidth="1"/>
    <col min="6" max="6" width="8.83203125" style="132" customWidth="1"/>
    <col min="7" max="7" width="8.6640625" style="132" customWidth="1"/>
    <col min="8" max="8" width="8.83203125" style="132" customWidth="1"/>
    <col min="9" max="9" width="8.1640625" style="132" customWidth="1"/>
    <col min="10" max="14" width="9.5" style="132" customWidth="1"/>
    <col min="15" max="15" width="12.6640625" style="114" customWidth="1"/>
    <col min="16" max="16384" width="9.33203125" style="132"/>
  </cols>
  <sheetData>
    <row r="1" spans="1:15" ht="31.5" customHeight="1">
      <c r="A1" s="733" t="str">
        <f>+CONCATENATE("Előirányzat-felhasználási terv",CHAR(10),LEFT(ÖSSZEFÜGGÉSEK!A5,4),". évre")</f>
        <v>Előirányzat-felhasználási terv
2015. évre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</row>
    <row r="2" spans="1:15" ht="16.5" thickBot="1">
      <c r="O2" s="4" t="s">
        <v>53</v>
      </c>
    </row>
    <row r="3" spans="1:15" s="114" customFormat="1" ht="26.1" customHeight="1" thickBot="1">
      <c r="A3" s="111" t="s">
        <v>15</v>
      </c>
      <c r="B3" s="112" t="s">
        <v>62</v>
      </c>
      <c r="C3" s="112" t="s">
        <v>74</v>
      </c>
      <c r="D3" s="112" t="s">
        <v>75</v>
      </c>
      <c r="E3" s="112" t="s">
        <v>76</v>
      </c>
      <c r="F3" s="112" t="s">
        <v>77</v>
      </c>
      <c r="G3" s="112" t="s">
        <v>78</v>
      </c>
      <c r="H3" s="112" t="s">
        <v>79</v>
      </c>
      <c r="I3" s="112" t="s">
        <v>80</v>
      </c>
      <c r="J3" s="112" t="s">
        <v>81</v>
      </c>
      <c r="K3" s="112" t="s">
        <v>82</v>
      </c>
      <c r="L3" s="112" t="s">
        <v>83</v>
      </c>
      <c r="M3" s="112" t="s">
        <v>84</v>
      </c>
      <c r="N3" s="112" t="s">
        <v>85</v>
      </c>
      <c r="O3" s="113" t="s">
        <v>51</v>
      </c>
    </row>
    <row r="4" spans="1:15" s="116" customFormat="1" ht="15" customHeight="1" thickBot="1">
      <c r="A4" s="115" t="s">
        <v>17</v>
      </c>
      <c r="B4" s="730" t="s">
        <v>56</v>
      </c>
      <c r="C4" s="731"/>
      <c r="D4" s="731"/>
      <c r="E4" s="731"/>
      <c r="F4" s="731"/>
      <c r="G4" s="731"/>
      <c r="H4" s="731"/>
      <c r="I4" s="731"/>
      <c r="J4" s="731"/>
      <c r="K4" s="731"/>
      <c r="L4" s="731"/>
      <c r="M4" s="731"/>
      <c r="N4" s="731"/>
      <c r="O4" s="732"/>
    </row>
    <row r="5" spans="1:15" s="116" customFormat="1" ht="22.5">
      <c r="A5" s="117" t="s">
        <v>18</v>
      </c>
      <c r="B5" s="521" t="s">
        <v>382</v>
      </c>
      <c r="C5" s="118">
        <v>28591</v>
      </c>
      <c r="D5" s="118">
        <v>20708</v>
      </c>
      <c r="E5" s="118">
        <v>20708</v>
      </c>
      <c r="F5" s="118">
        <v>15765</v>
      </c>
      <c r="G5" s="118">
        <v>15765</v>
      </c>
      <c r="H5" s="118">
        <v>15765</v>
      </c>
      <c r="I5" s="118">
        <v>15765</v>
      </c>
      <c r="J5" s="118">
        <v>15765</v>
      </c>
      <c r="K5" s="118">
        <v>15765</v>
      </c>
      <c r="L5" s="118">
        <v>28323</v>
      </c>
      <c r="M5" s="118">
        <v>15765</v>
      </c>
      <c r="N5" s="118">
        <v>15764</v>
      </c>
      <c r="O5" s="119">
        <f t="shared" ref="O5:O25" si="0">SUM(C5:N5)</f>
        <v>224449</v>
      </c>
    </row>
    <row r="6" spans="1:15" s="123" customFormat="1" ht="22.5">
      <c r="A6" s="120" t="s">
        <v>19</v>
      </c>
      <c r="B6" s="318" t="s">
        <v>426</v>
      </c>
      <c r="C6" s="121">
        <v>14283</v>
      </c>
      <c r="D6" s="121">
        <v>14283</v>
      </c>
      <c r="E6" s="121">
        <v>14283</v>
      </c>
      <c r="F6" s="121">
        <v>14283</v>
      </c>
      <c r="G6" s="121">
        <v>14283</v>
      </c>
      <c r="H6" s="121">
        <v>14283</v>
      </c>
      <c r="I6" s="121">
        <v>14283</v>
      </c>
      <c r="J6" s="121">
        <v>14283</v>
      </c>
      <c r="K6" s="121">
        <v>14283</v>
      </c>
      <c r="L6" s="121">
        <v>14283</v>
      </c>
      <c r="M6" s="121">
        <v>14283</v>
      </c>
      <c r="N6" s="121">
        <v>14278</v>
      </c>
      <c r="O6" s="122">
        <f t="shared" si="0"/>
        <v>171391</v>
      </c>
    </row>
    <row r="7" spans="1:15" s="123" customFormat="1" ht="22.5">
      <c r="A7" s="120" t="s">
        <v>20</v>
      </c>
      <c r="B7" s="317" t="s">
        <v>427</v>
      </c>
      <c r="C7" s="124"/>
      <c r="D7" s="124"/>
      <c r="E7" s="124"/>
      <c r="F7" s="124">
        <v>7984</v>
      </c>
      <c r="G7" s="124"/>
      <c r="H7" s="124">
        <v>13105</v>
      </c>
      <c r="I7" s="124"/>
      <c r="J7" s="124"/>
      <c r="K7" s="124"/>
      <c r="L7" s="124"/>
      <c r="M7" s="124">
        <v>2877</v>
      </c>
      <c r="N7" s="124"/>
      <c r="O7" s="125">
        <f t="shared" si="0"/>
        <v>23966</v>
      </c>
    </row>
    <row r="8" spans="1:15" s="123" customFormat="1" ht="14.1" customHeight="1">
      <c r="A8" s="120" t="s">
        <v>21</v>
      </c>
      <c r="B8" s="316" t="s">
        <v>173</v>
      </c>
      <c r="C8" s="121"/>
      <c r="D8" s="121"/>
      <c r="E8" s="121">
        <v>15825</v>
      </c>
      <c r="F8" s="121"/>
      <c r="G8" s="121"/>
      <c r="H8" s="121"/>
      <c r="I8" s="121"/>
      <c r="J8" s="121"/>
      <c r="K8" s="121">
        <v>15825</v>
      </c>
      <c r="L8" s="121"/>
      <c r="M8" s="121"/>
      <c r="N8" s="121"/>
      <c r="O8" s="122">
        <f t="shared" si="0"/>
        <v>31650</v>
      </c>
    </row>
    <row r="9" spans="1:15" s="123" customFormat="1" ht="14.1" customHeight="1">
      <c r="A9" s="120" t="s">
        <v>22</v>
      </c>
      <c r="B9" s="316" t="s">
        <v>428</v>
      </c>
      <c r="C9" s="121">
        <v>3463</v>
      </c>
      <c r="D9" s="121">
        <v>3463</v>
      </c>
      <c r="E9" s="121">
        <v>3463</v>
      </c>
      <c r="F9" s="121">
        <v>3463</v>
      </c>
      <c r="G9" s="121">
        <v>3463</v>
      </c>
      <c r="H9" s="121">
        <v>3463</v>
      </c>
      <c r="I9" s="121">
        <v>3463</v>
      </c>
      <c r="J9" s="121">
        <v>3463</v>
      </c>
      <c r="K9" s="121">
        <v>3463</v>
      </c>
      <c r="L9" s="121">
        <v>3463</v>
      </c>
      <c r="M9" s="121">
        <v>3463</v>
      </c>
      <c r="N9" s="121">
        <v>3459</v>
      </c>
      <c r="O9" s="122">
        <f t="shared" si="0"/>
        <v>41552</v>
      </c>
    </row>
    <row r="10" spans="1:15" s="123" customFormat="1" ht="14.1" customHeight="1">
      <c r="A10" s="120" t="s">
        <v>23</v>
      </c>
      <c r="B10" s="316" t="s">
        <v>10</v>
      </c>
      <c r="C10" s="121">
        <v>2000</v>
      </c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>
        <f t="shared" si="0"/>
        <v>2000</v>
      </c>
    </row>
    <row r="11" spans="1:15" s="123" customFormat="1" ht="14.1" customHeight="1">
      <c r="A11" s="120" t="s">
        <v>24</v>
      </c>
      <c r="B11" s="316" t="s">
        <v>384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2">
        <f t="shared" si="0"/>
        <v>0</v>
      </c>
    </row>
    <row r="12" spans="1:15" s="123" customFormat="1" ht="22.5">
      <c r="A12" s="120" t="s">
        <v>25</v>
      </c>
      <c r="B12" s="318" t="s">
        <v>415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2">
        <f t="shared" si="0"/>
        <v>0</v>
      </c>
    </row>
    <row r="13" spans="1:15" s="123" customFormat="1" ht="14.1" customHeight="1" thickBot="1">
      <c r="A13" s="120" t="s">
        <v>26</v>
      </c>
      <c r="B13" s="316" t="s">
        <v>11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2">
        <f t="shared" si="0"/>
        <v>0</v>
      </c>
    </row>
    <row r="14" spans="1:15" s="116" customFormat="1" ht="15.95" customHeight="1" thickBot="1">
      <c r="A14" s="115" t="s">
        <v>27</v>
      </c>
      <c r="B14" s="37" t="s">
        <v>110</v>
      </c>
      <c r="C14" s="126">
        <f t="shared" ref="C14:N14" si="1">SUM(C5:C13)</f>
        <v>48337</v>
      </c>
      <c r="D14" s="126">
        <f t="shared" si="1"/>
        <v>38454</v>
      </c>
      <c r="E14" s="126">
        <f t="shared" si="1"/>
        <v>54279</v>
      </c>
      <c r="F14" s="126">
        <f t="shared" si="1"/>
        <v>41495</v>
      </c>
      <c r="G14" s="126">
        <f t="shared" si="1"/>
        <v>33511</v>
      </c>
      <c r="H14" s="126">
        <f t="shared" si="1"/>
        <v>46616</v>
      </c>
      <c r="I14" s="126">
        <f t="shared" si="1"/>
        <v>33511</v>
      </c>
      <c r="J14" s="126">
        <f t="shared" si="1"/>
        <v>33511</v>
      </c>
      <c r="K14" s="126">
        <f t="shared" si="1"/>
        <v>49336</v>
      </c>
      <c r="L14" s="126">
        <f t="shared" si="1"/>
        <v>46069</v>
      </c>
      <c r="M14" s="126">
        <f t="shared" si="1"/>
        <v>36388</v>
      </c>
      <c r="N14" s="126">
        <f t="shared" si="1"/>
        <v>33501</v>
      </c>
      <c r="O14" s="127">
        <f>SUM(C14:N14)</f>
        <v>495008</v>
      </c>
    </row>
    <row r="15" spans="1:15" s="116" customFormat="1" ht="15" customHeight="1" thickBot="1">
      <c r="A15" s="115" t="s">
        <v>28</v>
      </c>
      <c r="B15" s="730" t="s">
        <v>57</v>
      </c>
      <c r="C15" s="731"/>
      <c r="D15" s="731"/>
      <c r="E15" s="731"/>
      <c r="F15" s="731"/>
      <c r="G15" s="731"/>
      <c r="H15" s="731"/>
      <c r="I15" s="731"/>
      <c r="J15" s="731"/>
      <c r="K15" s="731"/>
      <c r="L15" s="731"/>
      <c r="M15" s="731"/>
      <c r="N15" s="731"/>
      <c r="O15" s="732"/>
    </row>
    <row r="16" spans="1:15" s="123" customFormat="1" ht="14.1" customHeight="1">
      <c r="A16" s="128" t="s">
        <v>29</v>
      </c>
      <c r="B16" s="319" t="s">
        <v>63</v>
      </c>
      <c r="C16" s="124">
        <v>17909</v>
      </c>
      <c r="D16" s="124">
        <v>17909</v>
      </c>
      <c r="E16" s="124">
        <v>17909</v>
      </c>
      <c r="F16" s="124">
        <v>17909</v>
      </c>
      <c r="G16" s="124">
        <v>17909</v>
      </c>
      <c r="H16" s="124">
        <v>17909</v>
      </c>
      <c r="I16" s="124">
        <v>17909</v>
      </c>
      <c r="J16" s="124">
        <v>17909</v>
      </c>
      <c r="K16" s="124">
        <v>17909</v>
      </c>
      <c r="L16" s="124">
        <v>17909</v>
      </c>
      <c r="M16" s="124">
        <v>17909</v>
      </c>
      <c r="N16" s="124">
        <v>17907</v>
      </c>
      <c r="O16" s="125">
        <f t="shared" si="0"/>
        <v>214906</v>
      </c>
    </row>
    <row r="17" spans="1:15" s="123" customFormat="1" ht="27" customHeight="1">
      <c r="A17" s="120" t="s">
        <v>30</v>
      </c>
      <c r="B17" s="318" t="s">
        <v>182</v>
      </c>
      <c r="C17" s="121">
        <v>3301</v>
      </c>
      <c r="D17" s="121">
        <v>3301</v>
      </c>
      <c r="E17" s="121">
        <v>3301</v>
      </c>
      <c r="F17" s="121">
        <v>3301</v>
      </c>
      <c r="G17" s="121">
        <v>3301</v>
      </c>
      <c r="H17" s="121">
        <v>3301</v>
      </c>
      <c r="I17" s="121">
        <v>3301</v>
      </c>
      <c r="J17" s="121">
        <v>3301</v>
      </c>
      <c r="K17" s="121">
        <v>3301</v>
      </c>
      <c r="L17" s="121">
        <v>3301</v>
      </c>
      <c r="M17" s="121">
        <v>3301</v>
      </c>
      <c r="N17" s="121">
        <v>3300</v>
      </c>
      <c r="O17" s="122">
        <f t="shared" si="0"/>
        <v>39611</v>
      </c>
    </row>
    <row r="18" spans="1:15" s="123" customFormat="1" ht="14.1" customHeight="1">
      <c r="A18" s="120" t="s">
        <v>31</v>
      </c>
      <c r="B18" s="316" t="s">
        <v>138</v>
      </c>
      <c r="C18" s="121">
        <v>7450</v>
      </c>
      <c r="D18" s="121">
        <v>7450</v>
      </c>
      <c r="E18" s="121">
        <v>7450</v>
      </c>
      <c r="F18" s="121">
        <v>7450</v>
      </c>
      <c r="G18" s="121">
        <v>7450</v>
      </c>
      <c r="H18" s="121">
        <v>7450</v>
      </c>
      <c r="I18" s="121">
        <v>7450</v>
      </c>
      <c r="J18" s="121">
        <v>7450</v>
      </c>
      <c r="K18" s="121">
        <v>7450</v>
      </c>
      <c r="L18" s="121">
        <v>7450</v>
      </c>
      <c r="M18" s="121">
        <v>7450</v>
      </c>
      <c r="N18" s="121">
        <v>7446</v>
      </c>
      <c r="O18" s="122">
        <f t="shared" si="0"/>
        <v>89396</v>
      </c>
    </row>
    <row r="19" spans="1:15" s="123" customFormat="1" ht="14.1" customHeight="1">
      <c r="A19" s="120" t="s">
        <v>32</v>
      </c>
      <c r="B19" s="316" t="s">
        <v>183</v>
      </c>
      <c r="C19" s="121">
        <v>9575</v>
      </c>
      <c r="D19" s="121">
        <v>9575</v>
      </c>
      <c r="E19" s="121">
        <v>9575</v>
      </c>
      <c r="F19" s="121">
        <v>2484</v>
      </c>
      <c r="G19" s="121">
        <v>2484</v>
      </c>
      <c r="H19" s="121">
        <v>2484</v>
      </c>
      <c r="I19" s="121">
        <v>2484</v>
      </c>
      <c r="J19" s="121">
        <v>2484</v>
      </c>
      <c r="K19" s="121">
        <v>2484</v>
      </c>
      <c r="L19" s="121">
        <v>2484</v>
      </c>
      <c r="M19" s="121">
        <v>2484</v>
      </c>
      <c r="N19" s="121">
        <v>2484</v>
      </c>
      <c r="O19" s="122">
        <f t="shared" si="0"/>
        <v>51081</v>
      </c>
    </row>
    <row r="20" spans="1:15" s="123" customFormat="1" ht="14.1" customHeight="1">
      <c r="A20" s="120" t="s">
        <v>33</v>
      </c>
      <c r="B20" s="316" t="s">
        <v>12</v>
      </c>
      <c r="C20" s="121">
        <v>4171</v>
      </c>
      <c r="D20" s="121">
        <v>6171</v>
      </c>
      <c r="E20" s="121">
        <v>6171</v>
      </c>
      <c r="F20" s="121">
        <v>6171</v>
      </c>
      <c r="G20" s="121">
        <v>6171</v>
      </c>
      <c r="H20" s="121">
        <v>6171</v>
      </c>
      <c r="I20" s="121">
        <v>6171</v>
      </c>
      <c r="J20" s="121">
        <v>6171</v>
      </c>
      <c r="K20" s="121">
        <v>8171</v>
      </c>
      <c r="L20" s="121">
        <v>6171</v>
      </c>
      <c r="M20" s="121">
        <v>6171</v>
      </c>
      <c r="N20" s="121">
        <v>6167</v>
      </c>
      <c r="O20" s="122">
        <f t="shared" si="0"/>
        <v>74048</v>
      </c>
    </row>
    <row r="21" spans="1:15" s="123" customFormat="1" ht="14.1" customHeight="1">
      <c r="A21" s="120" t="s">
        <v>34</v>
      </c>
      <c r="B21" s="316" t="s">
        <v>227</v>
      </c>
      <c r="C21" s="121"/>
      <c r="D21" s="121"/>
      <c r="E21" s="121">
        <v>6000</v>
      </c>
      <c r="F21" s="121">
        <v>2000</v>
      </c>
      <c r="G21" s="121">
        <v>2000</v>
      </c>
      <c r="H21" s="121">
        <v>2000</v>
      </c>
      <c r="I21" s="121">
        <v>2000</v>
      </c>
      <c r="J21" s="121">
        <v>2000</v>
      </c>
      <c r="K21" s="121">
        <v>2000</v>
      </c>
      <c r="L21" s="121">
        <v>2000</v>
      </c>
      <c r="M21" s="121">
        <v>2000</v>
      </c>
      <c r="N21" s="121">
        <v>2016</v>
      </c>
      <c r="O21" s="122">
        <f t="shared" si="0"/>
        <v>24016</v>
      </c>
    </row>
    <row r="22" spans="1:15" s="123" customFormat="1">
      <c r="A22" s="120" t="s">
        <v>35</v>
      </c>
      <c r="B22" s="318" t="s">
        <v>186</v>
      </c>
      <c r="C22" s="121"/>
      <c r="D22" s="121"/>
      <c r="E22" s="121"/>
      <c r="F22" s="121"/>
      <c r="G22" s="121"/>
      <c r="H22" s="121">
        <v>1500</v>
      </c>
      <c r="I22" s="121"/>
      <c r="J22" s="121"/>
      <c r="K22" s="121"/>
      <c r="L22" s="121"/>
      <c r="M22" s="121"/>
      <c r="N22" s="121"/>
      <c r="O22" s="122">
        <f t="shared" si="0"/>
        <v>1500</v>
      </c>
    </row>
    <row r="23" spans="1:15" s="123" customFormat="1" ht="14.1" customHeight="1">
      <c r="A23" s="120" t="s">
        <v>36</v>
      </c>
      <c r="B23" s="316" t="s">
        <v>230</v>
      </c>
      <c r="C23" s="121"/>
      <c r="D23" s="121"/>
      <c r="E23" s="121"/>
      <c r="F23" s="121"/>
      <c r="G23" s="121"/>
      <c r="H23" s="121"/>
      <c r="I23" s="121"/>
      <c r="J23" s="121"/>
      <c r="K23" s="121">
        <v>450</v>
      </c>
      <c r="L23" s="121"/>
      <c r="M23" s="121"/>
      <c r="N23" s="121"/>
      <c r="O23" s="122">
        <f t="shared" si="0"/>
        <v>450</v>
      </c>
    </row>
    <row r="24" spans="1:15" s="123" customFormat="1" ht="14.1" customHeight="1" thickBot="1">
      <c r="A24" s="120" t="s">
        <v>37</v>
      </c>
      <c r="B24" s="316" t="s">
        <v>13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2">
        <f t="shared" si="0"/>
        <v>0</v>
      </c>
    </row>
    <row r="25" spans="1:15" s="116" customFormat="1" ht="15.95" customHeight="1" thickBot="1">
      <c r="A25" s="129" t="s">
        <v>38</v>
      </c>
      <c r="B25" s="37" t="s">
        <v>111</v>
      </c>
      <c r="C25" s="126">
        <f t="shared" ref="C25:N25" si="2">SUM(C16:C24)</f>
        <v>42406</v>
      </c>
      <c r="D25" s="126">
        <f t="shared" si="2"/>
        <v>44406</v>
      </c>
      <c r="E25" s="126">
        <f t="shared" si="2"/>
        <v>50406</v>
      </c>
      <c r="F25" s="126">
        <f t="shared" si="2"/>
        <v>39315</v>
      </c>
      <c r="G25" s="126">
        <f t="shared" si="2"/>
        <v>39315</v>
      </c>
      <c r="H25" s="126">
        <f t="shared" si="2"/>
        <v>40815</v>
      </c>
      <c r="I25" s="126">
        <f t="shared" si="2"/>
        <v>39315</v>
      </c>
      <c r="J25" s="126">
        <f t="shared" si="2"/>
        <v>39315</v>
      </c>
      <c r="K25" s="126">
        <f t="shared" si="2"/>
        <v>41765</v>
      </c>
      <c r="L25" s="126">
        <f t="shared" si="2"/>
        <v>39315</v>
      </c>
      <c r="M25" s="126">
        <f t="shared" si="2"/>
        <v>39315</v>
      </c>
      <c r="N25" s="126">
        <f t="shared" si="2"/>
        <v>39320</v>
      </c>
      <c r="O25" s="127">
        <f t="shared" si="0"/>
        <v>495008</v>
      </c>
    </row>
    <row r="26" spans="1:15" ht="16.5" thickBot="1">
      <c r="A26" s="129" t="s">
        <v>39</v>
      </c>
      <c r="B26" s="320" t="s">
        <v>112</v>
      </c>
      <c r="C26" s="130">
        <f t="shared" ref="C26:O26" si="3">C14-C25</f>
        <v>5931</v>
      </c>
      <c r="D26" s="130">
        <f t="shared" si="3"/>
        <v>-5952</v>
      </c>
      <c r="E26" s="130">
        <f t="shared" si="3"/>
        <v>3873</v>
      </c>
      <c r="F26" s="130">
        <f t="shared" si="3"/>
        <v>2180</v>
      </c>
      <c r="G26" s="130">
        <f t="shared" si="3"/>
        <v>-5804</v>
      </c>
      <c r="H26" s="130">
        <f t="shared" si="3"/>
        <v>5801</v>
      </c>
      <c r="I26" s="130">
        <f t="shared" si="3"/>
        <v>-5804</v>
      </c>
      <c r="J26" s="130">
        <f t="shared" si="3"/>
        <v>-5804</v>
      </c>
      <c r="K26" s="130">
        <f t="shared" si="3"/>
        <v>7571</v>
      </c>
      <c r="L26" s="130">
        <f t="shared" si="3"/>
        <v>6754</v>
      </c>
      <c r="M26" s="130">
        <f t="shared" si="3"/>
        <v>-2927</v>
      </c>
      <c r="N26" s="130">
        <f t="shared" si="3"/>
        <v>-5819</v>
      </c>
      <c r="O26" s="131">
        <f t="shared" si="3"/>
        <v>0</v>
      </c>
    </row>
    <row r="27" spans="1:15">
      <c r="A27" s="133"/>
    </row>
    <row r="28" spans="1:15">
      <c r="B28" s="134"/>
      <c r="C28" s="135"/>
      <c r="D28" s="135"/>
      <c r="O28" s="132"/>
    </row>
    <row r="29" spans="1:15">
      <c r="O29" s="132"/>
    </row>
    <row r="30" spans="1:15">
      <c r="O30" s="132"/>
    </row>
    <row r="31" spans="1:15">
      <c r="O31" s="132"/>
    </row>
    <row r="32" spans="1:15">
      <c r="O32" s="132"/>
    </row>
    <row r="33" spans="15:15">
      <c r="O33" s="132"/>
    </row>
    <row r="34" spans="15:15">
      <c r="O34" s="132"/>
    </row>
    <row r="35" spans="15:15">
      <c r="O35" s="132"/>
    </row>
    <row r="36" spans="15:15">
      <c r="O36" s="132"/>
    </row>
    <row r="37" spans="15:15">
      <c r="O37" s="132"/>
    </row>
    <row r="38" spans="15:15">
      <c r="O38" s="132"/>
    </row>
    <row r="39" spans="15:15">
      <c r="O39" s="132"/>
    </row>
    <row r="40" spans="15:15">
      <c r="O40" s="132"/>
    </row>
    <row r="41" spans="15:15">
      <c r="O41" s="132"/>
    </row>
    <row r="42" spans="15:15">
      <c r="O42" s="132"/>
    </row>
    <row r="43" spans="15:15">
      <c r="O43" s="132"/>
    </row>
    <row r="44" spans="15:15">
      <c r="O44" s="132"/>
    </row>
    <row r="45" spans="15:15">
      <c r="O45" s="132"/>
    </row>
    <row r="46" spans="15:15">
      <c r="O46" s="132"/>
    </row>
    <row r="47" spans="15:15">
      <c r="O47" s="132"/>
    </row>
    <row r="48" spans="15:15">
      <c r="O48" s="132"/>
    </row>
    <row r="49" spans="15:15">
      <c r="O49" s="132"/>
    </row>
    <row r="50" spans="15:15">
      <c r="O50" s="132"/>
    </row>
    <row r="51" spans="15:15">
      <c r="O51" s="132"/>
    </row>
    <row r="52" spans="15:15">
      <c r="O52" s="132"/>
    </row>
    <row r="53" spans="15:15">
      <c r="O53" s="132"/>
    </row>
    <row r="54" spans="15:15">
      <c r="O54" s="132"/>
    </row>
    <row r="55" spans="15:15">
      <c r="O55" s="132"/>
    </row>
    <row r="56" spans="15:15">
      <c r="O56" s="132"/>
    </row>
    <row r="57" spans="15:15">
      <c r="O57" s="132"/>
    </row>
    <row r="58" spans="15:15">
      <c r="O58" s="132"/>
    </row>
    <row r="59" spans="15:15">
      <c r="O59" s="132"/>
    </row>
    <row r="60" spans="15:15">
      <c r="O60" s="132"/>
    </row>
    <row r="61" spans="15:15">
      <c r="O61" s="132"/>
    </row>
    <row r="62" spans="15:15">
      <c r="O62" s="132"/>
    </row>
    <row r="63" spans="15:15">
      <c r="O63" s="132"/>
    </row>
    <row r="64" spans="15:15">
      <c r="O64" s="132"/>
    </row>
    <row r="65" spans="15:15">
      <c r="O65" s="132"/>
    </row>
    <row r="66" spans="15:15">
      <c r="O66" s="132"/>
    </row>
    <row r="67" spans="15:15">
      <c r="O67" s="132"/>
    </row>
    <row r="68" spans="15:15">
      <c r="O68" s="132"/>
    </row>
    <row r="69" spans="15:15">
      <c r="O69" s="132"/>
    </row>
    <row r="70" spans="15:15">
      <c r="O70" s="132"/>
    </row>
    <row r="71" spans="15:15">
      <c r="O71" s="132"/>
    </row>
    <row r="72" spans="15:15">
      <c r="O72" s="132"/>
    </row>
    <row r="73" spans="15:15">
      <c r="O73" s="132"/>
    </row>
    <row r="74" spans="15:15">
      <c r="O74" s="132"/>
    </row>
    <row r="75" spans="15:15">
      <c r="O75" s="132"/>
    </row>
    <row r="76" spans="15:15">
      <c r="O76" s="132"/>
    </row>
    <row r="77" spans="15:15">
      <c r="O77" s="132"/>
    </row>
    <row r="78" spans="15:15">
      <c r="O78" s="132"/>
    </row>
    <row r="79" spans="15:15">
      <c r="O79" s="132"/>
    </row>
    <row r="80" spans="15:15">
      <c r="O80" s="132"/>
    </row>
    <row r="81" spans="15:15">
      <c r="O81" s="132"/>
    </row>
  </sheetData>
  <mergeCells count="3">
    <mergeCell ref="B4:O4"/>
    <mergeCell ref="B15:O15"/>
    <mergeCell ref="A1:O1"/>
  </mergeCells>
  <phoneticPr fontId="0" type="noConversion"/>
  <printOptions horizontalCentered="1"/>
  <pageMargins left="0.78740157480314965" right="0.78740157480314965" top="1.0687500000000001" bottom="0.98425196850393704" header="0.78740157480314965" footer="0.78740157480314965"/>
  <pageSetup paperSize="9" scale="90" orientation="landscape" r:id="rId1"/>
  <headerFooter alignWithMargins="0">
    <oddHeader>&amp;R&amp;"Times New Roman CE,Félkövér dőlt"&amp;12 9. számú tájékoztató tábla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G48"/>
  <sheetViews>
    <sheetView view="pageLayout" zoomScaleNormal="120" zoomScaleSheetLayoutView="100" workbookViewId="0">
      <selection activeCell="E29" sqref="E29"/>
    </sheetView>
  </sheetViews>
  <sheetFormatPr defaultRowHeight="15.75"/>
  <cols>
    <col min="1" max="1" width="9" style="412" customWidth="1"/>
    <col min="2" max="2" width="66.33203125" style="412" bestFit="1" customWidth="1"/>
    <col min="3" max="3" width="15.5" style="413" customWidth="1"/>
    <col min="4" max="5" width="15.5" style="412" customWidth="1"/>
    <col min="6" max="6" width="9" style="445" customWidth="1"/>
    <col min="7" max="16384" width="9.33203125" style="445"/>
  </cols>
  <sheetData>
    <row r="1" spans="1:5" ht="15.95" customHeight="1">
      <c r="A1" s="650" t="s">
        <v>14</v>
      </c>
      <c r="B1" s="650"/>
      <c r="C1" s="650"/>
      <c r="D1" s="650"/>
      <c r="E1" s="650"/>
    </row>
    <row r="2" spans="1:5" ht="15.95" customHeight="1" thickBot="1">
      <c r="A2" s="651" t="s">
        <v>151</v>
      </c>
      <c r="B2" s="651"/>
      <c r="D2" s="159"/>
      <c r="E2" s="337" t="s">
        <v>228</v>
      </c>
    </row>
    <row r="3" spans="1:5" ht="38.1" customHeight="1" thickBot="1">
      <c r="A3" s="23" t="s">
        <v>70</v>
      </c>
      <c r="B3" s="24" t="s">
        <v>16</v>
      </c>
      <c r="C3" s="24" t="str">
        <f>+CONCATENATE(LEFT(ÖSSZEFÜGGÉSEK!A5,4)+1,". évi")</f>
        <v>2016. évi</v>
      </c>
      <c r="D3" s="437" t="str">
        <f>+CONCATENATE(LEFT(ÖSSZEFÜGGÉSEK!A5,4)+2,". évi")</f>
        <v>2017. évi</v>
      </c>
      <c r="E3" s="181" t="str">
        <f>+CONCATENATE(LEFT(ÖSSZEFÜGGÉSEK!A5,4)+3,". évi")</f>
        <v>2018. évi</v>
      </c>
    </row>
    <row r="4" spans="1:5" s="446" customFormat="1" ht="12" customHeight="1" thickBot="1">
      <c r="A4" s="32" t="s">
        <v>504</v>
      </c>
      <c r="B4" s="33" t="s">
        <v>505</v>
      </c>
      <c r="C4" s="33" t="s">
        <v>506</v>
      </c>
      <c r="D4" s="33" t="s">
        <v>508</v>
      </c>
      <c r="E4" s="482" t="s">
        <v>507</v>
      </c>
    </row>
    <row r="5" spans="1:5" s="447" customFormat="1" ht="12" customHeight="1" thickBot="1">
      <c r="A5" s="20" t="s">
        <v>17</v>
      </c>
      <c r="B5" s="21" t="s">
        <v>541</v>
      </c>
      <c r="C5" s="500">
        <v>32000</v>
      </c>
      <c r="D5" s="500">
        <v>36000</v>
      </c>
      <c r="E5" s="501">
        <v>40000</v>
      </c>
    </row>
    <row r="6" spans="1:5" s="447" customFormat="1" ht="12" customHeight="1" thickBot="1">
      <c r="A6" s="20" t="s">
        <v>18</v>
      </c>
      <c r="B6" s="322" t="s">
        <v>383</v>
      </c>
      <c r="C6" s="500">
        <v>60000</v>
      </c>
      <c r="D6" s="500">
        <v>65000</v>
      </c>
      <c r="E6" s="501">
        <v>65000</v>
      </c>
    </row>
    <row r="7" spans="1:5" s="447" customFormat="1" ht="12" customHeight="1" thickBot="1">
      <c r="A7" s="20" t="s">
        <v>19</v>
      </c>
      <c r="B7" s="21" t="s">
        <v>391</v>
      </c>
      <c r="C7" s="500">
        <v>12000</v>
      </c>
      <c r="D7" s="500">
        <v>15000</v>
      </c>
      <c r="E7" s="501">
        <v>18000</v>
      </c>
    </row>
    <row r="8" spans="1:5" s="447" customFormat="1" ht="12" customHeight="1" thickBot="1">
      <c r="A8" s="20" t="s">
        <v>172</v>
      </c>
      <c r="B8" s="21" t="s">
        <v>268</v>
      </c>
      <c r="C8" s="436">
        <f>+C9+C13+C14+C15</f>
        <v>1950</v>
      </c>
      <c r="D8" s="436">
        <f>+D9+D13+D14+D15</f>
        <v>2000</v>
      </c>
      <c r="E8" s="479">
        <f>+E9+E13+E14+E15</f>
        <v>2000</v>
      </c>
    </row>
    <row r="9" spans="1:5" s="447" customFormat="1" ht="12" customHeight="1">
      <c r="A9" s="15" t="s">
        <v>269</v>
      </c>
      <c r="B9" s="448" t="s">
        <v>447</v>
      </c>
      <c r="C9" s="481">
        <f>+C10+C11+C12</f>
        <v>1350</v>
      </c>
      <c r="D9" s="481">
        <f>+D10+D11+D12</f>
        <v>1350</v>
      </c>
      <c r="E9" s="480">
        <f>+E10+E11+E12</f>
        <v>1350</v>
      </c>
    </row>
    <row r="10" spans="1:5" s="447" customFormat="1" ht="12" customHeight="1">
      <c r="A10" s="14" t="s">
        <v>270</v>
      </c>
      <c r="B10" s="449" t="s">
        <v>275</v>
      </c>
      <c r="C10" s="430">
        <v>350</v>
      </c>
      <c r="D10" s="430">
        <v>350</v>
      </c>
      <c r="E10" s="295">
        <v>350</v>
      </c>
    </row>
    <row r="11" spans="1:5" s="447" customFormat="1" ht="12" customHeight="1">
      <c r="A11" s="14" t="s">
        <v>271</v>
      </c>
      <c r="B11" s="449" t="s">
        <v>276</v>
      </c>
      <c r="C11" s="430"/>
      <c r="D11" s="430"/>
      <c r="E11" s="295"/>
    </row>
    <row r="12" spans="1:5" s="447" customFormat="1" ht="12" customHeight="1">
      <c r="A12" s="14" t="s">
        <v>445</v>
      </c>
      <c r="B12" s="523" t="s">
        <v>446</v>
      </c>
      <c r="C12" s="430">
        <v>1000</v>
      </c>
      <c r="D12" s="430">
        <v>1000</v>
      </c>
      <c r="E12" s="295">
        <v>1000</v>
      </c>
    </row>
    <row r="13" spans="1:5" s="447" customFormat="1" ht="12" customHeight="1">
      <c r="A13" s="14" t="s">
        <v>272</v>
      </c>
      <c r="B13" s="449" t="s">
        <v>277</v>
      </c>
      <c r="C13" s="430">
        <v>600</v>
      </c>
      <c r="D13" s="430">
        <v>650</v>
      </c>
      <c r="E13" s="295">
        <v>650</v>
      </c>
    </row>
    <row r="14" spans="1:5" s="447" customFormat="1" ht="12" customHeight="1">
      <c r="A14" s="14" t="s">
        <v>273</v>
      </c>
      <c r="B14" s="449" t="s">
        <v>278</v>
      </c>
      <c r="C14" s="430"/>
      <c r="D14" s="430"/>
      <c r="E14" s="295"/>
    </row>
    <row r="15" spans="1:5" s="447" customFormat="1" ht="12" customHeight="1" thickBot="1">
      <c r="A15" s="16" t="s">
        <v>274</v>
      </c>
      <c r="B15" s="450" t="s">
        <v>279</v>
      </c>
      <c r="C15" s="432"/>
      <c r="D15" s="432"/>
      <c r="E15" s="297"/>
    </row>
    <row r="16" spans="1:5" s="447" customFormat="1" ht="12" customHeight="1" thickBot="1">
      <c r="A16" s="20" t="s">
        <v>21</v>
      </c>
      <c r="B16" s="21" t="s">
        <v>544</v>
      </c>
      <c r="C16" s="500">
        <v>18000</v>
      </c>
      <c r="D16" s="500">
        <v>20000</v>
      </c>
      <c r="E16" s="501">
        <v>22000</v>
      </c>
    </row>
    <row r="17" spans="1:6" s="447" customFormat="1" ht="12" customHeight="1" thickBot="1">
      <c r="A17" s="20" t="s">
        <v>22</v>
      </c>
      <c r="B17" s="21" t="s">
        <v>10</v>
      </c>
      <c r="C17" s="500">
        <v>5000</v>
      </c>
      <c r="D17" s="500">
        <v>6000</v>
      </c>
      <c r="E17" s="501">
        <v>7000</v>
      </c>
    </row>
    <row r="18" spans="1:6" s="447" customFormat="1" ht="12" customHeight="1" thickBot="1">
      <c r="A18" s="20" t="s">
        <v>179</v>
      </c>
      <c r="B18" s="21" t="s">
        <v>543</v>
      </c>
      <c r="C18" s="500"/>
      <c r="D18" s="500"/>
      <c r="E18" s="501"/>
    </row>
    <row r="19" spans="1:6" s="447" customFormat="1" ht="12" customHeight="1" thickBot="1">
      <c r="A19" s="20" t="s">
        <v>24</v>
      </c>
      <c r="B19" s="322" t="s">
        <v>542</v>
      </c>
      <c r="C19" s="500">
        <v>10000</v>
      </c>
      <c r="D19" s="500">
        <v>9000</v>
      </c>
      <c r="E19" s="501">
        <v>12000</v>
      </c>
    </row>
    <row r="20" spans="1:6" s="447" customFormat="1" ht="12" customHeight="1" thickBot="1">
      <c r="A20" s="20" t="s">
        <v>25</v>
      </c>
      <c r="B20" s="21" t="s">
        <v>312</v>
      </c>
      <c r="C20" s="436">
        <f>+C5+C6+C7+C8+C16+C17+C18+C19</f>
        <v>138950</v>
      </c>
      <c r="D20" s="436">
        <f>+D5+D6+D7+D8+D16+D17+D18+D19</f>
        <v>153000</v>
      </c>
      <c r="E20" s="333">
        <f>+E5+E6+E7+E8+E16+E17+E18+E19</f>
        <v>166000</v>
      </c>
    </row>
    <row r="21" spans="1:6" s="447" customFormat="1" ht="12" customHeight="1" thickBot="1">
      <c r="A21" s="20" t="s">
        <v>26</v>
      </c>
      <c r="B21" s="21" t="s">
        <v>545</v>
      </c>
      <c r="C21" s="554"/>
      <c r="D21" s="554"/>
      <c r="E21" s="555"/>
    </row>
    <row r="22" spans="1:6" s="447" customFormat="1" ht="12" customHeight="1" thickBot="1">
      <c r="A22" s="20" t="s">
        <v>27</v>
      </c>
      <c r="B22" s="21" t="s">
        <v>546</v>
      </c>
      <c r="C22" s="436">
        <f>+C20+C21</f>
        <v>138950</v>
      </c>
      <c r="D22" s="436">
        <f>+D20+D21</f>
        <v>153000</v>
      </c>
      <c r="E22" s="479">
        <f>+E20+E21</f>
        <v>166000</v>
      </c>
    </row>
    <row r="23" spans="1:6" s="447" customFormat="1" ht="12" customHeight="1">
      <c r="A23" s="405"/>
      <c r="B23" s="406"/>
      <c r="C23" s="407"/>
      <c r="D23" s="551"/>
      <c r="E23" s="552"/>
    </row>
    <row r="24" spans="1:6" s="447" customFormat="1" ht="12" customHeight="1">
      <c r="A24" s="650" t="s">
        <v>45</v>
      </c>
      <c r="B24" s="650"/>
      <c r="C24" s="650"/>
      <c r="D24" s="650"/>
      <c r="E24" s="650"/>
    </row>
    <row r="25" spans="1:6" s="447" customFormat="1" ht="12" customHeight="1" thickBot="1">
      <c r="A25" s="652" t="s">
        <v>152</v>
      </c>
      <c r="B25" s="652"/>
      <c r="C25" s="413"/>
      <c r="D25" s="159"/>
      <c r="E25" s="337" t="s">
        <v>228</v>
      </c>
    </row>
    <row r="26" spans="1:6" s="447" customFormat="1" ht="24" customHeight="1" thickBot="1">
      <c r="A26" s="23" t="s">
        <v>15</v>
      </c>
      <c r="B26" s="24" t="s">
        <v>46</v>
      </c>
      <c r="C26" s="24" t="str">
        <f>+C3</f>
        <v>2016. évi</v>
      </c>
      <c r="D26" s="24" t="str">
        <f>+D3</f>
        <v>2017. évi</v>
      </c>
      <c r="E26" s="181" t="str">
        <f>+E3</f>
        <v>2018. évi</v>
      </c>
      <c r="F26" s="553"/>
    </row>
    <row r="27" spans="1:6" s="447" customFormat="1" ht="12" customHeight="1" thickBot="1">
      <c r="A27" s="440" t="s">
        <v>504</v>
      </c>
      <c r="B27" s="441" t="s">
        <v>505</v>
      </c>
      <c r="C27" s="441" t="s">
        <v>506</v>
      </c>
      <c r="D27" s="441" t="s">
        <v>508</v>
      </c>
      <c r="E27" s="547" t="s">
        <v>507</v>
      </c>
      <c r="F27" s="553"/>
    </row>
    <row r="28" spans="1:6" s="447" customFormat="1" ht="15" customHeight="1" thickBot="1">
      <c r="A28" s="20" t="s">
        <v>17</v>
      </c>
      <c r="B28" s="30" t="s">
        <v>547</v>
      </c>
      <c r="C28" s="500">
        <v>123950</v>
      </c>
      <c r="D28" s="500">
        <v>138000</v>
      </c>
      <c r="E28" s="496">
        <v>147000</v>
      </c>
      <c r="F28" s="553"/>
    </row>
    <row r="29" spans="1:6" ht="12" customHeight="1" thickBot="1">
      <c r="A29" s="525" t="s">
        <v>18</v>
      </c>
      <c r="B29" s="548" t="s">
        <v>552</v>
      </c>
      <c r="C29" s="549">
        <f>+C30+C31+C32</f>
        <v>15000</v>
      </c>
      <c r="D29" s="549">
        <f>+D30+D31+D32</f>
        <v>15000</v>
      </c>
      <c r="E29" s="550">
        <f>+E30+E31+E32</f>
        <v>19000</v>
      </c>
    </row>
    <row r="30" spans="1:6" ht="12" customHeight="1">
      <c r="A30" s="15" t="s">
        <v>105</v>
      </c>
      <c r="B30" s="8" t="s">
        <v>227</v>
      </c>
      <c r="C30" s="431">
        <v>12000</v>
      </c>
      <c r="D30" s="431">
        <v>10000</v>
      </c>
      <c r="E30" s="296">
        <v>15000</v>
      </c>
    </row>
    <row r="31" spans="1:6" ht="12" customHeight="1">
      <c r="A31" s="15" t="s">
        <v>106</v>
      </c>
      <c r="B31" s="12" t="s">
        <v>186</v>
      </c>
      <c r="C31" s="430">
        <v>2600</v>
      </c>
      <c r="D31" s="430">
        <v>4500</v>
      </c>
      <c r="E31" s="295">
        <v>3500</v>
      </c>
    </row>
    <row r="32" spans="1:6" ht="12" customHeight="1" thickBot="1">
      <c r="A32" s="15" t="s">
        <v>107</v>
      </c>
      <c r="B32" s="324" t="s">
        <v>230</v>
      </c>
      <c r="C32" s="430">
        <v>400</v>
      </c>
      <c r="D32" s="430">
        <v>500</v>
      </c>
      <c r="E32" s="295">
        <v>500</v>
      </c>
    </row>
    <row r="33" spans="1:7" ht="12" customHeight="1" thickBot="1">
      <c r="A33" s="20" t="s">
        <v>19</v>
      </c>
      <c r="B33" s="142" t="s">
        <v>459</v>
      </c>
      <c r="C33" s="429">
        <f>+C28+C29</f>
        <v>138950</v>
      </c>
      <c r="D33" s="429">
        <f>+D28+D29</f>
        <v>153000</v>
      </c>
      <c r="E33" s="294">
        <f>+E28+E29</f>
        <v>166000</v>
      </c>
    </row>
    <row r="34" spans="1:7" ht="15" customHeight="1" thickBot="1">
      <c r="A34" s="20" t="s">
        <v>20</v>
      </c>
      <c r="B34" s="142" t="s">
        <v>548</v>
      </c>
      <c r="C34" s="556"/>
      <c r="D34" s="556"/>
      <c r="E34" s="557"/>
      <c r="F34" s="460"/>
    </row>
    <row r="35" spans="1:7" s="447" customFormat="1" ht="12.95" customHeight="1" thickBot="1">
      <c r="A35" s="325" t="s">
        <v>21</v>
      </c>
      <c r="B35" s="411" t="s">
        <v>549</v>
      </c>
      <c r="C35" s="546">
        <f>+C33+C34</f>
        <v>138950</v>
      </c>
      <c r="D35" s="546">
        <f>+D33+D34</f>
        <v>153000</v>
      </c>
      <c r="E35" s="540">
        <f>+E33+E34</f>
        <v>166000</v>
      </c>
    </row>
    <row r="36" spans="1:7">
      <c r="C36" s="412"/>
    </row>
    <row r="37" spans="1:7">
      <c r="C37" s="412"/>
    </row>
    <row r="38" spans="1:7">
      <c r="C38" s="412"/>
    </row>
    <row r="39" spans="1:7" ht="16.5" customHeight="1">
      <c r="C39" s="412"/>
    </row>
    <row r="40" spans="1:7">
      <c r="C40" s="412"/>
    </row>
    <row r="41" spans="1:7">
      <c r="C41" s="412"/>
    </row>
    <row r="42" spans="1:7" s="412" customFormat="1">
      <c r="F42" s="445"/>
      <c r="G42" s="445"/>
    </row>
    <row r="43" spans="1:7" s="412" customFormat="1">
      <c r="F43" s="445"/>
      <c r="G43" s="445"/>
    </row>
    <row r="44" spans="1:7" s="412" customFormat="1">
      <c r="F44" s="445"/>
      <c r="G44" s="445"/>
    </row>
    <row r="45" spans="1:7" s="412" customFormat="1">
      <c r="F45" s="445"/>
      <c r="G45" s="445"/>
    </row>
    <row r="46" spans="1:7" s="412" customFormat="1">
      <c r="F46" s="445"/>
      <c r="G46" s="445"/>
    </row>
    <row r="47" spans="1:7" s="412" customFormat="1">
      <c r="F47" s="445"/>
      <c r="G47" s="445"/>
    </row>
    <row r="48" spans="1:7" s="412" customFormat="1">
      <c r="F48" s="445"/>
      <c r="G48" s="445"/>
    </row>
  </sheetData>
  <mergeCells count="4">
    <mergeCell ref="A1:E1"/>
    <mergeCell ref="A2:B2"/>
    <mergeCell ref="A24:E24"/>
    <mergeCell ref="A25:B25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CE,Félkövér"&amp;12Ura Község Önkormányzat2015. ÉVI KÖLTSÉGVETÉSI ÉVET KÖVETŐ 3 ÉV TERVEZETT BEVÉTELEI, KIADÁSAI&amp;R&amp;"Times New Roman CE,Félkövér dőlt"&amp;11 10. számú tájékoztató tábla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C74" sqref="C74"/>
    </sheetView>
  </sheetViews>
  <sheetFormatPr defaultRowHeight="15.75"/>
  <cols>
    <col min="1" max="1" width="9.5" style="412" customWidth="1"/>
    <col min="2" max="2" width="91.6640625" style="412" customWidth="1"/>
    <col min="3" max="3" width="21.6640625" style="413" customWidth="1"/>
    <col min="4" max="4" width="9" style="445" customWidth="1"/>
    <col min="5" max="16384" width="9.33203125" style="445"/>
  </cols>
  <sheetData>
    <row r="1" spans="1:3" ht="15.95" customHeight="1">
      <c r="A1" s="650" t="s">
        <v>14</v>
      </c>
      <c r="B1" s="650"/>
      <c r="C1" s="650"/>
    </row>
    <row r="2" spans="1:3" ht="15.95" customHeight="1" thickBot="1">
      <c r="A2" s="651" t="s">
        <v>151</v>
      </c>
      <c r="B2" s="651"/>
      <c r="C2" s="337" t="s">
        <v>228</v>
      </c>
    </row>
    <row r="3" spans="1:3" ht="38.1" customHeight="1" thickBot="1">
      <c r="A3" s="23" t="s">
        <v>70</v>
      </c>
      <c r="B3" s="24" t="s">
        <v>16</v>
      </c>
      <c r="C3" s="39" t="str">
        <f>+CONCATENATE(LEFT(ÖSSZEFÜGGÉSEK!A5,4),". évi előirányzat")</f>
        <v>2015. évi előirányzat</v>
      </c>
    </row>
    <row r="4" spans="1:3" s="446" customFormat="1" ht="12" customHeight="1" thickBot="1">
      <c r="A4" s="440" t="s">
        <v>504</v>
      </c>
      <c r="B4" s="441" t="s">
        <v>505</v>
      </c>
      <c r="C4" s="442" t="s">
        <v>506</v>
      </c>
    </row>
    <row r="5" spans="1:3" s="447" customFormat="1" ht="12" customHeight="1" thickBot="1">
      <c r="A5" s="20" t="s">
        <v>17</v>
      </c>
      <c r="B5" s="21" t="s">
        <v>253</v>
      </c>
      <c r="C5" s="327">
        <f>+C6+C7+C8+C9+C10+C11</f>
        <v>29563</v>
      </c>
    </row>
    <row r="6" spans="1:3" s="447" customFormat="1" ht="12" customHeight="1">
      <c r="A6" s="15" t="s">
        <v>99</v>
      </c>
      <c r="B6" s="448" t="s">
        <v>254</v>
      </c>
      <c r="C6" s="330">
        <f>'1.1.sz.mell.'!C6</f>
        <v>10559</v>
      </c>
    </row>
    <row r="7" spans="1:3" s="447" customFormat="1" ht="12" customHeight="1">
      <c r="A7" s="14" t="s">
        <v>100</v>
      </c>
      <c r="B7" s="449" t="s">
        <v>255</v>
      </c>
      <c r="C7" s="330">
        <f>'1.1.sz.mell.'!C7</f>
        <v>0</v>
      </c>
    </row>
    <row r="8" spans="1:3" s="447" customFormat="1" ht="12" customHeight="1">
      <c r="A8" s="14" t="s">
        <v>101</v>
      </c>
      <c r="B8" s="449" t="s">
        <v>256</v>
      </c>
      <c r="C8" s="330">
        <f>'1.1.sz.mell.'!C8</f>
        <v>12368</v>
      </c>
    </row>
    <row r="9" spans="1:3" s="447" customFormat="1" ht="12" customHeight="1">
      <c r="A9" s="14" t="s">
        <v>102</v>
      </c>
      <c r="B9" s="449" t="s">
        <v>257</v>
      </c>
      <c r="C9" s="330">
        <f>'1.1.sz.mell.'!C9</f>
        <v>746</v>
      </c>
    </row>
    <row r="10" spans="1:3" s="447" customFormat="1" ht="12" customHeight="1">
      <c r="A10" s="14" t="s">
        <v>147</v>
      </c>
      <c r="B10" s="323" t="s">
        <v>440</v>
      </c>
      <c r="C10" s="330">
        <f>'1.1.sz.mell.'!C10</f>
        <v>2640</v>
      </c>
    </row>
    <row r="11" spans="1:3" s="447" customFormat="1" ht="12" customHeight="1" thickBot="1">
      <c r="A11" s="16" t="s">
        <v>103</v>
      </c>
      <c r="B11" s="324" t="s">
        <v>441</v>
      </c>
      <c r="C11" s="330">
        <f>'1.1.sz.mell.'!C11</f>
        <v>3250</v>
      </c>
    </row>
    <row r="12" spans="1:3" s="447" customFormat="1" ht="12" customHeight="1" thickBot="1">
      <c r="A12" s="20" t="s">
        <v>18</v>
      </c>
      <c r="B12" s="322" t="s">
        <v>258</v>
      </c>
      <c r="C12" s="327">
        <f>+C13+C14+C15+C16+C17</f>
        <v>69593</v>
      </c>
    </row>
    <row r="13" spans="1:3" s="447" customFormat="1" ht="12" customHeight="1">
      <c r="A13" s="15" t="s">
        <v>105</v>
      </c>
      <c r="B13" s="448" t="s">
        <v>259</v>
      </c>
      <c r="C13" s="330">
        <f>'1.1.sz.mell.'!C13</f>
        <v>0</v>
      </c>
    </row>
    <row r="14" spans="1:3" s="447" customFormat="1" ht="12" customHeight="1">
      <c r="A14" s="14" t="s">
        <v>106</v>
      </c>
      <c r="B14" s="449" t="s">
        <v>260</v>
      </c>
      <c r="C14" s="330">
        <f>'1.1.sz.mell.'!C14</f>
        <v>0</v>
      </c>
    </row>
    <row r="15" spans="1:3" s="447" customFormat="1" ht="12" customHeight="1">
      <c r="A15" s="14" t="s">
        <v>107</v>
      </c>
      <c r="B15" s="449" t="s">
        <v>429</v>
      </c>
      <c r="C15" s="330">
        <f>'1.1.sz.mell.'!C15</f>
        <v>0</v>
      </c>
    </row>
    <row r="16" spans="1:3" s="447" customFormat="1" ht="12" customHeight="1">
      <c r="A16" s="14" t="s">
        <v>108</v>
      </c>
      <c r="B16" s="449" t="s">
        <v>430</v>
      </c>
      <c r="C16" s="330">
        <f>'1.1.sz.mell.'!C16</f>
        <v>0</v>
      </c>
    </row>
    <row r="17" spans="1:3" s="447" customFormat="1" ht="12" customHeight="1">
      <c r="A17" s="14" t="s">
        <v>109</v>
      </c>
      <c r="B17" s="449" t="s">
        <v>261</v>
      </c>
      <c r="C17" s="330">
        <f>'1.1.sz.mell.'!C17</f>
        <v>69593</v>
      </c>
    </row>
    <row r="18" spans="1:3" s="447" customFormat="1" ht="12" customHeight="1" thickBot="1">
      <c r="A18" s="16" t="s">
        <v>118</v>
      </c>
      <c r="B18" s="324" t="s">
        <v>262</v>
      </c>
      <c r="C18" s="330">
        <f>'1.1.sz.mell.'!C18</f>
        <v>0</v>
      </c>
    </row>
    <row r="19" spans="1:3" s="447" customFormat="1" ht="12" customHeight="1" thickBot="1">
      <c r="A19" s="20" t="s">
        <v>19</v>
      </c>
      <c r="B19" s="21" t="s">
        <v>263</v>
      </c>
      <c r="C19" s="327">
        <f>+C20+C21+C22+C23+C24</f>
        <v>11820</v>
      </c>
    </row>
    <row r="20" spans="1:3" s="447" customFormat="1" ht="12" customHeight="1">
      <c r="A20" s="15" t="s">
        <v>88</v>
      </c>
      <c r="B20" s="448" t="s">
        <v>264</v>
      </c>
      <c r="C20" s="330">
        <f>'1.1.sz.mell.'!C20</f>
        <v>0</v>
      </c>
    </row>
    <row r="21" spans="1:3" s="447" customFormat="1" ht="12" customHeight="1">
      <c r="A21" s="14" t="s">
        <v>89</v>
      </c>
      <c r="B21" s="449" t="s">
        <v>265</v>
      </c>
      <c r="C21" s="330">
        <f>'1.1.sz.mell.'!C21</f>
        <v>0</v>
      </c>
    </row>
    <row r="22" spans="1:3" s="447" customFormat="1" ht="12" customHeight="1">
      <c r="A22" s="14" t="s">
        <v>90</v>
      </c>
      <c r="B22" s="449" t="s">
        <v>431</v>
      </c>
      <c r="C22" s="330">
        <f>'1.1.sz.mell.'!C22</f>
        <v>0</v>
      </c>
    </row>
    <row r="23" spans="1:3" s="447" customFormat="1" ht="12" customHeight="1">
      <c r="A23" s="14" t="s">
        <v>91</v>
      </c>
      <c r="B23" s="449" t="s">
        <v>432</v>
      </c>
      <c r="C23" s="330">
        <f>'1.1.sz.mell.'!C23</f>
        <v>0</v>
      </c>
    </row>
    <row r="24" spans="1:3" s="447" customFormat="1" ht="12" customHeight="1">
      <c r="A24" s="14" t="s">
        <v>170</v>
      </c>
      <c r="B24" s="449" t="s">
        <v>266</v>
      </c>
      <c r="C24" s="330">
        <f>'1.1.sz.mell.'!C24</f>
        <v>11820</v>
      </c>
    </row>
    <row r="25" spans="1:3" s="447" customFormat="1" ht="12" customHeight="1" thickBot="1">
      <c r="A25" s="16" t="s">
        <v>171</v>
      </c>
      <c r="B25" s="450" t="s">
        <v>267</v>
      </c>
      <c r="C25" s="330">
        <f>'1.1.sz.mell.'!C25</f>
        <v>0</v>
      </c>
    </row>
    <row r="26" spans="1:3" s="447" customFormat="1" ht="12" customHeight="1" thickBot="1">
      <c r="A26" s="20" t="s">
        <v>172</v>
      </c>
      <c r="B26" s="21" t="s">
        <v>268</v>
      </c>
      <c r="C26" s="333">
        <f>+C27+C31+C32+C33</f>
        <v>1950</v>
      </c>
    </row>
    <row r="27" spans="1:3" s="447" customFormat="1" ht="12" customHeight="1">
      <c r="A27" s="15" t="s">
        <v>269</v>
      </c>
      <c r="B27" s="448" t="s">
        <v>447</v>
      </c>
      <c r="C27" s="443">
        <f>+C28+C29+C30</f>
        <v>1350</v>
      </c>
    </row>
    <row r="28" spans="1:3" s="447" customFormat="1" ht="12" customHeight="1">
      <c r="A28" s="14" t="s">
        <v>270</v>
      </c>
      <c r="B28" s="449" t="s">
        <v>275</v>
      </c>
      <c r="C28" s="329">
        <f>'1.1.sz.mell.'!C28</f>
        <v>350</v>
      </c>
    </row>
    <row r="29" spans="1:3" s="447" customFormat="1" ht="12" customHeight="1">
      <c r="A29" s="14" t="s">
        <v>271</v>
      </c>
      <c r="B29" s="449" t="s">
        <v>276</v>
      </c>
      <c r="C29" s="329">
        <f>'1.1.sz.mell.'!C29</f>
        <v>0</v>
      </c>
    </row>
    <row r="30" spans="1:3" s="447" customFormat="1" ht="12" customHeight="1">
      <c r="A30" s="14" t="s">
        <v>445</v>
      </c>
      <c r="B30" s="523" t="s">
        <v>446</v>
      </c>
      <c r="C30" s="329">
        <f>'1.1.sz.mell.'!C30</f>
        <v>1000</v>
      </c>
    </row>
    <row r="31" spans="1:3" s="447" customFormat="1" ht="12" customHeight="1">
      <c r="A31" s="14" t="s">
        <v>272</v>
      </c>
      <c r="B31" s="449" t="s">
        <v>277</v>
      </c>
      <c r="C31" s="329">
        <f>'1.1.sz.mell.'!C31</f>
        <v>600</v>
      </c>
    </row>
    <row r="32" spans="1:3" s="447" customFormat="1" ht="12" customHeight="1">
      <c r="A32" s="14" t="s">
        <v>273</v>
      </c>
      <c r="B32" s="449" t="s">
        <v>278</v>
      </c>
      <c r="C32" s="329">
        <f>'1.1.sz.mell.'!C32</f>
        <v>0</v>
      </c>
    </row>
    <row r="33" spans="1:3" s="447" customFormat="1" ht="12" customHeight="1" thickBot="1">
      <c r="A33" s="16" t="s">
        <v>274</v>
      </c>
      <c r="B33" s="450" t="s">
        <v>279</v>
      </c>
      <c r="C33" s="329">
        <f>'1.1.sz.mell.'!C33</f>
        <v>0</v>
      </c>
    </row>
    <row r="34" spans="1:3" s="447" customFormat="1" ht="12" customHeight="1" thickBot="1">
      <c r="A34" s="20" t="s">
        <v>21</v>
      </c>
      <c r="B34" s="21" t="s">
        <v>442</v>
      </c>
      <c r="C34" s="327">
        <f>SUM(C35:C45)</f>
        <v>17590</v>
      </c>
    </row>
    <row r="35" spans="1:3" s="447" customFormat="1" ht="12" customHeight="1">
      <c r="A35" s="15" t="s">
        <v>92</v>
      </c>
      <c r="B35" s="448" t="s">
        <v>282</v>
      </c>
      <c r="C35" s="330">
        <f>'1.1.sz.mell.'!C35</f>
        <v>3000</v>
      </c>
    </row>
    <row r="36" spans="1:3" s="447" customFormat="1" ht="12" customHeight="1">
      <c r="A36" s="14" t="s">
        <v>93</v>
      </c>
      <c r="B36" s="449" t="s">
        <v>283</v>
      </c>
      <c r="C36" s="330">
        <f>'1.1.sz.mell.'!C36</f>
        <v>9254</v>
      </c>
    </row>
    <row r="37" spans="1:3" s="447" customFormat="1" ht="12" customHeight="1">
      <c r="A37" s="14" t="s">
        <v>94</v>
      </c>
      <c r="B37" s="449" t="s">
        <v>284</v>
      </c>
      <c r="C37" s="330">
        <f>'1.1.sz.mell.'!C37</f>
        <v>0</v>
      </c>
    </row>
    <row r="38" spans="1:3" s="447" customFormat="1" ht="12" customHeight="1">
      <c r="A38" s="14" t="s">
        <v>174</v>
      </c>
      <c r="B38" s="449" t="s">
        <v>285</v>
      </c>
      <c r="C38" s="330">
        <f>'1.1.sz.mell.'!C38</f>
        <v>60</v>
      </c>
    </row>
    <row r="39" spans="1:3" s="447" customFormat="1" ht="12" customHeight="1">
      <c r="A39" s="14" t="s">
        <v>175</v>
      </c>
      <c r="B39" s="449" t="s">
        <v>286</v>
      </c>
      <c r="C39" s="330">
        <f>'1.1.sz.mell.'!C39</f>
        <v>5216</v>
      </c>
    </row>
    <row r="40" spans="1:3" s="447" customFormat="1" ht="12" customHeight="1">
      <c r="A40" s="14" t="s">
        <v>176</v>
      </c>
      <c r="B40" s="449" t="s">
        <v>287</v>
      </c>
      <c r="C40" s="330">
        <f>'1.1.sz.mell.'!C40</f>
        <v>0</v>
      </c>
    </row>
    <row r="41" spans="1:3" s="447" customFormat="1" ht="12" customHeight="1">
      <c r="A41" s="14" t="s">
        <v>177</v>
      </c>
      <c r="B41" s="449" t="s">
        <v>288</v>
      </c>
      <c r="C41" s="330">
        <f>'1.1.sz.mell.'!C41</f>
        <v>0</v>
      </c>
    </row>
    <row r="42" spans="1:3" s="447" customFormat="1" ht="12" customHeight="1">
      <c r="A42" s="14" t="s">
        <v>178</v>
      </c>
      <c r="B42" s="449" t="s">
        <v>289</v>
      </c>
      <c r="C42" s="330">
        <f>'1.1.sz.mell.'!C42</f>
        <v>60</v>
      </c>
    </row>
    <row r="43" spans="1:3" s="447" customFormat="1" ht="12" customHeight="1">
      <c r="A43" s="14" t="s">
        <v>280</v>
      </c>
      <c r="B43" s="449" t="s">
        <v>290</v>
      </c>
      <c r="C43" s="330">
        <f>'1.1.sz.mell.'!C43</f>
        <v>0</v>
      </c>
    </row>
    <row r="44" spans="1:3" s="447" customFormat="1" ht="12" customHeight="1">
      <c r="A44" s="16" t="s">
        <v>281</v>
      </c>
      <c r="B44" s="450" t="s">
        <v>444</v>
      </c>
      <c r="C44" s="330">
        <f>'1.1.sz.mell.'!C44</f>
        <v>0</v>
      </c>
    </row>
    <row r="45" spans="1:3" s="447" customFormat="1" ht="12" customHeight="1" thickBot="1">
      <c r="A45" s="16" t="s">
        <v>443</v>
      </c>
      <c r="B45" s="324" t="s">
        <v>291</v>
      </c>
      <c r="C45" s="330">
        <f>'1.1.sz.mell.'!C45</f>
        <v>0</v>
      </c>
    </row>
    <row r="46" spans="1:3" s="447" customFormat="1" ht="12" customHeight="1" thickBot="1">
      <c r="A46" s="20" t="s">
        <v>22</v>
      </c>
      <c r="B46" s="21" t="s">
        <v>292</v>
      </c>
      <c r="C46" s="327">
        <f>SUM(C47:C51)</f>
        <v>3000</v>
      </c>
    </row>
    <row r="47" spans="1:3" s="447" customFormat="1" ht="12" customHeight="1">
      <c r="A47" s="15" t="s">
        <v>95</v>
      </c>
      <c r="B47" s="448" t="s">
        <v>296</v>
      </c>
      <c r="C47" s="495">
        <f>'1.1.sz.mell.'!C47</f>
        <v>0</v>
      </c>
    </row>
    <row r="48" spans="1:3" s="447" customFormat="1" ht="12" customHeight="1">
      <c r="A48" s="14" t="s">
        <v>96</v>
      </c>
      <c r="B48" s="449" t="s">
        <v>297</v>
      </c>
      <c r="C48" s="495">
        <f>'1.1.sz.mell.'!C48</f>
        <v>3000</v>
      </c>
    </row>
    <row r="49" spans="1:3" s="447" customFormat="1" ht="12" customHeight="1">
      <c r="A49" s="14" t="s">
        <v>293</v>
      </c>
      <c r="B49" s="449" t="s">
        <v>298</v>
      </c>
      <c r="C49" s="495">
        <f>'1.1.sz.mell.'!C49</f>
        <v>0</v>
      </c>
    </row>
    <row r="50" spans="1:3" s="447" customFormat="1" ht="12" customHeight="1">
      <c r="A50" s="14" t="s">
        <v>294</v>
      </c>
      <c r="B50" s="449" t="s">
        <v>299</v>
      </c>
      <c r="C50" s="495">
        <f>'1.1.sz.mell.'!C50</f>
        <v>0</v>
      </c>
    </row>
    <row r="51" spans="1:3" s="447" customFormat="1" ht="12" customHeight="1" thickBot="1">
      <c r="A51" s="16" t="s">
        <v>295</v>
      </c>
      <c r="B51" s="324" t="s">
        <v>300</v>
      </c>
      <c r="C51" s="495">
        <f>'1.1.sz.mell.'!C51</f>
        <v>0</v>
      </c>
    </row>
    <row r="52" spans="1:3" s="447" customFormat="1" ht="12" customHeight="1" thickBot="1">
      <c r="A52" s="20" t="s">
        <v>179</v>
      </c>
      <c r="B52" s="21" t="s">
        <v>301</v>
      </c>
      <c r="C52" s="327">
        <f>SUM(C53:C55)</f>
        <v>0</v>
      </c>
    </row>
    <row r="53" spans="1:3" s="447" customFormat="1" ht="12" customHeight="1">
      <c r="A53" s="15" t="s">
        <v>97</v>
      </c>
      <c r="B53" s="448" t="s">
        <v>302</v>
      </c>
      <c r="C53" s="330"/>
    </row>
    <row r="54" spans="1:3" s="447" customFormat="1" ht="12" customHeight="1">
      <c r="A54" s="14" t="s">
        <v>98</v>
      </c>
      <c r="B54" s="449" t="s">
        <v>433</v>
      </c>
      <c r="C54" s="329"/>
    </row>
    <row r="55" spans="1:3" s="447" customFormat="1" ht="12" customHeight="1">
      <c r="A55" s="14" t="s">
        <v>305</v>
      </c>
      <c r="B55" s="449" t="s">
        <v>303</v>
      </c>
      <c r="C55" s="329"/>
    </row>
    <row r="56" spans="1:3" s="447" customFormat="1" ht="12" customHeight="1" thickBot="1">
      <c r="A56" s="16" t="s">
        <v>306</v>
      </c>
      <c r="B56" s="324" t="s">
        <v>304</v>
      </c>
      <c r="C56" s="331"/>
    </row>
    <row r="57" spans="1:3" s="447" customFormat="1" ht="12" customHeight="1" thickBot="1">
      <c r="A57" s="20" t="s">
        <v>24</v>
      </c>
      <c r="B57" s="322" t="s">
        <v>307</v>
      </c>
      <c r="C57" s="327">
        <f>SUM(C58:C60)</f>
        <v>0</v>
      </c>
    </row>
    <row r="58" spans="1:3" s="447" customFormat="1" ht="12" customHeight="1">
      <c r="A58" s="15" t="s">
        <v>180</v>
      </c>
      <c r="B58" s="448" t="s">
        <v>309</v>
      </c>
      <c r="C58" s="332"/>
    </row>
    <row r="59" spans="1:3" s="447" customFormat="1" ht="12" customHeight="1">
      <c r="A59" s="14" t="s">
        <v>181</v>
      </c>
      <c r="B59" s="449" t="s">
        <v>434</v>
      </c>
      <c r="C59" s="332"/>
    </row>
    <row r="60" spans="1:3" s="447" customFormat="1" ht="12" customHeight="1">
      <c r="A60" s="14" t="s">
        <v>229</v>
      </c>
      <c r="B60" s="449" t="s">
        <v>310</v>
      </c>
      <c r="C60" s="332"/>
    </row>
    <row r="61" spans="1:3" s="447" customFormat="1" ht="12" customHeight="1" thickBot="1">
      <c r="A61" s="16" t="s">
        <v>308</v>
      </c>
      <c r="B61" s="324" t="s">
        <v>311</v>
      </c>
      <c r="C61" s="332"/>
    </row>
    <row r="62" spans="1:3" s="447" customFormat="1" ht="12" customHeight="1" thickBot="1">
      <c r="A62" s="530" t="s">
        <v>487</v>
      </c>
      <c r="B62" s="21" t="s">
        <v>312</v>
      </c>
      <c r="C62" s="333">
        <f>+C5+C12+C19+C26+C34+C46+C52+C57</f>
        <v>133516</v>
      </c>
    </row>
    <row r="63" spans="1:3" s="447" customFormat="1" ht="12" customHeight="1" thickBot="1">
      <c r="A63" s="498" t="s">
        <v>313</v>
      </c>
      <c r="B63" s="322" t="s">
        <v>314</v>
      </c>
      <c r="C63" s="327">
        <f>SUM(C64:C66)</f>
        <v>0</v>
      </c>
    </row>
    <row r="64" spans="1:3" s="447" customFormat="1" ht="12" customHeight="1">
      <c r="A64" s="15" t="s">
        <v>345</v>
      </c>
      <c r="B64" s="448" t="s">
        <v>315</v>
      </c>
      <c r="C64" s="332"/>
    </row>
    <row r="65" spans="1:3" s="447" customFormat="1" ht="12" customHeight="1">
      <c r="A65" s="14" t="s">
        <v>354</v>
      </c>
      <c r="B65" s="449" t="s">
        <v>316</v>
      </c>
      <c r="C65" s="332"/>
    </row>
    <row r="66" spans="1:3" s="447" customFormat="1" ht="12" customHeight="1" thickBot="1">
      <c r="A66" s="16" t="s">
        <v>355</v>
      </c>
      <c r="B66" s="524" t="s">
        <v>472</v>
      </c>
      <c r="C66" s="332"/>
    </row>
    <row r="67" spans="1:3" s="447" customFormat="1" ht="12" customHeight="1" thickBot="1">
      <c r="A67" s="498" t="s">
        <v>318</v>
      </c>
      <c r="B67" s="322" t="s">
        <v>319</v>
      </c>
      <c r="C67" s="327">
        <f>SUM(C68:C71)</f>
        <v>0</v>
      </c>
    </row>
    <row r="68" spans="1:3" s="447" customFormat="1" ht="12" customHeight="1">
      <c r="A68" s="15" t="s">
        <v>148</v>
      </c>
      <c r="B68" s="448" t="s">
        <v>320</v>
      </c>
      <c r="C68" s="332"/>
    </row>
    <row r="69" spans="1:3" s="447" customFormat="1" ht="12" customHeight="1">
      <c r="A69" s="14" t="s">
        <v>149</v>
      </c>
      <c r="B69" s="449" t="s">
        <v>321</v>
      </c>
      <c r="C69" s="332"/>
    </row>
    <row r="70" spans="1:3" s="447" customFormat="1" ht="12" customHeight="1">
      <c r="A70" s="14" t="s">
        <v>346</v>
      </c>
      <c r="B70" s="449" t="s">
        <v>322</v>
      </c>
      <c r="C70" s="332"/>
    </row>
    <row r="71" spans="1:3" s="447" customFormat="1" ht="12" customHeight="1" thickBot="1">
      <c r="A71" s="16" t="s">
        <v>347</v>
      </c>
      <c r="B71" s="324" t="s">
        <v>323</v>
      </c>
      <c r="C71" s="332"/>
    </row>
    <row r="72" spans="1:3" s="447" customFormat="1" ht="12" customHeight="1" thickBot="1">
      <c r="A72" s="498" t="s">
        <v>324</v>
      </c>
      <c r="B72" s="322" t="s">
        <v>325</v>
      </c>
      <c r="C72" s="327">
        <f>SUM(C73:C74)</f>
        <v>33040</v>
      </c>
    </row>
    <row r="73" spans="1:3" s="447" customFormat="1" ht="12" customHeight="1">
      <c r="A73" s="15" t="s">
        <v>348</v>
      </c>
      <c r="B73" s="448" t="s">
        <v>326</v>
      </c>
      <c r="C73" s="332">
        <v>33040</v>
      </c>
    </row>
    <row r="74" spans="1:3" s="447" customFormat="1" ht="12" customHeight="1" thickBot="1">
      <c r="A74" s="16" t="s">
        <v>349</v>
      </c>
      <c r="B74" s="324" t="s">
        <v>327</v>
      </c>
      <c r="C74" s="332"/>
    </row>
    <row r="75" spans="1:3" s="447" customFormat="1" ht="12" customHeight="1" thickBot="1">
      <c r="A75" s="498" t="s">
        <v>328</v>
      </c>
      <c r="B75" s="322" t="s">
        <v>329</v>
      </c>
      <c r="C75" s="327">
        <f>SUM(C76:C78)</f>
        <v>0</v>
      </c>
    </row>
    <row r="76" spans="1:3" s="447" customFormat="1" ht="12" customHeight="1">
      <c r="A76" s="15" t="s">
        <v>350</v>
      </c>
      <c r="B76" s="448" t="s">
        <v>330</v>
      </c>
      <c r="C76" s="332"/>
    </row>
    <row r="77" spans="1:3" s="447" customFormat="1" ht="12" customHeight="1">
      <c r="A77" s="14" t="s">
        <v>351</v>
      </c>
      <c r="B77" s="449" t="s">
        <v>331</v>
      </c>
      <c r="C77" s="332"/>
    </row>
    <row r="78" spans="1:3" s="447" customFormat="1" ht="12" customHeight="1" thickBot="1">
      <c r="A78" s="16" t="s">
        <v>352</v>
      </c>
      <c r="B78" s="324" t="s">
        <v>332</v>
      </c>
      <c r="C78" s="332"/>
    </row>
    <row r="79" spans="1:3" s="447" customFormat="1" ht="12" customHeight="1" thickBot="1">
      <c r="A79" s="498" t="s">
        <v>333</v>
      </c>
      <c r="B79" s="322" t="s">
        <v>353</v>
      </c>
      <c r="C79" s="327">
        <f>SUM(C80:C83)</f>
        <v>0</v>
      </c>
    </row>
    <row r="80" spans="1:3" s="447" customFormat="1" ht="12" customHeight="1">
      <c r="A80" s="452" t="s">
        <v>334</v>
      </c>
      <c r="B80" s="448" t="s">
        <v>335</v>
      </c>
      <c r="C80" s="332"/>
    </row>
    <row r="81" spans="1:3" s="447" customFormat="1" ht="12" customHeight="1">
      <c r="A81" s="453" t="s">
        <v>336</v>
      </c>
      <c r="B81" s="449" t="s">
        <v>337</v>
      </c>
      <c r="C81" s="332"/>
    </row>
    <row r="82" spans="1:3" s="447" customFormat="1" ht="12" customHeight="1">
      <c r="A82" s="453" t="s">
        <v>338</v>
      </c>
      <c r="B82" s="449" t="s">
        <v>339</v>
      </c>
      <c r="C82" s="332"/>
    </row>
    <row r="83" spans="1:3" s="447" customFormat="1" ht="12" customHeight="1" thickBot="1">
      <c r="A83" s="454" t="s">
        <v>340</v>
      </c>
      <c r="B83" s="324" t="s">
        <v>341</v>
      </c>
      <c r="C83" s="332"/>
    </row>
    <row r="84" spans="1:3" s="447" customFormat="1" ht="12" customHeight="1" thickBot="1">
      <c r="A84" s="498" t="s">
        <v>342</v>
      </c>
      <c r="B84" s="322" t="s">
        <v>486</v>
      </c>
      <c r="C84" s="496"/>
    </row>
    <row r="85" spans="1:3" s="447" customFormat="1" ht="13.5" customHeight="1" thickBot="1">
      <c r="A85" s="498" t="s">
        <v>344</v>
      </c>
      <c r="B85" s="322" t="s">
        <v>343</v>
      </c>
      <c r="C85" s="496"/>
    </row>
    <row r="86" spans="1:3" s="447" customFormat="1" ht="15.75" customHeight="1" thickBot="1">
      <c r="A86" s="498" t="s">
        <v>356</v>
      </c>
      <c r="B86" s="455" t="s">
        <v>489</v>
      </c>
      <c r="C86" s="333">
        <f>+C63+C67+C72+C75+C79+C85+C84</f>
        <v>33040</v>
      </c>
    </row>
    <row r="87" spans="1:3" s="447" customFormat="1" ht="16.5" customHeight="1" thickBot="1">
      <c r="A87" s="499" t="s">
        <v>488</v>
      </c>
      <c r="B87" s="456" t="s">
        <v>490</v>
      </c>
      <c r="C87" s="333">
        <f>+C62+C86</f>
        <v>166556</v>
      </c>
    </row>
    <row r="88" spans="1:3" s="447" customFormat="1" ht="83.25" customHeight="1">
      <c r="A88" s="5"/>
      <c r="B88" s="6"/>
      <c r="C88" s="334"/>
    </row>
    <row r="89" spans="1:3" ht="16.5" customHeight="1">
      <c r="A89" s="650" t="s">
        <v>45</v>
      </c>
      <c r="B89" s="650"/>
      <c r="C89" s="650"/>
    </row>
    <row r="90" spans="1:3" s="457" customFormat="1" ht="16.5" customHeight="1" thickBot="1">
      <c r="A90" s="652" t="s">
        <v>152</v>
      </c>
      <c r="B90" s="652"/>
      <c r="C90" s="158" t="s">
        <v>228</v>
      </c>
    </row>
    <row r="91" spans="1:3" ht="38.1" customHeight="1" thickBot="1">
      <c r="A91" s="23" t="s">
        <v>70</v>
      </c>
      <c r="B91" s="24" t="s">
        <v>46</v>
      </c>
      <c r="C91" s="39" t="str">
        <f>+C3</f>
        <v>2015. évi előirányzat</v>
      </c>
    </row>
    <row r="92" spans="1:3" s="446" customFormat="1" ht="12" customHeight="1" thickBot="1">
      <c r="A92" s="32" t="s">
        <v>504</v>
      </c>
      <c r="B92" s="33" t="s">
        <v>505</v>
      </c>
      <c r="C92" s="34" t="s">
        <v>506</v>
      </c>
    </row>
    <row r="93" spans="1:3" ht="12" customHeight="1" thickBot="1">
      <c r="A93" s="22" t="s">
        <v>17</v>
      </c>
      <c r="B93" s="31" t="s">
        <v>448</v>
      </c>
      <c r="C93" s="527">
        <f>C94+C95+C96+C97+C98+C111</f>
        <v>141936</v>
      </c>
    </row>
    <row r="94" spans="1:3" ht="12" customHeight="1">
      <c r="A94" s="17" t="s">
        <v>99</v>
      </c>
      <c r="B94" s="10" t="s">
        <v>47</v>
      </c>
      <c r="C94" s="330">
        <f>'1.1.sz.mell.'!C94</f>
        <v>72736</v>
      </c>
    </row>
    <row r="95" spans="1:3" ht="12" customHeight="1">
      <c r="A95" s="14" t="s">
        <v>100</v>
      </c>
      <c r="B95" s="8" t="s">
        <v>182</v>
      </c>
      <c r="C95" s="329">
        <f>'1.1.sz.mell.'!C95</f>
        <v>11335</v>
      </c>
    </row>
    <row r="96" spans="1:3" ht="12" customHeight="1">
      <c r="A96" s="14" t="s">
        <v>101</v>
      </c>
      <c r="B96" s="8" t="s">
        <v>138</v>
      </c>
      <c r="C96" s="329">
        <f>'1.1.sz.mell.'!C96</f>
        <v>37000</v>
      </c>
    </row>
    <row r="97" spans="1:3" ht="12" customHeight="1">
      <c r="A97" s="14" t="s">
        <v>102</v>
      </c>
      <c r="B97" s="11" t="s">
        <v>183</v>
      </c>
      <c r="C97" s="329">
        <f>'1.1.sz.mell.'!C97</f>
        <v>13372</v>
      </c>
    </row>
    <row r="98" spans="1:3" ht="12" customHeight="1">
      <c r="A98" s="14" t="s">
        <v>113</v>
      </c>
      <c r="B98" s="19" t="s">
        <v>184</v>
      </c>
      <c r="C98" s="329">
        <f>'1.1.sz.mell.'!C98</f>
        <v>7293</v>
      </c>
    </row>
    <row r="99" spans="1:3" ht="12" customHeight="1">
      <c r="A99" s="14" t="s">
        <v>103</v>
      </c>
      <c r="B99" s="8" t="s">
        <v>453</v>
      </c>
      <c r="C99" s="329">
        <f>'1.1.sz.mell.'!C99</f>
        <v>0</v>
      </c>
    </row>
    <row r="100" spans="1:3" ht="12" customHeight="1">
      <c r="A100" s="14" t="s">
        <v>104</v>
      </c>
      <c r="B100" s="163" t="s">
        <v>452</v>
      </c>
      <c r="C100" s="329">
        <f>'1.1.sz.mell.'!C100</f>
        <v>0</v>
      </c>
    </row>
    <row r="101" spans="1:3" ht="12" customHeight="1">
      <c r="A101" s="14" t="s">
        <v>114</v>
      </c>
      <c r="B101" s="163" t="s">
        <v>451</v>
      </c>
      <c r="C101" s="329">
        <f>'1.1.sz.mell.'!C101</f>
        <v>0</v>
      </c>
    </row>
    <row r="102" spans="1:3" ht="12" customHeight="1">
      <c r="A102" s="14" t="s">
        <v>115</v>
      </c>
      <c r="B102" s="161" t="s">
        <v>359</v>
      </c>
      <c r="C102" s="329">
        <f>'1.1.sz.mell.'!C102</f>
        <v>0</v>
      </c>
    </row>
    <row r="103" spans="1:3" ht="12" customHeight="1">
      <c r="A103" s="14" t="s">
        <v>116</v>
      </c>
      <c r="B103" s="162" t="s">
        <v>360</v>
      </c>
      <c r="C103" s="329">
        <f>'1.1.sz.mell.'!C103</f>
        <v>0</v>
      </c>
    </row>
    <row r="104" spans="1:3" ht="12" customHeight="1">
      <c r="A104" s="14" t="s">
        <v>117</v>
      </c>
      <c r="B104" s="162" t="s">
        <v>361</v>
      </c>
      <c r="C104" s="329">
        <f>'1.1.sz.mell.'!C104</f>
        <v>0</v>
      </c>
    </row>
    <row r="105" spans="1:3" ht="12" customHeight="1">
      <c r="A105" s="14" t="s">
        <v>119</v>
      </c>
      <c r="B105" s="161" t="s">
        <v>362</v>
      </c>
      <c r="C105" s="329">
        <f>'1.1.sz.mell.'!C105</f>
        <v>6493</v>
      </c>
    </row>
    <row r="106" spans="1:3" ht="12" customHeight="1">
      <c r="A106" s="14" t="s">
        <v>185</v>
      </c>
      <c r="B106" s="161" t="s">
        <v>363</v>
      </c>
      <c r="C106" s="329">
        <f>'1.1.sz.mell.'!C106</f>
        <v>0</v>
      </c>
    </row>
    <row r="107" spans="1:3" ht="12" customHeight="1">
      <c r="A107" s="14" t="s">
        <v>357</v>
      </c>
      <c r="B107" s="162" t="s">
        <v>364</v>
      </c>
      <c r="C107" s="329">
        <f>'1.1.sz.mell.'!C107</f>
        <v>0</v>
      </c>
    </row>
    <row r="108" spans="1:3" ht="12" customHeight="1">
      <c r="A108" s="13" t="s">
        <v>358</v>
      </c>
      <c r="B108" s="163" t="s">
        <v>365</v>
      </c>
      <c r="C108" s="329">
        <f>'1.1.sz.mell.'!C108</f>
        <v>0</v>
      </c>
    </row>
    <row r="109" spans="1:3" ht="12" customHeight="1">
      <c r="A109" s="14" t="s">
        <v>449</v>
      </c>
      <c r="B109" s="163" t="s">
        <v>366</v>
      </c>
      <c r="C109" s="329">
        <f>'1.1.sz.mell.'!C109</f>
        <v>0</v>
      </c>
    </row>
    <row r="110" spans="1:3" ht="12" customHeight="1">
      <c r="A110" s="16" t="s">
        <v>450</v>
      </c>
      <c r="B110" s="163" t="s">
        <v>367</v>
      </c>
      <c r="C110" s="329">
        <f>'1.1.sz.mell.'!C110</f>
        <v>800</v>
      </c>
    </row>
    <row r="111" spans="1:3" ht="12" customHeight="1">
      <c r="A111" s="14" t="s">
        <v>454</v>
      </c>
      <c r="B111" s="11" t="s">
        <v>48</v>
      </c>
      <c r="C111" s="329">
        <f>'1.1.sz.mell.'!C111</f>
        <v>200</v>
      </c>
    </row>
    <row r="112" spans="1:3" ht="12" customHeight="1">
      <c r="A112" s="14" t="s">
        <v>455</v>
      </c>
      <c r="B112" s="8" t="s">
        <v>457</v>
      </c>
      <c r="C112" s="329">
        <f>'1.1.sz.mell.'!C112</f>
        <v>200</v>
      </c>
    </row>
    <row r="113" spans="1:3" ht="12" customHeight="1" thickBot="1">
      <c r="A113" s="18" t="s">
        <v>456</v>
      </c>
      <c r="B113" s="528" t="s">
        <v>458</v>
      </c>
      <c r="C113" s="330">
        <f>'1.1.sz.mell.'!C113</f>
        <v>0</v>
      </c>
    </row>
    <row r="114" spans="1:3" ht="12" customHeight="1" thickBot="1">
      <c r="A114" s="525" t="s">
        <v>18</v>
      </c>
      <c r="B114" s="526" t="s">
        <v>368</v>
      </c>
      <c r="C114" s="527">
        <f>+C115+C117+C119</f>
        <v>24620</v>
      </c>
    </row>
    <row r="115" spans="1:3" ht="12" customHeight="1">
      <c r="A115" s="15" t="s">
        <v>105</v>
      </c>
      <c r="B115" s="8" t="s">
        <v>227</v>
      </c>
      <c r="C115" s="330">
        <f>'1.1.sz.mell.'!C115</f>
        <v>9820</v>
      </c>
    </row>
    <row r="116" spans="1:3" ht="12" customHeight="1">
      <c r="A116" s="15" t="s">
        <v>106</v>
      </c>
      <c r="B116" s="12" t="s">
        <v>372</v>
      </c>
      <c r="C116" s="330">
        <f>'1.1.sz.mell.'!C116</f>
        <v>0</v>
      </c>
    </row>
    <row r="117" spans="1:3" ht="12" customHeight="1">
      <c r="A117" s="15" t="s">
        <v>107</v>
      </c>
      <c r="B117" s="12" t="s">
        <v>186</v>
      </c>
      <c r="C117" s="330">
        <f>'1.1.sz.mell.'!C117</f>
        <v>14500</v>
      </c>
    </row>
    <row r="118" spans="1:3" ht="12" customHeight="1">
      <c r="A118" s="15" t="s">
        <v>108</v>
      </c>
      <c r="B118" s="12" t="s">
        <v>373</v>
      </c>
      <c r="C118" s="330">
        <f>'1.1.sz.mell.'!C118</f>
        <v>0</v>
      </c>
    </row>
    <row r="119" spans="1:3" ht="12" customHeight="1">
      <c r="A119" s="15" t="s">
        <v>109</v>
      </c>
      <c r="B119" s="324" t="s">
        <v>230</v>
      </c>
      <c r="C119" s="330">
        <f>'1.1.sz.mell.'!C119</f>
        <v>300</v>
      </c>
    </row>
    <row r="120" spans="1:3" ht="12" customHeight="1">
      <c r="A120" s="15" t="s">
        <v>118</v>
      </c>
      <c r="B120" s="323" t="s">
        <v>435</v>
      </c>
      <c r="C120" s="330">
        <f>'1.1.sz.mell.'!C120</f>
        <v>0</v>
      </c>
    </row>
    <row r="121" spans="1:3" ht="12" customHeight="1">
      <c r="A121" s="15" t="s">
        <v>120</v>
      </c>
      <c r="B121" s="444" t="s">
        <v>378</v>
      </c>
      <c r="C121" s="330">
        <f>'1.1.sz.mell.'!C121</f>
        <v>0</v>
      </c>
    </row>
    <row r="122" spans="1:3">
      <c r="A122" s="15" t="s">
        <v>187</v>
      </c>
      <c r="B122" s="162" t="s">
        <v>361</v>
      </c>
      <c r="C122" s="330">
        <f>'1.1.sz.mell.'!C122</f>
        <v>0</v>
      </c>
    </row>
    <row r="123" spans="1:3" ht="12" customHeight="1">
      <c r="A123" s="15" t="s">
        <v>188</v>
      </c>
      <c r="B123" s="162" t="s">
        <v>377</v>
      </c>
      <c r="C123" s="330">
        <f>'1.1.sz.mell.'!C123</f>
        <v>0</v>
      </c>
    </row>
    <row r="124" spans="1:3" ht="12" customHeight="1">
      <c r="A124" s="15" t="s">
        <v>189</v>
      </c>
      <c r="B124" s="162" t="s">
        <v>376</v>
      </c>
      <c r="C124" s="330">
        <f>'1.1.sz.mell.'!C124</f>
        <v>0</v>
      </c>
    </row>
    <row r="125" spans="1:3" ht="12" customHeight="1">
      <c r="A125" s="15" t="s">
        <v>369</v>
      </c>
      <c r="B125" s="162" t="s">
        <v>364</v>
      </c>
      <c r="C125" s="330">
        <f>'1.1.sz.mell.'!C125</f>
        <v>0</v>
      </c>
    </row>
    <row r="126" spans="1:3" ht="12" customHeight="1">
      <c r="A126" s="15" t="s">
        <v>370</v>
      </c>
      <c r="B126" s="162" t="s">
        <v>375</v>
      </c>
      <c r="C126" s="330">
        <f>'1.1.sz.mell.'!C126</f>
        <v>300</v>
      </c>
    </row>
    <row r="127" spans="1:3" ht="16.5" thickBot="1">
      <c r="A127" s="640" t="s">
        <v>371</v>
      </c>
      <c r="B127" s="164" t="s">
        <v>374</v>
      </c>
      <c r="C127" s="536"/>
    </row>
    <row r="128" spans="1:3" ht="12" customHeight="1" thickBot="1">
      <c r="A128" s="20" t="s">
        <v>19</v>
      </c>
      <c r="B128" s="142" t="s">
        <v>459</v>
      </c>
      <c r="C128" s="327">
        <f>+C93+C114</f>
        <v>166556</v>
      </c>
    </row>
    <row r="129" spans="1:3" ht="12" customHeight="1" thickBot="1">
      <c r="A129" s="20" t="s">
        <v>20</v>
      </c>
      <c r="B129" s="142" t="s">
        <v>460</v>
      </c>
      <c r="C129" s="327">
        <f>+C130+C131+C132</f>
        <v>0</v>
      </c>
    </row>
    <row r="130" spans="1:3" ht="12" customHeight="1">
      <c r="A130" s="15" t="s">
        <v>269</v>
      </c>
      <c r="B130" s="12" t="s">
        <v>467</v>
      </c>
      <c r="C130" s="295"/>
    </row>
    <row r="131" spans="1:3" ht="12" customHeight="1">
      <c r="A131" s="15" t="s">
        <v>272</v>
      </c>
      <c r="B131" s="12" t="s">
        <v>468</v>
      </c>
      <c r="C131" s="295"/>
    </row>
    <row r="132" spans="1:3" ht="12" customHeight="1" thickBot="1">
      <c r="A132" s="13" t="s">
        <v>273</v>
      </c>
      <c r="B132" s="12" t="s">
        <v>469</v>
      </c>
      <c r="C132" s="295"/>
    </row>
    <row r="133" spans="1:3" ht="12" customHeight="1" thickBot="1">
      <c r="A133" s="20" t="s">
        <v>21</v>
      </c>
      <c r="B133" s="142" t="s">
        <v>461</v>
      </c>
      <c r="C133" s="327">
        <f>SUM(C134:C139)</f>
        <v>0</v>
      </c>
    </row>
    <row r="134" spans="1:3" ht="12" customHeight="1">
      <c r="A134" s="15" t="s">
        <v>92</v>
      </c>
      <c r="B134" s="9" t="s">
        <v>470</v>
      </c>
      <c r="C134" s="295"/>
    </row>
    <row r="135" spans="1:3" ht="12" customHeight="1">
      <c r="A135" s="15" t="s">
        <v>93</v>
      </c>
      <c r="B135" s="9" t="s">
        <v>462</v>
      </c>
      <c r="C135" s="295"/>
    </row>
    <row r="136" spans="1:3" ht="12" customHeight="1">
      <c r="A136" s="15" t="s">
        <v>94</v>
      </c>
      <c r="B136" s="9" t="s">
        <v>463</v>
      </c>
      <c r="C136" s="295"/>
    </row>
    <row r="137" spans="1:3" ht="12" customHeight="1">
      <c r="A137" s="15" t="s">
        <v>174</v>
      </c>
      <c r="B137" s="9" t="s">
        <v>464</v>
      </c>
      <c r="C137" s="295"/>
    </row>
    <row r="138" spans="1:3" ht="12" customHeight="1">
      <c r="A138" s="15" t="s">
        <v>175</v>
      </c>
      <c r="B138" s="9" t="s">
        <v>465</v>
      </c>
      <c r="C138" s="295"/>
    </row>
    <row r="139" spans="1:3" ht="12" customHeight="1" thickBot="1">
      <c r="A139" s="13" t="s">
        <v>176</v>
      </c>
      <c r="B139" s="9" t="s">
        <v>466</v>
      </c>
      <c r="C139" s="295"/>
    </row>
    <row r="140" spans="1:3" ht="12" customHeight="1" thickBot="1">
      <c r="A140" s="20" t="s">
        <v>22</v>
      </c>
      <c r="B140" s="142" t="s">
        <v>474</v>
      </c>
      <c r="C140" s="333">
        <f>+C141+C142+C143+C144</f>
        <v>0</v>
      </c>
    </row>
    <row r="141" spans="1:3" ht="12" customHeight="1">
      <c r="A141" s="15" t="s">
        <v>95</v>
      </c>
      <c r="B141" s="9" t="s">
        <v>379</v>
      </c>
      <c r="C141" s="295"/>
    </row>
    <row r="142" spans="1:3" ht="12" customHeight="1">
      <c r="A142" s="15" t="s">
        <v>96</v>
      </c>
      <c r="B142" s="9" t="s">
        <v>380</v>
      </c>
      <c r="C142" s="295"/>
    </row>
    <row r="143" spans="1:3" ht="12" customHeight="1">
      <c r="A143" s="15" t="s">
        <v>293</v>
      </c>
      <c r="B143" s="9" t="s">
        <v>475</v>
      </c>
      <c r="C143" s="295"/>
    </row>
    <row r="144" spans="1:3" ht="12" customHeight="1" thickBot="1">
      <c r="A144" s="13" t="s">
        <v>294</v>
      </c>
      <c r="B144" s="7" t="s">
        <v>399</v>
      </c>
      <c r="C144" s="295"/>
    </row>
    <row r="145" spans="1:9" ht="12" customHeight="1" thickBot="1">
      <c r="A145" s="20" t="s">
        <v>23</v>
      </c>
      <c r="B145" s="142" t="s">
        <v>476</v>
      </c>
      <c r="C145" s="336">
        <f>SUM(C146:C150)</f>
        <v>0</v>
      </c>
    </row>
    <row r="146" spans="1:9" ht="12" customHeight="1">
      <c r="A146" s="15" t="s">
        <v>97</v>
      </c>
      <c r="B146" s="9" t="s">
        <v>471</v>
      </c>
      <c r="C146" s="295"/>
    </row>
    <row r="147" spans="1:9" ht="12" customHeight="1">
      <c r="A147" s="15" t="s">
        <v>98</v>
      </c>
      <c r="B147" s="9" t="s">
        <v>478</v>
      </c>
      <c r="C147" s="295"/>
    </row>
    <row r="148" spans="1:9" ht="12" customHeight="1">
      <c r="A148" s="15" t="s">
        <v>305</v>
      </c>
      <c r="B148" s="9" t="s">
        <v>473</v>
      </c>
      <c r="C148" s="295"/>
    </row>
    <row r="149" spans="1:9" ht="12" customHeight="1">
      <c r="A149" s="15" t="s">
        <v>306</v>
      </c>
      <c r="B149" s="9" t="s">
        <v>479</v>
      </c>
      <c r="C149" s="295"/>
    </row>
    <row r="150" spans="1:9" ht="12" customHeight="1" thickBot="1">
      <c r="A150" s="15" t="s">
        <v>477</v>
      </c>
      <c r="B150" s="9" t="s">
        <v>480</v>
      </c>
      <c r="C150" s="295"/>
    </row>
    <row r="151" spans="1:9" ht="12" customHeight="1" thickBot="1">
      <c r="A151" s="20" t="s">
        <v>24</v>
      </c>
      <c r="B151" s="142" t="s">
        <v>481</v>
      </c>
      <c r="C151" s="529"/>
    </row>
    <row r="152" spans="1:9" ht="12" customHeight="1" thickBot="1">
      <c r="A152" s="20" t="s">
        <v>25</v>
      </c>
      <c r="B152" s="142" t="s">
        <v>482</v>
      </c>
      <c r="C152" s="529"/>
    </row>
    <row r="153" spans="1:9" ht="15" customHeight="1" thickBot="1">
      <c r="A153" s="20" t="s">
        <v>26</v>
      </c>
      <c r="B153" s="142" t="s">
        <v>484</v>
      </c>
      <c r="C153" s="458">
        <f>+C129+C133+C140+C145+C151+C152</f>
        <v>0</v>
      </c>
      <c r="F153" s="459"/>
      <c r="G153" s="460"/>
      <c r="H153" s="460"/>
      <c r="I153" s="460"/>
    </row>
    <row r="154" spans="1:9" s="447" customFormat="1" ht="12.95" customHeight="1" thickBot="1">
      <c r="A154" s="325" t="s">
        <v>27</v>
      </c>
      <c r="B154" s="411" t="s">
        <v>483</v>
      </c>
      <c r="C154" s="458">
        <f>+C128+C153</f>
        <v>166556</v>
      </c>
    </row>
    <row r="155" spans="1:9" ht="7.5" customHeight="1"/>
    <row r="156" spans="1:9">
      <c r="A156" s="653" t="s">
        <v>381</v>
      </c>
      <c r="B156" s="653"/>
      <c r="C156" s="653"/>
    </row>
    <row r="157" spans="1:9" ht="15" customHeight="1" thickBot="1">
      <c r="A157" s="651" t="s">
        <v>153</v>
      </c>
      <c r="B157" s="651"/>
      <c r="C157" s="337" t="s">
        <v>228</v>
      </c>
    </row>
    <row r="158" spans="1:9" ht="13.5" customHeight="1" thickBot="1">
      <c r="A158" s="20">
        <v>1</v>
      </c>
      <c r="B158" s="30" t="s">
        <v>485</v>
      </c>
      <c r="C158" s="327">
        <f>+C62-C128</f>
        <v>-33040</v>
      </c>
      <c r="D158" s="461"/>
    </row>
    <row r="159" spans="1:9" ht="27.75" customHeight="1" thickBot="1">
      <c r="A159" s="20" t="s">
        <v>18</v>
      </c>
      <c r="B159" s="30" t="s">
        <v>491</v>
      </c>
      <c r="C159" s="327">
        <f>+C86-C153</f>
        <v>33040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CE,Félkövér"&amp;12Tyukod Nagyközség Önkormányzat2015. ÉVI KÖLTSÉGVETÉSKÖTELEZŐ FELADATAINAK MÉRLEGE &amp;R&amp;"Times New Roman CE,Félkövér dőlt"&amp;11 1.2. melléklet a ........./2015. (.......) önkormányzati rendelethez</oddHeader>
  </headerFooter>
  <rowBreaks count="1" manualBreakCount="1">
    <brk id="88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view="pageLayout" topLeftCell="B1" zoomScaleNormal="130" zoomScaleSheetLayoutView="100" workbookViewId="0">
      <selection activeCell="B10" sqref="B10"/>
    </sheetView>
  </sheetViews>
  <sheetFormatPr defaultRowHeight="15.75"/>
  <cols>
    <col min="1" max="1" width="9.5" style="412" customWidth="1"/>
    <col min="2" max="2" width="91.6640625" style="412" customWidth="1"/>
    <col min="3" max="3" width="21.6640625" style="413" customWidth="1"/>
    <col min="4" max="4" width="9" style="445" customWidth="1"/>
    <col min="5" max="16384" width="9.33203125" style="445"/>
  </cols>
  <sheetData>
    <row r="1" spans="1:3" ht="15.95" customHeight="1">
      <c r="A1" s="650" t="s">
        <v>14</v>
      </c>
      <c r="B1" s="650"/>
      <c r="C1" s="650"/>
    </row>
    <row r="2" spans="1:3" ht="15.95" customHeight="1" thickBot="1">
      <c r="A2" s="651" t="s">
        <v>151</v>
      </c>
      <c r="B2" s="651"/>
      <c r="C2" s="337" t="s">
        <v>228</v>
      </c>
    </row>
    <row r="3" spans="1:3" ht="38.1" customHeight="1" thickBot="1">
      <c r="A3" s="23" t="s">
        <v>70</v>
      </c>
      <c r="B3" s="24" t="s">
        <v>16</v>
      </c>
      <c r="C3" s="39" t="str">
        <f>+CONCATENATE(LEFT(ÖSSZEFÜGGÉSEK!A5,4),". évi előirányzat")</f>
        <v>2015. évi előirányzat</v>
      </c>
    </row>
    <row r="4" spans="1:3" s="446" customFormat="1" ht="12" customHeight="1" thickBot="1">
      <c r="A4" s="440" t="s">
        <v>504</v>
      </c>
      <c r="B4" s="441" t="s">
        <v>505</v>
      </c>
      <c r="C4" s="442" t="s">
        <v>506</v>
      </c>
    </row>
    <row r="5" spans="1:3" s="447" customFormat="1" ht="12" customHeight="1" thickBot="1">
      <c r="A5" s="20" t="s">
        <v>17</v>
      </c>
      <c r="B5" s="21" t="s">
        <v>253</v>
      </c>
      <c r="C5" s="327">
        <f>+C6+C7+C8+C9+C10+C11</f>
        <v>0</v>
      </c>
    </row>
    <row r="6" spans="1:3" s="447" customFormat="1" ht="12" customHeight="1">
      <c r="A6" s="15" t="s">
        <v>99</v>
      </c>
      <c r="B6" s="448" t="s">
        <v>254</v>
      </c>
      <c r="C6" s="330"/>
    </row>
    <row r="7" spans="1:3" s="447" customFormat="1" ht="12" customHeight="1">
      <c r="A7" s="14" t="s">
        <v>100</v>
      </c>
      <c r="B7" s="449" t="s">
        <v>255</v>
      </c>
      <c r="C7" s="329"/>
    </row>
    <row r="8" spans="1:3" s="447" customFormat="1" ht="12" customHeight="1">
      <c r="A8" s="14" t="s">
        <v>101</v>
      </c>
      <c r="B8" s="449" t="s">
        <v>256</v>
      </c>
      <c r="C8" s="329"/>
    </row>
    <row r="9" spans="1:3" s="447" customFormat="1" ht="12" customHeight="1">
      <c r="A9" s="14" t="s">
        <v>102</v>
      </c>
      <c r="B9" s="449" t="s">
        <v>257</v>
      </c>
      <c r="C9" s="329"/>
    </row>
    <row r="10" spans="1:3" s="447" customFormat="1" ht="12" customHeight="1">
      <c r="A10" s="14" t="s">
        <v>147</v>
      </c>
      <c r="B10" s="323" t="s">
        <v>440</v>
      </c>
      <c r="C10" s="329"/>
    </row>
    <row r="11" spans="1:3" s="447" customFormat="1" ht="12" customHeight="1" thickBot="1">
      <c r="A11" s="16" t="s">
        <v>103</v>
      </c>
      <c r="B11" s="324" t="s">
        <v>441</v>
      </c>
      <c r="C11" s="329"/>
    </row>
    <row r="12" spans="1:3" s="447" customFormat="1" ht="12" customHeight="1" thickBot="1">
      <c r="A12" s="20" t="s">
        <v>18</v>
      </c>
      <c r="B12" s="322" t="s">
        <v>258</v>
      </c>
      <c r="C12" s="327">
        <f>+C13+C14+C15+C16+C17</f>
        <v>0</v>
      </c>
    </row>
    <row r="13" spans="1:3" s="447" customFormat="1" ht="12" customHeight="1">
      <c r="A13" s="15" t="s">
        <v>105</v>
      </c>
      <c r="B13" s="448" t="s">
        <v>259</v>
      </c>
      <c r="C13" s="330"/>
    </row>
    <row r="14" spans="1:3" s="447" customFormat="1" ht="12" customHeight="1">
      <c r="A14" s="14" t="s">
        <v>106</v>
      </c>
      <c r="B14" s="449" t="s">
        <v>260</v>
      </c>
      <c r="C14" s="329"/>
    </row>
    <row r="15" spans="1:3" s="447" customFormat="1" ht="12" customHeight="1">
      <c r="A15" s="14" t="s">
        <v>107</v>
      </c>
      <c r="B15" s="449" t="s">
        <v>429</v>
      </c>
      <c r="C15" s="329"/>
    </row>
    <row r="16" spans="1:3" s="447" customFormat="1" ht="12" customHeight="1">
      <c r="A16" s="14" t="s">
        <v>108</v>
      </c>
      <c r="B16" s="449" t="s">
        <v>430</v>
      </c>
      <c r="C16" s="329"/>
    </row>
    <row r="17" spans="1:3" s="447" customFormat="1" ht="12" customHeight="1">
      <c r="A17" s="14" t="s">
        <v>109</v>
      </c>
      <c r="B17" s="449" t="s">
        <v>261</v>
      </c>
      <c r="C17" s="329"/>
    </row>
    <row r="18" spans="1:3" s="447" customFormat="1" ht="12" customHeight="1" thickBot="1">
      <c r="A18" s="16" t="s">
        <v>118</v>
      </c>
      <c r="B18" s="324" t="s">
        <v>262</v>
      </c>
      <c r="C18" s="331"/>
    </row>
    <row r="19" spans="1:3" s="447" customFormat="1" ht="12" customHeight="1" thickBot="1">
      <c r="A19" s="20" t="s">
        <v>19</v>
      </c>
      <c r="B19" s="21" t="s">
        <v>263</v>
      </c>
      <c r="C19" s="327">
        <f>+C20+C21+C22+C23+C24</f>
        <v>0</v>
      </c>
    </row>
    <row r="20" spans="1:3" s="447" customFormat="1" ht="12" customHeight="1">
      <c r="A20" s="15" t="s">
        <v>88</v>
      </c>
      <c r="B20" s="448" t="s">
        <v>264</v>
      </c>
      <c r="C20" s="330"/>
    </row>
    <row r="21" spans="1:3" s="447" customFormat="1" ht="12" customHeight="1">
      <c r="A21" s="14" t="s">
        <v>89</v>
      </c>
      <c r="B21" s="449" t="s">
        <v>265</v>
      </c>
      <c r="C21" s="329"/>
    </row>
    <row r="22" spans="1:3" s="447" customFormat="1" ht="12" customHeight="1">
      <c r="A22" s="14" t="s">
        <v>90</v>
      </c>
      <c r="B22" s="449" t="s">
        <v>431</v>
      </c>
      <c r="C22" s="329"/>
    </row>
    <row r="23" spans="1:3" s="447" customFormat="1" ht="12" customHeight="1">
      <c r="A23" s="14" t="s">
        <v>91</v>
      </c>
      <c r="B23" s="449" t="s">
        <v>432</v>
      </c>
      <c r="C23" s="329"/>
    </row>
    <row r="24" spans="1:3" s="447" customFormat="1" ht="12" customHeight="1">
      <c r="A24" s="14" t="s">
        <v>170</v>
      </c>
      <c r="B24" s="449" t="s">
        <v>266</v>
      </c>
      <c r="C24" s="329"/>
    </row>
    <row r="25" spans="1:3" s="447" customFormat="1" ht="12" customHeight="1" thickBot="1">
      <c r="A25" s="16" t="s">
        <v>171</v>
      </c>
      <c r="B25" s="450" t="s">
        <v>267</v>
      </c>
      <c r="C25" s="331"/>
    </row>
    <row r="26" spans="1:3" s="447" customFormat="1" ht="12" customHeight="1" thickBot="1">
      <c r="A26" s="20" t="s">
        <v>172</v>
      </c>
      <c r="B26" s="21" t="s">
        <v>268</v>
      </c>
      <c r="C26" s="333">
        <f>+C27+C31+C32+C33</f>
        <v>0</v>
      </c>
    </row>
    <row r="27" spans="1:3" s="447" customFormat="1" ht="12" customHeight="1">
      <c r="A27" s="15" t="s">
        <v>269</v>
      </c>
      <c r="B27" s="448" t="s">
        <v>447</v>
      </c>
      <c r="C27" s="443">
        <f>+C28+C29+C30</f>
        <v>0</v>
      </c>
    </row>
    <row r="28" spans="1:3" s="447" customFormat="1" ht="12" customHeight="1">
      <c r="A28" s="14" t="s">
        <v>270</v>
      </c>
      <c r="B28" s="449" t="s">
        <v>275</v>
      </c>
      <c r="C28" s="329"/>
    </row>
    <row r="29" spans="1:3" s="447" customFormat="1" ht="12" customHeight="1">
      <c r="A29" s="14" t="s">
        <v>271</v>
      </c>
      <c r="B29" s="449" t="s">
        <v>276</v>
      </c>
      <c r="C29" s="329"/>
    </row>
    <row r="30" spans="1:3" s="447" customFormat="1" ht="12" customHeight="1">
      <c r="A30" s="14" t="s">
        <v>445</v>
      </c>
      <c r="B30" s="523" t="s">
        <v>446</v>
      </c>
      <c r="C30" s="329"/>
    </row>
    <row r="31" spans="1:3" s="447" customFormat="1" ht="12" customHeight="1">
      <c r="A31" s="14" t="s">
        <v>272</v>
      </c>
      <c r="B31" s="449" t="s">
        <v>277</v>
      </c>
      <c r="C31" s="329"/>
    </row>
    <row r="32" spans="1:3" s="447" customFormat="1" ht="12" customHeight="1">
      <c r="A32" s="14" t="s">
        <v>273</v>
      </c>
      <c r="B32" s="449" t="s">
        <v>278</v>
      </c>
      <c r="C32" s="329"/>
    </row>
    <row r="33" spans="1:3" s="447" customFormat="1" ht="12" customHeight="1" thickBot="1">
      <c r="A33" s="16" t="s">
        <v>274</v>
      </c>
      <c r="B33" s="450" t="s">
        <v>279</v>
      </c>
      <c r="C33" s="331"/>
    </row>
    <row r="34" spans="1:3" s="447" customFormat="1" ht="12" customHeight="1" thickBot="1">
      <c r="A34" s="20" t="s">
        <v>21</v>
      </c>
      <c r="B34" s="21" t="s">
        <v>442</v>
      </c>
      <c r="C34" s="327">
        <f>SUM(C35:C45)</f>
        <v>0</v>
      </c>
    </row>
    <row r="35" spans="1:3" s="447" customFormat="1" ht="12" customHeight="1">
      <c r="A35" s="15" t="s">
        <v>92</v>
      </c>
      <c r="B35" s="448" t="s">
        <v>282</v>
      </c>
      <c r="C35" s="330"/>
    </row>
    <row r="36" spans="1:3" s="447" customFormat="1" ht="12" customHeight="1">
      <c r="A36" s="14" t="s">
        <v>93</v>
      </c>
      <c r="B36" s="449" t="s">
        <v>283</v>
      </c>
      <c r="C36" s="329"/>
    </row>
    <row r="37" spans="1:3" s="447" customFormat="1" ht="12" customHeight="1">
      <c r="A37" s="14" t="s">
        <v>94</v>
      </c>
      <c r="B37" s="449" t="s">
        <v>284</v>
      </c>
      <c r="C37" s="329"/>
    </row>
    <row r="38" spans="1:3" s="447" customFormat="1" ht="12" customHeight="1">
      <c r="A38" s="14" t="s">
        <v>174</v>
      </c>
      <c r="B38" s="449" t="s">
        <v>285</v>
      </c>
      <c r="C38" s="329"/>
    </row>
    <row r="39" spans="1:3" s="447" customFormat="1" ht="12" customHeight="1">
      <c r="A39" s="14" t="s">
        <v>175</v>
      </c>
      <c r="B39" s="449" t="s">
        <v>286</v>
      </c>
      <c r="C39" s="329"/>
    </row>
    <row r="40" spans="1:3" s="447" customFormat="1" ht="12" customHeight="1">
      <c r="A40" s="14" t="s">
        <v>176</v>
      </c>
      <c r="B40" s="449" t="s">
        <v>287</v>
      </c>
      <c r="C40" s="329"/>
    </row>
    <row r="41" spans="1:3" s="447" customFormat="1" ht="12" customHeight="1">
      <c r="A41" s="14" t="s">
        <v>177</v>
      </c>
      <c r="B41" s="449" t="s">
        <v>288</v>
      </c>
      <c r="C41" s="329"/>
    </row>
    <row r="42" spans="1:3" s="447" customFormat="1" ht="12" customHeight="1">
      <c r="A42" s="14" t="s">
        <v>178</v>
      </c>
      <c r="B42" s="449" t="s">
        <v>289</v>
      </c>
      <c r="C42" s="329"/>
    </row>
    <row r="43" spans="1:3" s="447" customFormat="1" ht="12" customHeight="1">
      <c r="A43" s="14" t="s">
        <v>280</v>
      </c>
      <c r="B43" s="449" t="s">
        <v>290</v>
      </c>
      <c r="C43" s="332"/>
    </row>
    <row r="44" spans="1:3" s="447" customFormat="1" ht="12" customHeight="1">
      <c r="A44" s="16" t="s">
        <v>281</v>
      </c>
      <c r="B44" s="450" t="s">
        <v>444</v>
      </c>
      <c r="C44" s="435"/>
    </row>
    <row r="45" spans="1:3" s="447" customFormat="1" ht="12" customHeight="1" thickBot="1">
      <c r="A45" s="16" t="s">
        <v>443</v>
      </c>
      <c r="B45" s="324" t="s">
        <v>291</v>
      </c>
      <c r="C45" s="435"/>
    </row>
    <row r="46" spans="1:3" s="447" customFormat="1" ht="12" customHeight="1" thickBot="1">
      <c r="A46" s="20" t="s">
        <v>22</v>
      </c>
      <c r="B46" s="21" t="s">
        <v>292</v>
      </c>
      <c r="C46" s="327">
        <f>SUM(C47:C51)</f>
        <v>0</v>
      </c>
    </row>
    <row r="47" spans="1:3" s="447" customFormat="1" ht="12" customHeight="1">
      <c r="A47" s="15" t="s">
        <v>95</v>
      </c>
      <c r="B47" s="448" t="s">
        <v>296</v>
      </c>
      <c r="C47" s="495"/>
    </row>
    <row r="48" spans="1:3" s="447" customFormat="1" ht="12" customHeight="1">
      <c r="A48" s="14" t="s">
        <v>96</v>
      </c>
      <c r="B48" s="449" t="s">
        <v>297</v>
      </c>
      <c r="C48" s="332"/>
    </row>
    <row r="49" spans="1:3" s="447" customFormat="1" ht="12" customHeight="1">
      <c r="A49" s="14" t="s">
        <v>293</v>
      </c>
      <c r="B49" s="449" t="s">
        <v>298</v>
      </c>
      <c r="C49" s="332"/>
    </row>
    <row r="50" spans="1:3" s="447" customFormat="1" ht="12" customHeight="1">
      <c r="A50" s="14" t="s">
        <v>294</v>
      </c>
      <c r="B50" s="449" t="s">
        <v>299</v>
      </c>
      <c r="C50" s="332"/>
    </row>
    <row r="51" spans="1:3" s="447" customFormat="1" ht="12" customHeight="1" thickBot="1">
      <c r="A51" s="16" t="s">
        <v>295</v>
      </c>
      <c r="B51" s="324" t="s">
        <v>300</v>
      </c>
      <c r="C51" s="435"/>
    </row>
    <row r="52" spans="1:3" s="447" customFormat="1" ht="12" customHeight="1" thickBot="1">
      <c r="A52" s="20" t="s">
        <v>179</v>
      </c>
      <c r="B52" s="21" t="s">
        <v>301</v>
      </c>
      <c r="C52" s="327">
        <f>SUM(C53:C55)</f>
        <v>0</v>
      </c>
    </row>
    <row r="53" spans="1:3" s="447" customFormat="1" ht="12" customHeight="1">
      <c r="A53" s="15" t="s">
        <v>97</v>
      </c>
      <c r="B53" s="448" t="s">
        <v>302</v>
      </c>
      <c r="C53" s="330"/>
    </row>
    <row r="54" spans="1:3" s="447" customFormat="1" ht="12" customHeight="1">
      <c r="A54" s="14" t="s">
        <v>98</v>
      </c>
      <c r="B54" s="449" t="s">
        <v>433</v>
      </c>
      <c r="C54" s="329"/>
    </row>
    <row r="55" spans="1:3" s="447" customFormat="1" ht="12" customHeight="1">
      <c r="A55" s="14" t="s">
        <v>305</v>
      </c>
      <c r="B55" s="449" t="s">
        <v>303</v>
      </c>
      <c r="C55" s="329"/>
    </row>
    <row r="56" spans="1:3" s="447" customFormat="1" ht="12" customHeight="1" thickBot="1">
      <c r="A56" s="16" t="s">
        <v>306</v>
      </c>
      <c r="B56" s="324" t="s">
        <v>304</v>
      </c>
      <c r="C56" s="331"/>
    </row>
    <row r="57" spans="1:3" s="447" customFormat="1" ht="12" customHeight="1" thickBot="1">
      <c r="A57" s="20" t="s">
        <v>24</v>
      </c>
      <c r="B57" s="322" t="s">
        <v>307</v>
      </c>
      <c r="C57" s="327">
        <f>SUM(C58:C60)</f>
        <v>0</v>
      </c>
    </row>
    <row r="58" spans="1:3" s="447" customFormat="1" ht="12" customHeight="1">
      <c r="A58" s="15" t="s">
        <v>180</v>
      </c>
      <c r="B58" s="448" t="s">
        <v>309</v>
      </c>
      <c r="C58" s="332"/>
    </row>
    <row r="59" spans="1:3" s="447" customFormat="1" ht="12" customHeight="1">
      <c r="A59" s="14" t="s">
        <v>181</v>
      </c>
      <c r="B59" s="449" t="s">
        <v>434</v>
      </c>
      <c r="C59" s="332"/>
    </row>
    <row r="60" spans="1:3" s="447" customFormat="1" ht="12" customHeight="1">
      <c r="A60" s="14" t="s">
        <v>229</v>
      </c>
      <c r="B60" s="449" t="s">
        <v>310</v>
      </c>
      <c r="C60" s="332"/>
    </row>
    <row r="61" spans="1:3" s="447" customFormat="1" ht="12" customHeight="1" thickBot="1">
      <c r="A61" s="16" t="s">
        <v>308</v>
      </c>
      <c r="B61" s="324" t="s">
        <v>311</v>
      </c>
      <c r="C61" s="332"/>
    </row>
    <row r="62" spans="1:3" s="447" customFormat="1" ht="12" customHeight="1" thickBot="1">
      <c r="A62" s="530" t="s">
        <v>487</v>
      </c>
      <c r="B62" s="21" t="s">
        <v>312</v>
      </c>
      <c r="C62" s="333">
        <f>+C5+C12+C19+C26+C34+C46+C52+C57</f>
        <v>0</v>
      </c>
    </row>
    <row r="63" spans="1:3" s="447" customFormat="1" ht="12" customHeight="1" thickBot="1">
      <c r="A63" s="498" t="s">
        <v>313</v>
      </c>
      <c r="B63" s="322" t="s">
        <v>314</v>
      </c>
      <c r="C63" s="327">
        <f>SUM(C64:C66)</f>
        <v>0</v>
      </c>
    </row>
    <row r="64" spans="1:3" s="447" customFormat="1" ht="12" customHeight="1">
      <c r="A64" s="15" t="s">
        <v>345</v>
      </c>
      <c r="B64" s="448" t="s">
        <v>315</v>
      </c>
      <c r="C64" s="332"/>
    </row>
    <row r="65" spans="1:3" s="447" customFormat="1" ht="12" customHeight="1">
      <c r="A65" s="14" t="s">
        <v>354</v>
      </c>
      <c r="B65" s="449" t="s">
        <v>316</v>
      </c>
      <c r="C65" s="332"/>
    </row>
    <row r="66" spans="1:3" s="447" customFormat="1" ht="12" customHeight="1" thickBot="1">
      <c r="A66" s="16" t="s">
        <v>355</v>
      </c>
      <c r="B66" s="524" t="s">
        <v>472</v>
      </c>
      <c r="C66" s="332"/>
    </row>
    <row r="67" spans="1:3" s="447" customFormat="1" ht="12" customHeight="1" thickBot="1">
      <c r="A67" s="498" t="s">
        <v>318</v>
      </c>
      <c r="B67" s="322" t="s">
        <v>319</v>
      </c>
      <c r="C67" s="327">
        <f>SUM(C68:C71)</f>
        <v>0</v>
      </c>
    </row>
    <row r="68" spans="1:3" s="447" customFormat="1" ht="12" customHeight="1">
      <c r="A68" s="15" t="s">
        <v>148</v>
      </c>
      <c r="B68" s="448" t="s">
        <v>320</v>
      </c>
      <c r="C68" s="332"/>
    </row>
    <row r="69" spans="1:3" s="447" customFormat="1" ht="12" customHeight="1">
      <c r="A69" s="14" t="s">
        <v>149</v>
      </c>
      <c r="B69" s="449" t="s">
        <v>321</v>
      </c>
      <c r="C69" s="332"/>
    </row>
    <row r="70" spans="1:3" s="447" customFormat="1" ht="12" customHeight="1">
      <c r="A70" s="14" t="s">
        <v>346</v>
      </c>
      <c r="B70" s="449" t="s">
        <v>322</v>
      </c>
      <c r="C70" s="332"/>
    </row>
    <row r="71" spans="1:3" s="447" customFormat="1" ht="12" customHeight="1" thickBot="1">
      <c r="A71" s="16" t="s">
        <v>347</v>
      </c>
      <c r="B71" s="324" t="s">
        <v>323</v>
      </c>
      <c r="C71" s="332"/>
    </row>
    <row r="72" spans="1:3" s="447" customFormat="1" ht="12" customHeight="1" thickBot="1">
      <c r="A72" s="498" t="s">
        <v>324</v>
      </c>
      <c r="B72" s="322" t="s">
        <v>325</v>
      </c>
      <c r="C72" s="327">
        <f>SUM(C73:C74)</f>
        <v>0</v>
      </c>
    </row>
    <row r="73" spans="1:3" s="447" customFormat="1" ht="12" customHeight="1">
      <c r="A73" s="15" t="s">
        <v>348</v>
      </c>
      <c r="B73" s="448" t="s">
        <v>326</v>
      </c>
      <c r="C73" s="332"/>
    </row>
    <row r="74" spans="1:3" s="447" customFormat="1" ht="12" customHeight="1" thickBot="1">
      <c r="A74" s="16" t="s">
        <v>349</v>
      </c>
      <c r="B74" s="324" t="s">
        <v>327</v>
      </c>
      <c r="C74" s="332"/>
    </row>
    <row r="75" spans="1:3" s="447" customFormat="1" ht="12" customHeight="1" thickBot="1">
      <c r="A75" s="498" t="s">
        <v>328</v>
      </c>
      <c r="B75" s="322" t="s">
        <v>329</v>
      </c>
      <c r="C75" s="327">
        <f>SUM(C76:C78)</f>
        <v>0</v>
      </c>
    </row>
    <row r="76" spans="1:3" s="447" customFormat="1" ht="12" customHeight="1">
      <c r="A76" s="15" t="s">
        <v>350</v>
      </c>
      <c r="B76" s="448" t="s">
        <v>330</v>
      </c>
      <c r="C76" s="332"/>
    </row>
    <row r="77" spans="1:3" s="447" customFormat="1" ht="12" customHeight="1">
      <c r="A77" s="14" t="s">
        <v>351</v>
      </c>
      <c r="B77" s="449" t="s">
        <v>331</v>
      </c>
      <c r="C77" s="332"/>
    </row>
    <row r="78" spans="1:3" s="447" customFormat="1" ht="12" customHeight="1" thickBot="1">
      <c r="A78" s="16" t="s">
        <v>352</v>
      </c>
      <c r="B78" s="324" t="s">
        <v>332</v>
      </c>
      <c r="C78" s="332"/>
    </row>
    <row r="79" spans="1:3" s="447" customFormat="1" ht="12" customHeight="1" thickBot="1">
      <c r="A79" s="498" t="s">
        <v>333</v>
      </c>
      <c r="B79" s="322" t="s">
        <v>353</v>
      </c>
      <c r="C79" s="327">
        <f>SUM(C80:C83)</f>
        <v>0</v>
      </c>
    </row>
    <row r="80" spans="1:3" s="447" customFormat="1" ht="12" customHeight="1">
      <c r="A80" s="452" t="s">
        <v>334</v>
      </c>
      <c r="B80" s="448" t="s">
        <v>335</v>
      </c>
      <c r="C80" s="332"/>
    </row>
    <row r="81" spans="1:3" s="447" customFormat="1" ht="12" customHeight="1">
      <c r="A81" s="453" t="s">
        <v>336</v>
      </c>
      <c r="B81" s="449" t="s">
        <v>337</v>
      </c>
      <c r="C81" s="332"/>
    </row>
    <row r="82" spans="1:3" s="447" customFormat="1" ht="12" customHeight="1">
      <c r="A82" s="453" t="s">
        <v>338</v>
      </c>
      <c r="B82" s="449" t="s">
        <v>339</v>
      </c>
      <c r="C82" s="332"/>
    </row>
    <row r="83" spans="1:3" s="447" customFormat="1" ht="12" customHeight="1" thickBot="1">
      <c r="A83" s="454" t="s">
        <v>340</v>
      </c>
      <c r="B83" s="324" t="s">
        <v>341</v>
      </c>
      <c r="C83" s="332"/>
    </row>
    <row r="84" spans="1:3" s="447" customFormat="1" ht="12" customHeight="1" thickBot="1">
      <c r="A84" s="498" t="s">
        <v>342</v>
      </c>
      <c r="B84" s="322" t="s">
        <v>486</v>
      </c>
      <c r="C84" s="496"/>
    </row>
    <row r="85" spans="1:3" s="447" customFormat="1" ht="13.5" customHeight="1" thickBot="1">
      <c r="A85" s="498" t="s">
        <v>344</v>
      </c>
      <c r="B85" s="322" t="s">
        <v>343</v>
      </c>
      <c r="C85" s="496"/>
    </row>
    <row r="86" spans="1:3" s="447" customFormat="1" ht="15.75" customHeight="1" thickBot="1">
      <c r="A86" s="498" t="s">
        <v>356</v>
      </c>
      <c r="B86" s="455" t="s">
        <v>489</v>
      </c>
      <c r="C86" s="333">
        <f>+C63+C67+C72+C75+C79+C85+C84</f>
        <v>0</v>
      </c>
    </row>
    <row r="87" spans="1:3" s="447" customFormat="1" ht="16.5" customHeight="1" thickBot="1">
      <c r="A87" s="499" t="s">
        <v>488</v>
      </c>
      <c r="B87" s="456" t="s">
        <v>490</v>
      </c>
      <c r="C87" s="333">
        <f>+C62+C86</f>
        <v>0</v>
      </c>
    </row>
    <row r="88" spans="1:3" s="447" customFormat="1" ht="83.25" customHeight="1">
      <c r="A88" s="5"/>
      <c r="B88" s="6"/>
      <c r="C88" s="334"/>
    </row>
    <row r="89" spans="1:3" ht="16.5" customHeight="1">
      <c r="A89" s="650" t="s">
        <v>45</v>
      </c>
      <c r="B89" s="650"/>
      <c r="C89" s="650"/>
    </row>
    <row r="90" spans="1:3" s="457" customFormat="1" ht="16.5" customHeight="1" thickBot="1">
      <c r="A90" s="652" t="s">
        <v>152</v>
      </c>
      <c r="B90" s="652"/>
      <c r="C90" s="158" t="s">
        <v>228</v>
      </c>
    </row>
    <row r="91" spans="1:3" ht="38.1" customHeight="1" thickBot="1">
      <c r="A91" s="23" t="s">
        <v>70</v>
      </c>
      <c r="B91" s="24" t="s">
        <v>46</v>
      </c>
      <c r="C91" s="39" t="str">
        <f>+C3</f>
        <v>2015. évi előirányzat</v>
      </c>
    </row>
    <row r="92" spans="1:3" s="446" customFormat="1" ht="12" customHeight="1" thickBot="1">
      <c r="A92" s="32" t="s">
        <v>504</v>
      </c>
      <c r="B92" s="33" t="s">
        <v>505</v>
      </c>
      <c r="C92" s="34" t="s">
        <v>506</v>
      </c>
    </row>
    <row r="93" spans="1:3" ht="12" customHeight="1" thickBot="1">
      <c r="A93" s="22" t="s">
        <v>17</v>
      </c>
      <c r="B93" s="31" t="s">
        <v>448</v>
      </c>
      <c r="C93" s="326">
        <f>C94+C95+C96+C97+C98+C111</f>
        <v>0</v>
      </c>
    </row>
    <row r="94" spans="1:3" ht="12" customHeight="1">
      <c r="A94" s="17" t="s">
        <v>99</v>
      </c>
      <c r="B94" s="10" t="s">
        <v>47</v>
      </c>
      <c r="C94" s="328"/>
    </row>
    <row r="95" spans="1:3" ht="12" customHeight="1">
      <c r="A95" s="14" t="s">
        <v>100</v>
      </c>
      <c r="B95" s="8" t="s">
        <v>182</v>
      </c>
      <c r="C95" s="329"/>
    </row>
    <row r="96" spans="1:3" ht="12" customHeight="1">
      <c r="A96" s="14" t="s">
        <v>101</v>
      </c>
      <c r="B96" s="8" t="s">
        <v>138</v>
      </c>
      <c r="C96" s="331"/>
    </row>
    <row r="97" spans="1:3" ht="12" customHeight="1">
      <c r="A97" s="14" t="s">
        <v>102</v>
      </c>
      <c r="B97" s="11" t="s">
        <v>183</v>
      </c>
      <c r="C97" s="331"/>
    </row>
    <row r="98" spans="1:3" ht="12" customHeight="1">
      <c r="A98" s="14" t="s">
        <v>113</v>
      </c>
      <c r="B98" s="19" t="s">
        <v>184</v>
      </c>
      <c r="C98" s="331"/>
    </row>
    <row r="99" spans="1:3" ht="12" customHeight="1">
      <c r="A99" s="14" t="s">
        <v>103</v>
      </c>
      <c r="B99" s="8" t="s">
        <v>453</v>
      </c>
      <c r="C99" s="331"/>
    </row>
    <row r="100" spans="1:3" ht="12" customHeight="1">
      <c r="A100" s="14" t="s">
        <v>104</v>
      </c>
      <c r="B100" s="163" t="s">
        <v>452</v>
      </c>
      <c r="C100" s="331"/>
    </row>
    <row r="101" spans="1:3" ht="12" customHeight="1">
      <c r="A101" s="14" t="s">
        <v>114</v>
      </c>
      <c r="B101" s="163" t="s">
        <v>451</v>
      </c>
      <c r="C101" s="331"/>
    </row>
    <row r="102" spans="1:3" ht="12" customHeight="1">
      <c r="A102" s="14" t="s">
        <v>115</v>
      </c>
      <c r="B102" s="161" t="s">
        <v>359</v>
      </c>
      <c r="C102" s="331"/>
    </row>
    <row r="103" spans="1:3" ht="12" customHeight="1">
      <c r="A103" s="14" t="s">
        <v>116</v>
      </c>
      <c r="B103" s="162" t="s">
        <v>360</v>
      </c>
      <c r="C103" s="331"/>
    </row>
    <row r="104" spans="1:3" ht="12" customHeight="1">
      <c r="A104" s="14" t="s">
        <v>117</v>
      </c>
      <c r="B104" s="162" t="s">
        <v>361</v>
      </c>
      <c r="C104" s="331"/>
    </row>
    <row r="105" spans="1:3" ht="12" customHeight="1">
      <c r="A105" s="14" t="s">
        <v>119</v>
      </c>
      <c r="B105" s="161" t="s">
        <v>362</v>
      </c>
      <c r="C105" s="331"/>
    </row>
    <row r="106" spans="1:3" ht="12" customHeight="1">
      <c r="A106" s="14" t="s">
        <v>185</v>
      </c>
      <c r="B106" s="161" t="s">
        <v>363</v>
      </c>
      <c r="C106" s="331"/>
    </row>
    <row r="107" spans="1:3" ht="12" customHeight="1">
      <c r="A107" s="14" t="s">
        <v>357</v>
      </c>
      <c r="B107" s="162" t="s">
        <v>364</v>
      </c>
      <c r="C107" s="331"/>
    </row>
    <row r="108" spans="1:3" ht="12" customHeight="1">
      <c r="A108" s="13" t="s">
        <v>358</v>
      </c>
      <c r="B108" s="163" t="s">
        <v>365</v>
      </c>
      <c r="C108" s="331"/>
    </row>
    <row r="109" spans="1:3" ht="12" customHeight="1">
      <c r="A109" s="14" t="s">
        <v>449</v>
      </c>
      <c r="B109" s="163" t="s">
        <v>366</v>
      </c>
      <c r="C109" s="331"/>
    </row>
    <row r="110" spans="1:3" ht="12" customHeight="1">
      <c r="A110" s="16" t="s">
        <v>450</v>
      </c>
      <c r="B110" s="163" t="s">
        <v>367</v>
      </c>
      <c r="C110" s="331"/>
    </row>
    <row r="111" spans="1:3" ht="12" customHeight="1">
      <c r="A111" s="14" t="s">
        <v>454</v>
      </c>
      <c r="B111" s="11" t="s">
        <v>48</v>
      </c>
      <c r="C111" s="329"/>
    </row>
    <row r="112" spans="1:3" ht="12" customHeight="1">
      <c r="A112" s="14" t="s">
        <v>455</v>
      </c>
      <c r="B112" s="8" t="s">
        <v>457</v>
      </c>
      <c r="C112" s="329"/>
    </row>
    <row r="113" spans="1:3" ht="12" customHeight="1" thickBot="1">
      <c r="A113" s="18" t="s">
        <v>456</v>
      </c>
      <c r="B113" s="528" t="s">
        <v>458</v>
      </c>
      <c r="C113" s="335"/>
    </row>
    <row r="114" spans="1:3" ht="12" customHeight="1" thickBot="1">
      <c r="A114" s="525" t="s">
        <v>18</v>
      </c>
      <c r="B114" s="526" t="s">
        <v>368</v>
      </c>
      <c r="C114" s="527">
        <f>+C115+C117+C119</f>
        <v>0</v>
      </c>
    </row>
    <row r="115" spans="1:3" ht="12" customHeight="1">
      <c r="A115" s="15" t="s">
        <v>105</v>
      </c>
      <c r="B115" s="8" t="s">
        <v>227</v>
      </c>
      <c r="C115" s="330"/>
    </row>
    <row r="116" spans="1:3" ht="12" customHeight="1">
      <c r="A116" s="15" t="s">
        <v>106</v>
      </c>
      <c r="B116" s="12" t="s">
        <v>372</v>
      </c>
      <c r="C116" s="330"/>
    </row>
    <row r="117" spans="1:3" ht="12" customHeight="1">
      <c r="A117" s="15" t="s">
        <v>107</v>
      </c>
      <c r="B117" s="12" t="s">
        <v>186</v>
      </c>
      <c r="C117" s="329"/>
    </row>
    <row r="118" spans="1:3" ht="12" customHeight="1">
      <c r="A118" s="15" t="s">
        <v>108</v>
      </c>
      <c r="B118" s="12" t="s">
        <v>373</v>
      </c>
      <c r="C118" s="295"/>
    </row>
    <row r="119" spans="1:3" ht="12" customHeight="1">
      <c r="A119" s="15" t="s">
        <v>109</v>
      </c>
      <c r="B119" s="324" t="s">
        <v>230</v>
      </c>
      <c r="C119" s="295"/>
    </row>
    <row r="120" spans="1:3" ht="12" customHeight="1">
      <c r="A120" s="15" t="s">
        <v>118</v>
      </c>
      <c r="B120" s="323" t="s">
        <v>435</v>
      </c>
      <c r="C120" s="295"/>
    </row>
    <row r="121" spans="1:3" ht="12" customHeight="1">
      <c r="A121" s="15" t="s">
        <v>120</v>
      </c>
      <c r="B121" s="444" t="s">
        <v>378</v>
      </c>
      <c r="C121" s="295"/>
    </row>
    <row r="122" spans="1:3">
      <c r="A122" s="15" t="s">
        <v>187</v>
      </c>
      <c r="B122" s="162" t="s">
        <v>361</v>
      </c>
      <c r="C122" s="295"/>
    </row>
    <row r="123" spans="1:3" ht="12" customHeight="1">
      <c r="A123" s="15" t="s">
        <v>188</v>
      </c>
      <c r="B123" s="162" t="s">
        <v>377</v>
      </c>
      <c r="C123" s="295"/>
    </row>
    <row r="124" spans="1:3" ht="12" customHeight="1">
      <c r="A124" s="15" t="s">
        <v>189</v>
      </c>
      <c r="B124" s="162" t="s">
        <v>376</v>
      </c>
      <c r="C124" s="295"/>
    </row>
    <row r="125" spans="1:3" ht="12" customHeight="1">
      <c r="A125" s="15" t="s">
        <v>369</v>
      </c>
      <c r="B125" s="162" t="s">
        <v>364</v>
      </c>
      <c r="C125" s="295"/>
    </row>
    <row r="126" spans="1:3" ht="12" customHeight="1">
      <c r="A126" s="15" t="s">
        <v>370</v>
      </c>
      <c r="B126" s="162" t="s">
        <v>375</v>
      </c>
      <c r="C126" s="295"/>
    </row>
    <row r="127" spans="1:3" ht="16.5" thickBot="1">
      <c r="A127" s="13" t="s">
        <v>371</v>
      </c>
      <c r="B127" s="162" t="s">
        <v>374</v>
      </c>
      <c r="C127" s="297"/>
    </row>
    <row r="128" spans="1:3" ht="12" customHeight="1" thickBot="1">
      <c r="A128" s="20" t="s">
        <v>19</v>
      </c>
      <c r="B128" s="142" t="s">
        <v>459</v>
      </c>
      <c r="C128" s="327">
        <f>+C93+C114</f>
        <v>0</v>
      </c>
    </row>
    <row r="129" spans="1:3" ht="12" customHeight="1" thickBot="1">
      <c r="A129" s="20" t="s">
        <v>20</v>
      </c>
      <c r="B129" s="142" t="s">
        <v>460</v>
      </c>
      <c r="C129" s="327">
        <f>+C130+C131+C132</f>
        <v>0</v>
      </c>
    </row>
    <row r="130" spans="1:3" ht="12" customHeight="1">
      <c r="A130" s="15" t="s">
        <v>269</v>
      </c>
      <c r="B130" s="12" t="s">
        <v>467</v>
      </c>
      <c r="C130" s="295"/>
    </row>
    <row r="131" spans="1:3" ht="12" customHeight="1">
      <c r="A131" s="15" t="s">
        <v>272</v>
      </c>
      <c r="B131" s="12" t="s">
        <v>468</v>
      </c>
      <c r="C131" s="295"/>
    </row>
    <row r="132" spans="1:3" ht="12" customHeight="1" thickBot="1">
      <c r="A132" s="13" t="s">
        <v>273</v>
      </c>
      <c r="B132" s="12" t="s">
        <v>469</v>
      </c>
      <c r="C132" s="295"/>
    </row>
    <row r="133" spans="1:3" ht="12" customHeight="1" thickBot="1">
      <c r="A133" s="20" t="s">
        <v>21</v>
      </c>
      <c r="B133" s="142" t="s">
        <v>461</v>
      </c>
      <c r="C133" s="327">
        <f>SUM(C134:C139)</f>
        <v>0</v>
      </c>
    </row>
    <row r="134" spans="1:3" ht="12" customHeight="1">
      <c r="A134" s="15" t="s">
        <v>92</v>
      </c>
      <c r="B134" s="9" t="s">
        <v>470</v>
      </c>
      <c r="C134" s="295"/>
    </row>
    <row r="135" spans="1:3" ht="12" customHeight="1">
      <c r="A135" s="15" t="s">
        <v>93</v>
      </c>
      <c r="B135" s="9" t="s">
        <v>462</v>
      </c>
      <c r="C135" s="295"/>
    </row>
    <row r="136" spans="1:3" ht="12" customHeight="1">
      <c r="A136" s="15" t="s">
        <v>94</v>
      </c>
      <c r="B136" s="9" t="s">
        <v>463</v>
      </c>
      <c r="C136" s="295"/>
    </row>
    <row r="137" spans="1:3" ht="12" customHeight="1">
      <c r="A137" s="15" t="s">
        <v>174</v>
      </c>
      <c r="B137" s="9" t="s">
        <v>464</v>
      </c>
      <c r="C137" s="295"/>
    </row>
    <row r="138" spans="1:3" ht="12" customHeight="1">
      <c r="A138" s="15" t="s">
        <v>175</v>
      </c>
      <c r="B138" s="9" t="s">
        <v>465</v>
      </c>
      <c r="C138" s="295"/>
    </row>
    <row r="139" spans="1:3" ht="12" customHeight="1" thickBot="1">
      <c r="A139" s="13" t="s">
        <v>176</v>
      </c>
      <c r="B139" s="9" t="s">
        <v>466</v>
      </c>
      <c r="C139" s="295"/>
    </row>
    <row r="140" spans="1:3" ht="12" customHeight="1" thickBot="1">
      <c r="A140" s="20" t="s">
        <v>22</v>
      </c>
      <c r="B140" s="142" t="s">
        <v>474</v>
      </c>
      <c r="C140" s="333">
        <f>+C141+C142+C143+C144</f>
        <v>0</v>
      </c>
    </row>
    <row r="141" spans="1:3" ht="12" customHeight="1">
      <c r="A141" s="15" t="s">
        <v>95</v>
      </c>
      <c r="B141" s="9" t="s">
        <v>379</v>
      </c>
      <c r="C141" s="295"/>
    </row>
    <row r="142" spans="1:3" ht="12" customHeight="1">
      <c r="A142" s="15" t="s">
        <v>96</v>
      </c>
      <c r="B142" s="9" t="s">
        <v>380</v>
      </c>
      <c r="C142" s="295"/>
    </row>
    <row r="143" spans="1:3" ht="12" customHeight="1">
      <c r="A143" s="15" t="s">
        <v>293</v>
      </c>
      <c r="B143" s="9" t="s">
        <v>475</v>
      </c>
      <c r="C143" s="295"/>
    </row>
    <row r="144" spans="1:3" ht="12" customHeight="1" thickBot="1">
      <c r="A144" s="13" t="s">
        <v>294</v>
      </c>
      <c r="B144" s="7" t="s">
        <v>399</v>
      </c>
      <c r="C144" s="295"/>
    </row>
    <row r="145" spans="1:9" ht="12" customHeight="1" thickBot="1">
      <c r="A145" s="20" t="s">
        <v>23</v>
      </c>
      <c r="B145" s="142" t="s">
        <v>476</v>
      </c>
      <c r="C145" s="336">
        <f>SUM(C146:C150)</f>
        <v>0</v>
      </c>
    </row>
    <row r="146" spans="1:9" ht="12" customHeight="1">
      <c r="A146" s="15" t="s">
        <v>97</v>
      </c>
      <c r="B146" s="9" t="s">
        <v>471</v>
      </c>
      <c r="C146" s="295"/>
    </row>
    <row r="147" spans="1:9" ht="12" customHeight="1">
      <c r="A147" s="15" t="s">
        <v>98</v>
      </c>
      <c r="B147" s="9" t="s">
        <v>478</v>
      </c>
      <c r="C147" s="295"/>
    </row>
    <row r="148" spans="1:9" ht="12" customHeight="1">
      <c r="A148" s="15" t="s">
        <v>305</v>
      </c>
      <c r="B148" s="9" t="s">
        <v>473</v>
      </c>
      <c r="C148" s="295"/>
    </row>
    <row r="149" spans="1:9" ht="12" customHeight="1">
      <c r="A149" s="15" t="s">
        <v>306</v>
      </c>
      <c r="B149" s="9" t="s">
        <v>479</v>
      </c>
      <c r="C149" s="295"/>
    </row>
    <row r="150" spans="1:9" ht="12" customHeight="1" thickBot="1">
      <c r="A150" s="15" t="s">
        <v>477</v>
      </c>
      <c r="B150" s="9" t="s">
        <v>480</v>
      </c>
      <c r="C150" s="295"/>
    </row>
    <row r="151" spans="1:9" ht="12" customHeight="1" thickBot="1">
      <c r="A151" s="20" t="s">
        <v>24</v>
      </c>
      <c r="B151" s="142" t="s">
        <v>481</v>
      </c>
      <c r="C151" s="529"/>
    </row>
    <row r="152" spans="1:9" ht="12" customHeight="1" thickBot="1">
      <c r="A152" s="20" t="s">
        <v>25</v>
      </c>
      <c r="B152" s="142" t="s">
        <v>482</v>
      </c>
      <c r="C152" s="529"/>
    </row>
    <row r="153" spans="1:9" ht="15" customHeight="1" thickBot="1">
      <c r="A153" s="20" t="s">
        <v>26</v>
      </c>
      <c r="B153" s="142" t="s">
        <v>484</v>
      </c>
      <c r="C153" s="458">
        <f>+C129+C133+C140+C145+C151+C152</f>
        <v>0</v>
      </c>
      <c r="F153" s="459"/>
      <c r="G153" s="460"/>
      <c r="H153" s="460"/>
      <c r="I153" s="460"/>
    </row>
    <row r="154" spans="1:9" s="447" customFormat="1" ht="12.95" customHeight="1" thickBot="1">
      <c r="A154" s="325" t="s">
        <v>27</v>
      </c>
      <c r="B154" s="411" t="s">
        <v>483</v>
      </c>
      <c r="C154" s="458">
        <f>+C128+C153</f>
        <v>0</v>
      </c>
    </row>
    <row r="155" spans="1:9" ht="7.5" customHeight="1"/>
    <row r="156" spans="1:9">
      <c r="A156" s="653" t="s">
        <v>381</v>
      </c>
      <c r="B156" s="653"/>
      <c r="C156" s="653"/>
    </row>
    <row r="157" spans="1:9" ht="15" customHeight="1" thickBot="1">
      <c r="A157" s="651" t="s">
        <v>153</v>
      </c>
      <c r="B157" s="651"/>
      <c r="C157" s="337" t="s">
        <v>228</v>
      </c>
    </row>
    <row r="158" spans="1:9" ht="13.5" customHeight="1" thickBot="1">
      <c r="A158" s="20">
        <v>1</v>
      </c>
      <c r="B158" s="30" t="s">
        <v>485</v>
      </c>
      <c r="C158" s="327">
        <f>+C62-C128</f>
        <v>0</v>
      </c>
      <c r="D158" s="461"/>
    </row>
    <row r="159" spans="1:9" ht="27.75" customHeight="1" thickBot="1">
      <c r="A159" s="20" t="s">
        <v>18</v>
      </c>
      <c r="B159" s="30" t="s">
        <v>491</v>
      </c>
      <c r="C159" s="327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52510416666666671" footer="0.59055118110236227"/>
  <pageSetup paperSize="9" scale="71" fitToHeight="2" orientation="portrait" r:id="rId1"/>
  <headerFooter alignWithMargins="0">
    <oddHeader>&amp;C&amp;12
Ura Község Önkormányzat
2015. ÉVI KÖLTSÉGVETÉSÖNKÉNT VÁLLALT FELADATAINAK MÉRLEGE&amp;R&amp;11 1.3. melléklet a ........./2015. (.......) önkormányzati rendelethez</oddHeader>
  </headerFooter>
  <rowBreaks count="1" manualBreakCount="1">
    <brk id="88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59"/>
  <sheetViews>
    <sheetView zoomScale="130" zoomScaleNormal="130" zoomScaleSheetLayoutView="100" workbookViewId="0">
      <selection activeCell="C98" sqref="C98"/>
    </sheetView>
  </sheetViews>
  <sheetFormatPr defaultRowHeight="15.75"/>
  <cols>
    <col min="1" max="1" width="9.5" style="412" customWidth="1"/>
    <col min="2" max="2" width="91.6640625" style="412" customWidth="1"/>
    <col min="3" max="3" width="21.6640625" style="413" customWidth="1"/>
    <col min="4" max="4" width="9" style="445" customWidth="1"/>
    <col min="5" max="16384" width="9.33203125" style="445"/>
  </cols>
  <sheetData>
    <row r="1" spans="1:3" ht="15.95" customHeight="1">
      <c r="A1" s="650" t="s">
        <v>14</v>
      </c>
      <c r="B1" s="650"/>
      <c r="C1" s="650"/>
    </row>
    <row r="2" spans="1:3" ht="15.95" customHeight="1" thickBot="1">
      <c r="A2" s="651" t="s">
        <v>151</v>
      </c>
      <c r="B2" s="651"/>
      <c r="C2" s="337" t="s">
        <v>228</v>
      </c>
    </row>
    <row r="3" spans="1:3" ht="38.1" customHeight="1" thickBot="1">
      <c r="A3" s="23" t="s">
        <v>70</v>
      </c>
      <c r="B3" s="24" t="s">
        <v>16</v>
      </c>
      <c r="C3" s="39" t="str">
        <f>+CONCATENATE(LEFT(ÖSSZEFÜGGÉSEK!A5,4),". évi előirányzat")</f>
        <v>2015. évi előirányzat</v>
      </c>
    </row>
    <row r="4" spans="1:3" s="446" customFormat="1" ht="12" customHeight="1" thickBot="1">
      <c r="A4" s="440" t="s">
        <v>504</v>
      </c>
      <c r="B4" s="441" t="s">
        <v>505</v>
      </c>
      <c r="C4" s="442" t="s">
        <v>506</v>
      </c>
    </row>
    <row r="5" spans="1:3" s="447" customFormat="1" ht="12" customHeight="1" thickBot="1">
      <c r="A5" s="20" t="s">
        <v>17</v>
      </c>
      <c r="B5" s="21" t="s">
        <v>253</v>
      </c>
      <c r="C5" s="327">
        <f>+C6+C7+C8+C9+C10+C11</f>
        <v>0</v>
      </c>
    </row>
    <row r="6" spans="1:3" s="447" customFormat="1" ht="12" customHeight="1">
      <c r="A6" s="15" t="s">
        <v>99</v>
      </c>
      <c r="B6" s="448" t="s">
        <v>254</v>
      </c>
      <c r="C6" s="330"/>
    </row>
    <row r="7" spans="1:3" s="447" customFormat="1" ht="12" customHeight="1">
      <c r="A7" s="14" t="s">
        <v>100</v>
      </c>
      <c r="B7" s="449" t="s">
        <v>255</v>
      </c>
      <c r="C7" s="329"/>
    </row>
    <row r="8" spans="1:3" s="447" customFormat="1" ht="12" customHeight="1">
      <c r="A8" s="14" t="s">
        <v>101</v>
      </c>
      <c r="B8" s="449" t="s">
        <v>256</v>
      </c>
      <c r="C8" s="329"/>
    </row>
    <row r="9" spans="1:3" s="447" customFormat="1" ht="12" customHeight="1">
      <c r="A9" s="14" t="s">
        <v>102</v>
      </c>
      <c r="B9" s="449" t="s">
        <v>257</v>
      </c>
      <c r="C9" s="329"/>
    </row>
    <row r="10" spans="1:3" s="447" customFormat="1" ht="12" customHeight="1">
      <c r="A10" s="14" t="s">
        <v>147</v>
      </c>
      <c r="B10" s="323" t="s">
        <v>440</v>
      </c>
      <c r="C10" s="329"/>
    </row>
    <row r="11" spans="1:3" s="447" customFormat="1" ht="12" customHeight="1" thickBot="1">
      <c r="A11" s="16" t="s">
        <v>103</v>
      </c>
      <c r="B11" s="324" t="s">
        <v>441</v>
      </c>
      <c r="C11" s="329"/>
    </row>
    <row r="12" spans="1:3" s="447" customFormat="1" ht="12" customHeight="1" thickBot="1">
      <c r="A12" s="20" t="s">
        <v>18</v>
      </c>
      <c r="B12" s="322" t="s">
        <v>258</v>
      </c>
      <c r="C12" s="327">
        <f>+C13+C14+C15+C16+C17</f>
        <v>0</v>
      </c>
    </row>
    <row r="13" spans="1:3" s="447" customFormat="1" ht="12" customHeight="1">
      <c r="A13" s="15" t="s">
        <v>105</v>
      </c>
      <c r="B13" s="448" t="s">
        <v>259</v>
      </c>
      <c r="C13" s="330"/>
    </row>
    <row r="14" spans="1:3" s="447" customFormat="1" ht="12" customHeight="1">
      <c r="A14" s="14" t="s">
        <v>106</v>
      </c>
      <c r="B14" s="449" t="s">
        <v>260</v>
      </c>
      <c r="C14" s="329"/>
    </row>
    <row r="15" spans="1:3" s="447" customFormat="1" ht="12" customHeight="1">
      <c r="A15" s="14" t="s">
        <v>107</v>
      </c>
      <c r="B15" s="449" t="s">
        <v>429</v>
      </c>
      <c r="C15" s="329"/>
    </row>
    <row r="16" spans="1:3" s="447" customFormat="1" ht="12" customHeight="1">
      <c r="A16" s="14" t="s">
        <v>108</v>
      </c>
      <c r="B16" s="449" t="s">
        <v>430</v>
      </c>
      <c r="C16" s="329"/>
    </row>
    <row r="17" spans="1:3" s="447" customFormat="1" ht="12" customHeight="1">
      <c r="A17" s="14" t="s">
        <v>109</v>
      </c>
      <c r="B17" s="449" t="s">
        <v>261</v>
      </c>
      <c r="C17" s="329"/>
    </row>
    <row r="18" spans="1:3" s="447" customFormat="1" ht="12" customHeight="1" thickBot="1">
      <c r="A18" s="16" t="s">
        <v>118</v>
      </c>
      <c r="B18" s="324" t="s">
        <v>262</v>
      </c>
      <c r="C18" s="331"/>
    </row>
    <row r="19" spans="1:3" s="447" customFormat="1" ht="12" customHeight="1" thickBot="1">
      <c r="A19" s="20" t="s">
        <v>19</v>
      </c>
      <c r="B19" s="21" t="s">
        <v>263</v>
      </c>
      <c r="C19" s="327">
        <f>+C20+C21+C22+C23+C24</f>
        <v>0</v>
      </c>
    </row>
    <row r="20" spans="1:3" s="447" customFormat="1" ht="12" customHeight="1">
      <c r="A20" s="15" t="s">
        <v>88</v>
      </c>
      <c r="B20" s="448" t="s">
        <v>264</v>
      </c>
      <c r="C20" s="330"/>
    </row>
    <row r="21" spans="1:3" s="447" customFormat="1" ht="12" customHeight="1">
      <c r="A21" s="14" t="s">
        <v>89</v>
      </c>
      <c r="B21" s="449" t="s">
        <v>265</v>
      </c>
      <c r="C21" s="329"/>
    </row>
    <row r="22" spans="1:3" s="447" customFormat="1" ht="12" customHeight="1">
      <c r="A22" s="14" t="s">
        <v>90</v>
      </c>
      <c r="B22" s="449" t="s">
        <v>431</v>
      </c>
      <c r="C22" s="329"/>
    </row>
    <row r="23" spans="1:3" s="447" customFormat="1" ht="12" customHeight="1">
      <c r="A23" s="14" t="s">
        <v>91</v>
      </c>
      <c r="B23" s="449" t="s">
        <v>432</v>
      </c>
      <c r="C23" s="329"/>
    </row>
    <row r="24" spans="1:3" s="447" customFormat="1" ht="12" customHeight="1">
      <c r="A24" s="14" t="s">
        <v>170</v>
      </c>
      <c r="B24" s="449" t="s">
        <v>266</v>
      </c>
      <c r="C24" s="329"/>
    </row>
    <row r="25" spans="1:3" s="447" customFormat="1" ht="12" customHeight="1" thickBot="1">
      <c r="A25" s="16" t="s">
        <v>171</v>
      </c>
      <c r="B25" s="450" t="s">
        <v>267</v>
      </c>
      <c r="C25" s="331"/>
    </row>
    <row r="26" spans="1:3" s="447" customFormat="1" ht="12" customHeight="1" thickBot="1">
      <c r="A26" s="20" t="s">
        <v>172</v>
      </c>
      <c r="B26" s="21" t="s">
        <v>268</v>
      </c>
      <c r="C26" s="333">
        <f>+C27+C31+C32+C33</f>
        <v>0</v>
      </c>
    </row>
    <row r="27" spans="1:3" s="447" customFormat="1" ht="12" customHeight="1">
      <c r="A27" s="15" t="s">
        <v>269</v>
      </c>
      <c r="B27" s="448" t="s">
        <v>447</v>
      </c>
      <c r="C27" s="443">
        <f>+C28+C29+C30</f>
        <v>0</v>
      </c>
    </row>
    <row r="28" spans="1:3" s="447" customFormat="1" ht="12" customHeight="1">
      <c r="A28" s="14" t="s">
        <v>270</v>
      </c>
      <c r="B28" s="449" t="s">
        <v>275</v>
      </c>
      <c r="C28" s="329"/>
    </row>
    <row r="29" spans="1:3" s="447" customFormat="1" ht="12" customHeight="1">
      <c r="A29" s="14" t="s">
        <v>271</v>
      </c>
      <c r="B29" s="449" t="s">
        <v>276</v>
      </c>
      <c r="C29" s="329"/>
    </row>
    <row r="30" spans="1:3" s="447" customFormat="1" ht="12" customHeight="1">
      <c r="A30" s="14" t="s">
        <v>445</v>
      </c>
      <c r="B30" s="523" t="s">
        <v>446</v>
      </c>
      <c r="C30" s="329"/>
    </row>
    <row r="31" spans="1:3" s="447" customFormat="1" ht="12" customHeight="1">
      <c r="A31" s="14" t="s">
        <v>272</v>
      </c>
      <c r="B31" s="449" t="s">
        <v>277</v>
      </c>
      <c r="C31" s="329"/>
    </row>
    <row r="32" spans="1:3" s="447" customFormat="1" ht="12" customHeight="1">
      <c r="A32" s="14" t="s">
        <v>273</v>
      </c>
      <c r="B32" s="449" t="s">
        <v>278</v>
      </c>
      <c r="C32" s="329"/>
    </row>
    <row r="33" spans="1:3" s="447" customFormat="1" ht="12" customHeight="1" thickBot="1">
      <c r="A33" s="16" t="s">
        <v>274</v>
      </c>
      <c r="B33" s="450" t="s">
        <v>279</v>
      </c>
      <c r="C33" s="331"/>
    </row>
    <row r="34" spans="1:3" s="447" customFormat="1" ht="12" customHeight="1" thickBot="1">
      <c r="A34" s="20" t="s">
        <v>21</v>
      </c>
      <c r="B34" s="21" t="s">
        <v>442</v>
      </c>
      <c r="C34" s="327">
        <f>SUM(C35:C45)</f>
        <v>0</v>
      </c>
    </row>
    <row r="35" spans="1:3" s="447" customFormat="1" ht="12" customHeight="1">
      <c r="A35" s="15" t="s">
        <v>92</v>
      </c>
      <c r="B35" s="448" t="s">
        <v>282</v>
      </c>
      <c r="C35" s="330"/>
    </row>
    <row r="36" spans="1:3" s="447" customFormat="1" ht="12" customHeight="1">
      <c r="A36" s="14" t="s">
        <v>93</v>
      </c>
      <c r="B36" s="449" t="s">
        <v>283</v>
      </c>
      <c r="C36" s="329"/>
    </row>
    <row r="37" spans="1:3" s="447" customFormat="1" ht="12" customHeight="1">
      <c r="A37" s="14" t="s">
        <v>94</v>
      </c>
      <c r="B37" s="449" t="s">
        <v>284</v>
      </c>
      <c r="C37" s="329"/>
    </row>
    <row r="38" spans="1:3" s="447" customFormat="1" ht="12" customHeight="1">
      <c r="A38" s="14" t="s">
        <v>174</v>
      </c>
      <c r="B38" s="449" t="s">
        <v>285</v>
      </c>
      <c r="C38" s="329"/>
    </row>
    <row r="39" spans="1:3" s="447" customFormat="1" ht="12" customHeight="1">
      <c r="A39" s="14" t="s">
        <v>175</v>
      </c>
      <c r="B39" s="449" t="s">
        <v>286</v>
      </c>
      <c r="C39" s="329"/>
    </row>
    <row r="40" spans="1:3" s="447" customFormat="1" ht="12" customHeight="1">
      <c r="A40" s="14" t="s">
        <v>176</v>
      </c>
      <c r="B40" s="449" t="s">
        <v>287</v>
      </c>
      <c r="C40" s="329"/>
    </row>
    <row r="41" spans="1:3" s="447" customFormat="1" ht="12" customHeight="1">
      <c r="A41" s="14" t="s">
        <v>177</v>
      </c>
      <c r="B41" s="449" t="s">
        <v>288</v>
      </c>
      <c r="C41" s="329"/>
    </row>
    <row r="42" spans="1:3" s="447" customFormat="1" ht="12" customHeight="1">
      <c r="A42" s="14" t="s">
        <v>178</v>
      </c>
      <c r="B42" s="449" t="s">
        <v>289</v>
      </c>
      <c r="C42" s="329"/>
    </row>
    <row r="43" spans="1:3" s="447" customFormat="1" ht="12" customHeight="1">
      <c r="A43" s="14" t="s">
        <v>280</v>
      </c>
      <c r="B43" s="449" t="s">
        <v>290</v>
      </c>
      <c r="C43" s="332"/>
    </row>
    <row r="44" spans="1:3" s="447" customFormat="1" ht="12" customHeight="1">
      <c r="A44" s="16" t="s">
        <v>281</v>
      </c>
      <c r="B44" s="450" t="s">
        <v>444</v>
      </c>
      <c r="C44" s="435"/>
    </row>
    <row r="45" spans="1:3" s="447" customFormat="1" ht="12" customHeight="1" thickBot="1">
      <c r="A45" s="16" t="s">
        <v>443</v>
      </c>
      <c r="B45" s="324" t="s">
        <v>291</v>
      </c>
      <c r="C45" s="435"/>
    </row>
    <row r="46" spans="1:3" s="447" customFormat="1" ht="12" customHeight="1" thickBot="1">
      <c r="A46" s="20" t="s">
        <v>22</v>
      </c>
      <c r="B46" s="21" t="s">
        <v>292</v>
      </c>
      <c r="C46" s="327">
        <f>SUM(C47:C51)</f>
        <v>0</v>
      </c>
    </row>
    <row r="47" spans="1:3" s="447" customFormat="1" ht="12" customHeight="1">
      <c r="A47" s="15" t="s">
        <v>95</v>
      </c>
      <c r="B47" s="448" t="s">
        <v>296</v>
      </c>
      <c r="C47" s="495"/>
    </row>
    <row r="48" spans="1:3" s="447" customFormat="1" ht="12" customHeight="1">
      <c r="A48" s="14" t="s">
        <v>96</v>
      </c>
      <c r="B48" s="449" t="s">
        <v>297</v>
      </c>
      <c r="C48" s="332"/>
    </row>
    <row r="49" spans="1:3" s="447" customFormat="1" ht="12" customHeight="1">
      <c r="A49" s="14" t="s">
        <v>293</v>
      </c>
      <c r="B49" s="449" t="s">
        <v>298</v>
      </c>
      <c r="C49" s="332"/>
    </row>
    <row r="50" spans="1:3" s="447" customFormat="1" ht="12" customHeight="1">
      <c r="A50" s="14" t="s">
        <v>294</v>
      </c>
      <c r="B50" s="449" t="s">
        <v>299</v>
      </c>
      <c r="C50" s="332"/>
    </row>
    <row r="51" spans="1:3" s="447" customFormat="1" ht="12" customHeight="1" thickBot="1">
      <c r="A51" s="16" t="s">
        <v>295</v>
      </c>
      <c r="B51" s="324" t="s">
        <v>300</v>
      </c>
      <c r="C51" s="435"/>
    </row>
    <row r="52" spans="1:3" s="447" customFormat="1" ht="12" customHeight="1" thickBot="1">
      <c r="A52" s="20" t="s">
        <v>179</v>
      </c>
      <c r="B52" s="21" t="s">
        <v>301</v>
      </c>
      <c r="C52" s="327">
        <f>SUM(C53:C55)</f>
        <v>0</v>
      </c>
    </row>
    <row r="53" spans="1:3" s="447" customFormat="1" ht="12" customHeight="1">
      <c r="A53" s="15" t="s">
        <v>97</v>
      </c>
      <c r="B53" s="448" t="s">
        <v>302</v>
      </c>
      <c r="C53" s="330"/>
    </row>
    <row r="54" spans="1:3" s="447" customFormat="1" ht="12" customHeight="1">
      <c r="A54" s="14" t="s">
        <v>98</v>
      </c>
      <c r="B54" s="449" t="s">
        <v>433</v>
      </c>
      <c r="C54" s="329"/>
    </row>
    <row r="55" spans="1:3" s="447" customFormat="1" ht="12" customHeight="1">
      <c r="A55" s="14" t="s">
        <v>305</v>
      </c>
      <c r="B55" s="449" t="s">
        <v>303</v>
      </c>
      <c r="C55" s="329"/>
    </row>
    <row r="56" spans="1:3" s="447" customFormat="1" ht="12" customHeight="1" thickBot="1">
      <c r="A56" s="16" t="s">
        <v>306</v>
      </c>
      <c r="B56" s="324" t="s">
        <v>304</v>
      </c>
      <c r="C56" s="331"/>
    </row>
    <row r="57" spans="1:3" s="447" customFormat="1" ht="12" customHeight="1" thickBot="1">
      <c r="A57" s="20" t="s">
        <v>24</v>
      </c>
      <c r="B57" s="322" t="s">
        <v>307</v>
      </c>
      <c r="C57" s="327">
        <f>SUM(C58:C60)</f>
        <v>0</v>
      </c>
    </row>
    <row r="58" spans="1:3" s="447" customFormat="1" ht="12" customHeight="1">
      <c r="A58" s="15" t="s">
        <v>180</v>
      </c>
      <c r="B58" s="448" t="s">
        <v>309</v>
      </c>
      <c r="C58" s="332"/>
    </row>
    <row r="59" spans="1:3" s="447" customFormat="1" ht="12" customHeight="1">
      <c r="A59" s="14" t="s">
        <v>181</v>
      </c>
      <c r="B59" s="449" t="s">
        <v>434</v>
      </c>
      <c r="C59" s="332"/>
    </row>
    <row r="60" spans="1:3" s="447" customFormat="1" ht="12" customHeight="1">
      <c r="A60" s="14" t="s">
        <v>229</v>
      </c>
      <c r="B60" s="449" t="s">
        <v>310</v>
      </c>
      <c r="C60" s="332"/>
    </row>
    <row r="61" spans="1:3" s="447" customFormat="1" ht="12" customHeight="1" thickBot="1">
      <c r="A61" s="16" t="s">
        <v>308</v>
      </c>
      <c r="B61" s="324" t="s">
        <v>311</v>
      </c>
      <c r="C61" s="332"/>
    </row>
    <row r="62" spans="1:3" s="447" customFormat="1" ht="12" customHeight="1" thickBot="1">
      <c r="A62" s="530" t="s">
        <v>487</v>
      </c>
      <c r="B62" s="21" t="s">
        <v>312</v>
      </c>
      <c r="C62" s="333">
        <f>+C5+C12+C19+C26+C34+C46+C52+C57</f>
        <v>0</v>
      </c>
    </row>
    <row r="63" spans="1:3" s="447" customFormat="1" ht="12" customHeight="1" thickBot="1">
      <c r="A63" s="498" t="s">
        <v>313</v>
      </c>
      <c r="B63" s="322" t="s">
        <v>314</v>
      </c>
      <c r="C63" s="327">
        <f>SUM(C64:C66)</f>
        <v>0</v>
      </c>
    </row>
    <row r="64" spans="1:3" s="447" customFormat="1" ht="12" customHeight="1">
      <c r="A64" s="15" t="s">
        <v>345</v>
      </c>
      <c r="B64" s="448" t="s">
        <v>315</v>
      </c>
      <c r="C64" s="332"/>
    </row>
    <row r="65" spans="1:3" s="447" customFormat="1" ht="12" customHeight="1">
      <c r="A65" s="14" t="s">
        <v>354</v>
      </c>
      <c r="B65" s="449" t="s">
        <v>316</v>
      </c>
      <c r="C65" s="332"/>
    </row>
    <row r="66" spans="1:3" s="447" customFormat="1" ht="12" customHeight="1" thickBot="1">
      <c r="A66" s="16" t="s">
        <v>355</v>
      </c>
      <c r="B66" s="524" t="s">
        <v>472</v>
      </c>
      <c r="C66" s="332"/>
    </row>
    <row r="67" spans="1:3" s="447" customFormat="1" ht="12" customHeight="1" thickBot="1">
      <c r="A67" s="498" t="s">
        <v>318</v>
      </c>
      <c r="B67" s="322" t="s">
        <v>319</v>
      </c>
      <c r="C67" s="327">
        <f>SUM(C68:C71)</f>
        <v>0</v>
      </c>
    </row>
    <row r="68" spans="1:3" s="447" customFormat="1" ht="12" customHeight="1">
      <c r="A68" s="15" t="s">
        <v>148</v>
      </c>
      <c r="B68" s="448" t="s">
        <v>320</v>
      </c>
      <c r="C68" s="332"/>
    </row>
    <row r="69" spans="1:3" s="447" customFormat="1" ht="12" customHeight="1">
      <c r="A69" s="14" t="s">
        <v>149</v>
      </c>
      <c r="B69" s="449" t="s">
        <v>321</v>
      </c>
      <c r="C69" s="332"/>
    </row>
    <row r="70" spans="1:3" s="447" customFormat="1" ht="12" customHeight="1">
      <c r="A70" s="14" t="s">
        <v>346</v>
      </c>
      <c r="B70" s="449" t="s">
        <v>322</v>
      </c>
      <c r="C70" s="332"/>
    </row>
    <row r="71" spans="1:3" s="447" customFormat="1" ht="12" customHeight="1" thickBot="1">
      <c r="A71" s="16" t="s">
        <v>347</v>
      </c>
      <c r="B71" s="324" t="s">
        <v>323</v>
      </c>
      <c r="C71" s="332"/>
    </row>
    <row r="72" spans="1:3" s="447" customFormat="1" ht="12" customHeight="1" thickBot="1">
      <c r="A72" s="498" t="s">
        <v>324</v>
      </c>
      <c r="B72" s="322" t="s">
        <v>325</v>
      </c>
      <c r="C72" s="327">
        <f>SUM(C73:C74)</f>
        <v>0</v>
      </c>
    </row>
    <row r="73" spans="1:3" s="447" customFormat="1" ht="12" customHeight="1">
      <c r="A73" s="15" t="s">
        <v>348</v>
      </c>
      <c r="B73" s="448" t="s">
        <v>326</v>
      </c>
      <c r="C73" s="332"/>
    </row>
    <row r="74" spans="1:3" s="447" customFormat="1" ht="12" customHeight="1" thickBot="1">
      <c r="A74" s="16" t="s">
        <v>349</v>
      </c>
      <c r="B74" s="324" t="s">
        <v>327</v>
      </c>
      <c r="C74" s="332"/>
    </row>
    <row r="75" spans="1:3" s="447" customFormat="1" ht="12" customHeight="1" thickBot="1">
      <c r="A75" s="498" t="s">
        <v>328</v>
      </c>
      <c r="B75" s="322" t="s">
        <v>329</v>
      </c>
      <c r="C75" s="327">
        <f>SUM(C76:C78)</f>
        <v>0</v>
      </c>
    </row>
    <row r="76" spans="1:3" s="447" customFormat="1" ht="12" customHeight="1">
      <c r="A76" s="15" t="s">
        <v>350</v>
      </c>
      <c r="B76" s="448" t="s">
        <v>330</v>
      </c>
      <c r="C76" s="332"/>
    </row>
    <row r="77" spans="1:3" s="447" customFormat="1" ht="12" customHeight="1">
      <c r="A77" s="14" t="s">
        <v>351</v>
      </c>
      <c r="B77" s="449" t="s">
        <v>331</v>
      </c>
      <c r="C77" s="332"/>
    </row>
    <row r="78" spans="1:3" s="447" customFormat="1" ht="12" customHeight="1" thickBot="1">
      <c r="A78" s="16" t="s">
        <v>352</v>
      </c>
      <c r="B78" s="324" t="s">
        <v>332</v>
      </c>
      <c r="C78" s="332"/>
    </row>
    <row r="79" spans="1:3" s="447" customFormat="1" ht="12" customHeight="1" thickBot="1">
      <c r="A79" s="498" t="s">
        <v>333</v>
      </c>
      <c r="B79" s="322" t="s">
        <v>353</v>
      </c>
      <c r="C79" s="327">
        <f>SUM(C80:C83)</f>
        <v>0</v>
      </c>
    </row>
    <row r="80" spans="1:3" s="447" customFormat="1" ht="12" customHeight="1">
      <c r="A80" s="452" t="s">
        <v>334</v>
      </c>
      <c r="B80" s="448" t="s">
        <v>335</v>
      </c>
      <c r="C80" s="332"/>
    </row>
    <row r="81" spans="1:3" s="447" customFormat="1" ht="12" customHeight="1">
      <c r="A81" s="453" t="s">
        <v>336</v>
      </c>
      <c r="B81" s="449" t="s">
        <v>337</v>
      </c>
      <c r="C81" s="332"/>
    </row>
    <row r="82" spans="1:3" s="447" customFormat="1" ht="12" customHeight="1">
      <c r="A82" s="453" t="s">
        <v>338</v>
      </c>
      <c r="B82" s="449" t="s">
        <v>339</v>
      </c>
      <c r="C82" s="332"/>
    </row>
    <row r="83" spans="1:3" s="447" customFormat="1" ht="12" customHeight="1" thickBot="1">
      <c r="A83" s="454" t="s">
        <v>340</v>
      </c>
      <c r="B83" s="324" t="s">
        <v>341</v>
      </c>
      <c r="C83" s="332"/>
    </row>
    <row r="84" spans="1:3" s="447" customFormat="1" ht="12" customHeight="1" thickBot="1">
      <c r="A84" s="498" t="s">
        <v>342</v>
      </c>
      <c r="B84" s="322" t="s">
        <v>486</v>
      </c>
      <c r="C84" s="496"/>
    </row>
    <row r="85" spans="1:3" s="447" customFormat="1" ht="13.5" customHeight="1" thickBot="1">
      <c r="A85" s="498" t="s">
        <v>344</v>
      </c>
      <c r="B85" s="322" t="s">
        <v>343</v>
      </c>
      <c r="C85" s="496"/>
    </row>
    <row r="86" spans="1:3" s="447" customFormat="1" ht="15.75" customHeight="1" thickBot="1">
      <c r="A86" s="498" t="s">
        <v>356</v>
      </c>
      <c r="B86" s="455" t="s">
        <v>489</v>
      </c>
      <c r="C86" s="333">
        <f>+C63+C67+C72+C75+C79+C85+C84</f>
        <v>0</v>
      </c>
    </row>
    <row r="87" spans="1:3" s="447" customFormat="1" ht="16.5" customHeight="1" thickBot="1">
      <c r="A87" s="499" t="s">
        <v>488</v>
      </c>
      <c r="B87" s="456" t="s">
        <v>490</v>
      </c>
      <c r="C87" s="333">
        <f>+C62+C86</f>
        <v>0</v>
      </c>
    </row>
    <row r="88" spans="1:3" s="447" customFormat="1" ht="83.25" customHeight="1">
      <c r="A88" s="5"/>
      <c r="B88" s="6"/>
      <c r="C88" s="334"/>
    </row>
    <row r="89" spans="1:3" ht="16.5" customHeight="1">
      <c r="A89" s="650" t="s">
        <v>45</v>
      </c>
      <c r="B89" s="650"/>
      <c r="C89" s="650"/>
    </row>
    <row r="90" spans="1:3" s="457" customFormat="1" ht="16.5" customHeight="1" thickBot="1">
      <c r="A90" s="652" t="s">
        <v>152</v>
      </c>
      <c r="B90" s="652"/>
      <c r="C90" s="158" t="s">
        <v>228</v>
      </c>
    </row>
    <row r="91" spans="1:3" ht="38.1" customHeight="1" thickBot="1">
      <c r="A91" s="23" t="s">
        <v>70</v>
      </c>
      <c r="B91" s="24" t="s">
        <v>46</v>
      </c>
      <c r="C91" s="39" t="str">
        <f>+C3</f>
        <v>2015. évi előirányzat</v>
      </c>
    </row>
    <row r="92" spans="1:3" s="446" customFormat="1" ht="12" customHeight="1" thickBot="1">
      <c r="A92" s="32" t="s">
        <v>504</v>
      </c>
      <c r="B92" s="33" t="s">
        <v>505</v>
      </c>
      <c r="C92" s="34" t="s">
        <v>506</v>
      </c>
    </row>
    <row r="93" spans="1:3" ht="12" customHeight="1" thickBot="1">
      <c r="A93" s="22" t="s">
        <v>17</v>
      </c>
      <c r="B93" s="31" t="s">
        <v>448</v>
      </c>
      <c r="C93" s="326">
        <f>C94+C95+C96+C97+C98+C111</f>
        <v>0</v>
      </c>
    </row>
    <row r="94" spans="1:3" ht="12" customHeight="1">
      <c r="A94" s="17" t="s">
        <v>99</v>
      </c>
      <c r="B94" s="10" t="s">
        <v>47</v>
      </c>
      <c r="C94" s="328"/>
    </row>
    <row r="95" spans="1:3" ht="12" customHeight="1">
      <c r="A95" s="14" t="s">
        <v>100</v>
      </c>
      <c r="B95" s="8" t="s">
        <v>182</v>
      </c>
      <c r="C95" s="329"/>
    </row>
    <row r="96" spans="1:3" ht="12" customHeight="1">
      <c r="A96" s="14" t="s">
        <v>101</v>
      </c>
      <c r="B96" s="8" t="s">
        <v>138</v>
      </c>
      <c r="C96" s="331"/>
    </row>
    <row r="97" spans="1:3" ht="12" customHeight="1">
      <c r="A97" s="14" t="s">
        <v>102</v>
      </c>
      <c r="B97" s="11" t="s">
        <v>183</v>
      </c>
      <c r="C97" s="331"/>
    </row>
    <row r="98" spans="1:3" ht="12" customHeight="1">
      <c r="A98" s="14" t="s">
        <v>113</v>
      </c>
      <c r="B98" s="19" t="s">
        <v>184</v>
      </c>
      <c r="C98" s="331"/>
    </row>
    <row r="99" spans="1:3" ht="12" customHeight="1">
      <c r="A99" s="14" t="s">
        <v>103</v>
      </c>
      <c r="B99" s="8" t="s">
        <v>453</v>
      </c>
      <c r="C99" s="331"/>
    </row>
    <row r="100" spans="1:3" ht="12" customHeight="1">
      <c r="A100" s="14" t="s">
        <v>104</v>
      </c>
      <c r="B100" s="163" t="s">
        <v>452</v>
      </c>
      <c r="C100" s="331"/>
    </row>
    <row r="101" spans="1:3" ht="12" customHeight="1">
      <c r="A101" s="14" t="s">
        <v>114</v>
      </c>
      <c r="B101" s="163" t="s">
        <v>451</v>
      </c>
      <c r="C101" s="331"/>
    </row>
    <row r="102" spans="1:3" ht="12" customHeight="1">
      <c r="A102" s="14" t="s">
        <v>115</v>
      </c>
      <c r="B102" s="161" t="s">
        <v>359</v>
      </c>
      <c r="C102" s="331"/>
    </row>
    <row r="103" spans="1:3" ht="12" customHeight="1">
      <c r="A103" s="14" t="s">
        <v>116</v>
      </c>
      <c r="B103" s="162" t="s">
        <v>360</v>
      </c>
      <c r="C103" s="331"/>
    </row>
    <row r="104" spans="1:3" ht="12" customHeight="1">
      <c r="A104" s="14" t="s">
        <v>117</v>
      </c>
      <c r="B104" s="162" t="s">
        <v>361</v>
      </c>
      <c r="C104" s="331"/>
    </row>
    <row r="105" spans="1:3" ht="12" customHeight="1">
      <c r="A105" s="14" t="s">
        <v>119</v>
      </c>
      <c r="B105" s="161" t="s">
        <v>362</v>
      </c>
      <c r="C105" s="331"/>
    </row>
    <row r="106" spans="1:3" ht="12" customHeight="1">
      <c r="A106" s="14" t="s">
        <v>185</v>
      </c>
      <c r="B106" s="161" t="s">
        <v>363</v>
      </c>
      <c r="C106" s="331"/>
    </row>
    <row r="107" spans="1:3" ht="12" customHeight="1">
      <c r="A107" s="14" t="s">
        <v>357</v>
      </c>
      <c r="B107" s="162" t="s">
        <v>364</v>
      </c>
      <c r="C107" s="331"/>
    </row>
    <row r="108" spans="1:3" ht="12" customHeight="1">
      <c r="A108" s="13" t="s">
        <v>358</v>
      </c>
      <c r="B108" s="163" t="s">
        <v>365</v>
      </c>
      <c r="C108" s="331"/>
    </row>
    <row r="109" spans="1:3" ht="12" customHeight="1">
      <c r="A109" s="14" t="s">
        <v>449</v>
      </c>
      <c r="B109" s="163" t="s">
        <v>366</v>
      </c>
      <c r="C109" s="331"/>
    </row>
    <row r="110" spans="1:3" ht="12" customHeight="1">
      <c r="A110" s="16" t="s">
        <v>450</v>
      </c>
      <c r="B110" s="163" t="s">
        <v>367</v>
      </c>
      <c r="C110" s="331"/>
    </row>
    <row r="111" spans="1:3" ht="12" customHeight="1">
      <c r="A111" s="14" t="s">
        <v>454</v>
      </c>
      <c r="B111" s="11" t="s">
        <v>48</v>
      </c>
      <c r="C111" s="329"/>
    </row>
    <row r="112" spans="1:3" ht="12" customHeight="1">
      <c r="A112" s="14" t="s">
        <v>455</v>
      </c>
      <c r="B112" s="8" t="s">
        <v>457</v>
      </c>
      <c r="C112" s="329"/>
    </row>
    <row r="113" spans="1:3" ht="12" customHeight="1" thickBot="1">
      <c r="A113" s="18" t="s">
        <v>456</v>
      </c>
      <c r="B113" s="528" t="s">
        <v>458</v>
      </c>
      <c r="C113" s="335"/>
    </row>
    <row r="114" spans="1:3" ht="12" customHeight="1" thickBot="1">
      <c r="A114" s="525" t="s">
        <v>18</v>
      </c>
      <c r="B114" s="526" t="s">
        <v>368</v>
      </c>
      <c r="C114" s="527">
        <f>+C115+C117+C119</f>
        <v>0</v>
      </c>
    </row>
    <row r="115" spans="1:3" ht="12" customHeight="1">
      <c r="A115" s="15" t="s">
        <v>105</v>
      </c>
      <c r="B115" s="8" t="s">
        <v>227</v>
      </c>
      <c r="C115" s="330"/>
    </row>
    <row r="116" spans="1:3" ht="12" customHeight="1">
      <c r="A116" s="15" t="s">
        <v>106</v>
      </c>
      <c r="B116" s="12" t="s">
        <v>372</v>
      </c>
      <c r="C116" s="330"/>
    </row>
    <row r="117" spans="1:3" ht="12" customHeight="1">
      <c r="A117" s="15" t="s">
        <v>107</v>
      </c>
      <c r="B117" s="12" t="s">
        <v>186</v>
      </c>
      <c r="C117" s="329"/>
    </row>
    <row r="118" spans="1:3" ht="12" customHeight="1">
      <c r="A118" s="15" t="s">
        <v>108</v>
      </c>
      <c r="B118" s="12" t="s">
        <v>373</v>
      </c>
      <c r="C118" s="295"/>
    </row>
    <row r="119" spans="1:3" ht="12" customHeight="1">
      <c r="A119" s="15" t="s">
        <v>109</v>
      </c>
      <c r="B119" s="324" t="s">
        <v>230</v>
      </c>
      <c r="C119" s="295"/>
    </row>
    <row r="120" spans="1:3" ht="12" customHeight="1">
      <c r="A120" s="15" t="s">
        <v>118</v>
      </c>
      <c r="B120" s="323" t="s">
        <v>435</v>
      </c>
      <c r="C120" s="295"/>
    </row>
    <row r="121" spans="1:3" ht="12" customHeight="1">
      <c r="A121" s="15" t="s">
        <v>120</v>
      </c>
      <c r="B121" s="444" t="s">
        <v>378</v>
      </c>
      <c r="C121" s="295"/>
    </row>
    <row r="122" spans="1:3">
      <c r="A122" s="15" t="s">
        <v>187</v>
      </c>
      <c r="B122" s="162" t="s">
        <v>361</v>
      </c>
      <c r="C122" s="295"/>
    </row>
    <row r="123" spans="1:3" ht="12" customHeight="1">
      <c r="A123" s="15" t="s">
        <v>188</v>
      </c>
      <c r="B123" s="162" t="s">
        <v>377</v>
      </c>
      <c r="C123" s="295"/>
    </row>
    <row r="124" spans="1:3" ht="12" customHeight="1">
      <c r="A124" s="15" t="s">
        <v>189</v>
      </c>
      <c r="B124" s="162" t="s">
        <v>376</v>
      </c>
      <c r="C124" s="295"/>
    </row>
    <row r="125" spans="1:3" ht="12" customHeight="1">
      <c r="A125" s="15" t="s">
        <v>369</v>
      </c>
      <c r="B125" s="162" t="s">
        <v>364</v>
      </c>
      <c r="C125" s="295"/>
    </row>
    <row r="126" spans="1:3" ht="12" customHeight="1">
      <c r="A126" s="15" t="s">
        <v>370</v>
      </c>
      <c r="B126" s="162" t="s">
        <v>375</v>
      </c>
      <c r="C126" s="295"/>
    </row>
    <row r="127" spans="1:3" ht="16.5" thickBot="1">
      <c r="A127" s="13" t="s">
        <v>371</v>
      </c>
      <c r="B127" s="162" t="s">
        <v>374</v>
      </c>
      <c r="C127" s="297"/>
    </row>
    <row r="128" spans="1:3" ht="12" customHeight="1" thickBot="1">
      <c r="A128" s="20" t="s">
        <v>19</v>
      </c>
      <c r="B128" s="142" t="s">
        <v>459</v>
      </c>
      <c r="C128" s="327">
        <f>+C93+C114</f>
        <v>0</v>
      </c>
    </row>
    <row r="129" spans="1:3" ht="12" customHeight="1" thickBot="1">
      <c r="A129" s="20" t="s">
        <v>20</v>
      </c>
      <c r="B129" s="142" t="s">
        <v>460</v>
      </c>
      <c r="C129" s="327">
        <f>+C130+C131+C132</f>
        <v>0</v>
      </c>
    </row>
    <row r="130" spans="1:3" ht="12" customHeight="1">
      <c r="A130" s="15" t="s">
        <v>269</v>
      </c>
      <c r="B130" s="12" t="s">
        <v>467</v>
      </c>
      <c r="C130" s="295"/>
    </row>
    <row r="131" spans="1:3" ht="12" customHeight="1">
      <c r="A131" s="15" t="s">
        <v>272</v>
      </c>
      <c r="B131" s="12" t="s">
        <v>468</v>
      </c>
      <c r="C131" s="295"/>
    </row>
    <row r="132" spans="1:3" ht="12" customHeight="1" thickBot="1">
      <c r="A132" s="13" t="s">
        <v>273</v>
      </c>
      <c r="B132" s="12" t="s">
        <v>469</v>
      </c>
      <c r="C132" s="295"/>
    </row>
    <row r="133" spans="1:3" ht="12" customHeight="1" thickBot="1">
      <c r="A133" s="20" t="s">
        <v>21</v>
      </c>
      <c r="B133" s="142" t="s">
        <v>461</v>
      </c>
      <c r="C133" s="327">
        <f>SUM(C134:C139)</f>
        <v>0</v>
      </c>
    </row>
    <row r="134" spans="1:3" ht="12" customHeight="1">
      <c r="A134" s="15" t="s">
        <v>92</v>
      </c>
      <c r="B134" s="9" t="s">
        <v>470</v>
      </c>
      <c r="C134" s="295"/>
    </row>
    <row r="135" spans="1:3" ht="12" customHeight="1">
      <c r="A135" s="15" t="s">
        <v>93</v>
      </c>
      <c r="B135" s="9" t="s">
        <v>462</v>
      </c>
      <c r="C135" s="295"/>
    </row>
    <row r="136" spans="1:3" ht="12" customHeight="1">
      <c r="A136" s="15" t="s">
        <v>94</v>
      </c>
      <c r="B136" s="9" t="s">
        <v>463</v>
      </c>
      <c r="C136" s="295"/>
    </row>
    <row r="137" spans="1:3" ht="12" customHeight="1">
      <c r="A137" s="15" t="s">
        <v>174</v>
      </c>
      <c r="B137" s="9" t="s">
        <v>464</v>
      </c>
      <c r="C137" s="295"/>
    </row>
    <row r="138" spans="1:3" ht="12" customHeight="1">
      <c r="A138" s="15" t="s">
        <v>175</v>
      </c>
      <c r="B138" s="9" t="s">
        <v>465</v>
      </c>
      <c r="C138" s="295"/>
    </row>
    <row r="139" spans="1:3" ht="12" customHeight="1" thickBot="1">
      <c r="A139" s="13" t="s">
        <v>176</v>
      </c>
      <c r="B139" s="9" t="s">
        <v>466</v>
      </c>
      <c r="C139" s="295"/>
    </row>
    <row r="140" spans="1:3" ht="12" customHeight="1" thickBot="1">
      <c r="A140" s="20" t="s">
        <v>22</v>
      </c>
      <c r="B140" s="142" t="s">
        <v>474</v>
      </c>
      <c r="C140" s="333">
        <f>+C141+C142+C143+C144</f>
        <v>0</v>
      </c>
    </row>
    <row r="141" spans="1:3" ht="12" customHeight="1">
      <c r="A141" s="15" t="s">
        <v>95</v>
      </c>
      <c r="B141" s="9" t="s">
        <v>379</v>
      </c>
      <c r="C141" s="295"/>
    </row>
    <row r="142" spans="1:3" ht="12" customHeight="1">
      <c r="A142" s="15" t="s">
        <v>96</v>
      </c>
      <c r="B142" s="9" t="s">
        <v>380</v>
      </c>
      <c r="C142" s="295"/>
    </row>
    <row r="143" spans="1:3" ht="12" customHeight="1">
      <c r="A143" s="15" t="s">
        <v>293</v>
      </c>
      <c r="B143" s="9" t="s">
        <v>475</v>
      </c>
      <c r="C143" s="295"/>
    </row>
    <row r="144" spans="1:3" ht="12" customHeight="1" thickBot="1">
      <c r="A144" s="13" t="s">
        <v>294</v>
      </c>
      <c r="B144" s="7" t="s">
        <v>399</v>
      </c>
      <c r="C144" s="295"/>
    </row>
    <row r="145" spans="1:9" ht="12" customHeight="1" thickBot="1">
      <c r="A145" s="20" t="s">
        <v>23</v>
      </c>
      <c r="B145" s="142" t="s">
        <v>476</v>
      </c>
      <c r="C145" s="336">
        <f>SUM(C146:C150)</f>
        <v>0</v>
      </c>
    </row>
    <row r="146" spans="1:9" ht="12" customHeight="1">
      <c r="A146" s="15" t="s">
        <v>97</v>
      </c>
      <c r="B146" s="9" t="s">
        <v>471</v>
      </c>
      <c r="C146" s="295"/>
    </row>
    <row r="147" spans="1:9" ht="12" customHeight="1">
      <c r="A147" s="15" t="s">
        <v>98</v>
      </c>
      <c r="B147" s="9" t="s">
        <v>478</v>
      </c>
      <c r="C147" s="295"/>
    </row>
    <row r="148" spans="1:9" ht="12" customHeight="1">
      <c r="A148" s="15" t="s">
        <v>305</v>
      </c>
      <c r="B148" s="9" t="s">
        <v>473</v>
      </c>
      <c r="C148" s="295"/>
    </row>
    <row r="149" spans="1:9" ht="12" customHeight="1">
      <c r="A149" s="15" t="s">
        <v>306</v>
      </c>
      <c r="B149" s="9" t="s">
        <v>479</v>
      </c>
      <c r="C149" s="295"/>
    </row>
    <row r="150" spans="1:9" ht="12" customHeight="1" thickBot="1">
      <c r="A150" s="15" t="s">
        <v>477</v>
      </c>
      <c r="B150" s="9" t="s">
        <v>480</v>
      </c>
      <c r="C150" s="295"/>
    </row>
    <row r="151" spans="1:9" ht="12" customHeight="1" thickBot="1">
      <c r="A151" s="20" t="s">
        <v>24</v>
      </c>
      <c r="B151" s="142" t="s">
        <v>481</v>
      </c>
      <c r="C151" s="529"/>
    </row>
    <row r="152" spans="1:9" ht="12" customHeight="1" thickBot="1">
      <c r="A152" s="20" t="s">
        <v>25</v>
      </c>
      <c r="B152" s="142" t="s">
        <v>482</v>
      </c>
      <c r="C152" s="529"/>
    </row>
    <row r="153" spans="1:9" ht="15" customHeight="1" thickBot="1">
      <c r="A153" s="20" t="s">
        <v>26</v>
      </c>
      <c r="B153" s="142" t="s">
        <v>484</v>
      </c>
      <c r="C153" s="458">
        <f>+C129+C133+C140+C145+C151+C152</f>
        <v>0</v>
      </c>
      <c r="F153" s="459"/>
      <c r="G153" s="460"/>
      <c r="H153" s="460"/>
      <c r="I153" s="460"/>
    </row>
    <row r="154" spans="1:9" s="447" customFormat="1" ht="12.95" customHeight="1" thickBot="1">
      <c r="A154" s="325" t="s">
        <v>27</v>
      </c>
      <c r="B154" s="411" t="s">
        <v>483</v>
      </c>
      <c r="C154" s="458">
        <f>+C128+C153</f>
        <v>0</v>
      </c>
    </row>
    <row r="155" spans="1:9" ht="7.5" customHeight="1"/>
    <row r="156" spans="1:9">
      <c r="A156" s="653" t="s">
        <v>381</v>
      </c>
      <c r="B156" s="653"/>
      <c r="C156" s="653"/>
    </row>
    <row r="157" spans="1:9" ht="15" customHeight="1" thickBot="1">
      <c r="A157" s="651" t="s">
        <v>153</v>
      </c>
      <c r="B157" s="651"/>
      <c r="C157" s="337" t="s">
        <v>228</v>
      </c>
    </row>
    <row r="158" spans="1:9" ht="13.5" customHeight="1" thickBot="1">
      <c r="A158" s="20">
        <v>1</v>
      </c>
      <c r="B158" s="30" t="s">
        <v>485</v>
      </c>
      <c r="C158" s="327">
        <f>+C62-C128</f>
        <v>0</v>
      </c>
      <c r="D158" s="461"/>
    </row>
    <row r="159" spans="1:9" ht="27.75" customHeight="1" thickBot="1">
      <c r="A159" s="20" t="s">
        <v>18</v>
      </c>
      <c r="B159" s="30" t="s">
        <v>491</v>
      </c>
      <c r="C159" s="327">
        <f>+C86-C153</f>
        <v>0</v>
      </c>
    </row>
  </sheetData>
  <mergeCells count="6">
    <mergeCell ref="A157:B157"/>
    <mergeCell ref="A1:C1"/>
    <mergeCell ref="A2:B2"/>
    <mergeCell ref="A89:C89"/>
    <mergeCell ref="A90:B90"/>
    <mergeCell ref="A156:C15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CE,Félkövér"&amp;12Tyukod Nagyközség Önkormányzat2015. ÉVI KÖLTSÉGVETÉSÁLLAMI (ÁLLAMIGAZGATÁSI) FELADATOK MÉRLEGE&amp;R&amp;"Times New Roman CE,Félkövér dőlt"&amp;11 1.4. melléklet a ........./2015. (.......) önkormányzati rendelethez</oddHeader>
  </headerFooter>
  <rowBreaks count="1" manualBreakCount="1">
    <brk id="88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topLeftCell="B1" zoomScale="115" zoomScaleNormal="115" zoomScaleSheetLayoutView="100" workbookViewId="0">
      <selection activeCell="C21" sqref="C21"/>
    </sheetView>
  </sheetViews>
  <sheetFormatPr defaultRowHeight="12.75"/>
  <cols>
    <col min="1" max="1" width="6.83203125" style="56" customWidth="1"/>
    <col min="2" max="2" width="55.1640625" style="215" customWidth="1"/>
    <col min="3" max="3" width="16.33203125" style="56" customWidth="1"/>
    <col min="4" max="4" width="55.1640625" style="56" customWidth="1"/>
    <col min="5" max="5" width="16.33203125" style="56" customWidth="1"/>
    <col min="6" max="6" width="4.83203125" style="56" customWidth="1"/>
    <col min="7" max="16384" width="9.33203125" style="56"/>
  </cols>
  <sheetData>
    <row r="1" spans="1:6" ht="39.75" customHeight="1">
      <c r="B1" s="349" t="s">
        <v>157</v>
      </c>
      <c r="C1" s="350"/>
      <c r="D1" s="350"/>
      <c r="E1" s="350"/>
      <c r="F1" s="656" t="str">
        <f>+CONCATENATE("2.1. melléklet a ………../",LEFT(ÖSSZEFÜGGÉSEK!A5,4),". (……….) önkormányzati rendelethez")</f>
        <v>2.1. melléklet a ………../2015. (……….) önkormányzati rendelethez</v>
      </c>
    </row>
    <row r="2" spans="1:6" ht="14.25" thickBot="1">
      <c r="E2" s="351" t="s">
        <v>61</v>
      </c>
      <c r="F2" s="656"/>
    </row>
    <row r="3" spans="1:6" ht="18" customHeight="1" thickBot="1">
      <c r="A3" s="654" t="s">
        <v>70</v>
      </c>
      <c r="B3" s="352" t="s">
        <v>56</v>
      </c>
      <c r="C3" s="353"/>
      <c r="D3" s="352" t="s">
        <v>57</v>
      </c>
      <c r="E3" s="354"/>
      <c r="F3" s="656"/>
    </row>
    <row r="4" spans="1:6" s="355" customFormat="1" ht="35.25" customHeight="1" thickBot="1">
      <c r="A4" s="655"/>
      <c r="B4" s="216" t="s">
        <v>62</v>
      </c>
      <c r="C4" s="217" t="str">
        <f>+'1.1.sz.mell.'!C3</f>
        <v>2015. évi előirányzat</v>
      </c>
      <c r="D4" s="216" t="s">
        <v>62</v>
      </c>
      <c r="E4" s="52" t="str">
        <f>+C4</f>
        <v>2015. évi előirányzat</v>
      </c>
      <c r="F4" s="656"/>
    </row>
    <row r="5" spans="1:6" s="360" customFormat="1" ht="12" customHeight="1" thickBot="1">
      <c r="A5" s="356" t="s">
        <v>504</v>
      </c>
      <c r="B5" s="357" t="s">
        <v>505</v>
      </c>
      <c r="C5" s="358" t="s">
        <v>506</v>
      </c>
      <c r="D5" s="357" t="s">
        <v>508</v>
      </c>
      <c r="E5" s="359" t="s">
        <v>507</v>
      </c>
      <c r="F5" s="656"/>
    </row>
    <row r="6" spans="1:6" ht="12.95" customHeight="1">
      <c r="A6" s="361" t="s">
        <v>17</v>
      </c>
      <c r="B6" s="362" t="s">
        <v>382</v>
      </c>
      <c r="C6" s="338">
        <f>'1.1.sz.mell.'!C5</f>
        <v>29563</v>
      </c>
      <c r="D6" s="362" t="s">
        <v>63</v>
      </c>
      <c r="E6" s="344">
        <f>'1.1.sz.mell.'!C94</f>
        <v>72736</v>
      </c>
      <c r="F6" s="656"/>
    </row>
    <row r="7" spans="1:6" ht="12.95" customHeight="1">
      <c r="A7" s="363" t="s">
        <v>18</v>
      </c>
      <c r="B7" s="364" t="s">
        <v>383</v>
      </c>
      <c r="C7" s="339">
        <f>'1.1.sz.mell.'!C17</f>
        <v>69593</v>
      </c>
      <c r="D7" s="364" t="s">
        <v>182</v>
      </c>
      <c r="E7" s="345">
        <f>'1.1.sz.mell.'!C95</f>
        <v>11335</v>
      </c>
      <c r="F7" s="656"/>
    </row>
    <row r="8" spans="1:6" ht="12.95" customHeight="1">
      <c r="A8" s="363" t="s">
        <v>19</v>
      </c>
      <c r="B8" s="364" t="s">
        <v>404</v>
      </c>
      <c r="C8" s="339"/>
      <c r="D8" s="364" t="s">
        <v>233</v>
      </c>
      <c r="E8" s="345">
        <f>'1.1.sz.mell.'!C96</f>
        <v>37000</v>
      </c>
      <c r="F8" s="656"/>
    </row>
    <row r="9" spans="1:6" ht="12.95" customHeight="1">
      <c r="A9" s="363" t="s">
        <v>20</v>
      </c>
      <c r="B9" s="364" t="s">
        <v>173</v>
      </c>
      <c r="C9" s="339">
        <f>'1.1.sz.mell.'!C26</f>
        <v>1950</v>
      </c>
      <c r="D9" s="364" t="s">
        <v>183</v>
      </c>
      <c r="E9" s="345">
        <f>'1.1.sz.mell.'!C97</f>
        <v>13372</v>
      </c>
      <c r="F9" s="656"/>
    </row>
    <row r="10" spans="1:6" ht="12.95" customHeight="1">
      <c r="A10" s="363" t="s">
        <v>21</v>
      </c>
      <c r="B10" s="365" t="s">
        <v>428</v>
      </c>
      <c r="C10" s="339">
        <f>'1.1.sz.mell.'!C34</f>
        <v>17590</v>
      </c>
      <c r="D10" s="364" t="s">
        <v>184</v>
      </c>
      <c r="E10" s="345">
        <f>'1.1.sz.mell.'!C98</f>
        <v>7293</v>
      </c>
      <c r="F10" s="656"/>
    </row>
    <row r="11" spans="1:6" ht="12.95" customHeight="1">
      <c r="A11" s="363" t="s">
        <v>22</v>
      </c>
      <c r="B11" s="364" t="s">
        <v>384</v>
      </c>
      <c r="C11" s="340"/>
      <c r="D11" s="364" t="s">
        <v>48</v>
      </c>
      <c r="E11" s="345">
        <f>'1.1.sz.mell.'!C111</f>
        <v>200</v>
      </c>
      <c r="F11" s="656"/>
    </row>
    <row r="12" spans="1:6" ht="12.95" customHeight="1">
      <c r="A12" s="363" t="s">
        <v>23</v>
      </c>
      <c r="B12" s="364" t="s">
        <v>492</v>
      </c>
      <c r="C12" s="339"/>
      <c r="D12" s="46"/>
      <c r="E12" s="345"/>
      <c r="F12" s="656"/>
    </row>
    <row r="13" spans="1:6" ht="12.95" customHeight="1">
      <c r="A13" s="363" t="s">
        <v>24</v>
      </c>
      <c r="B13" s="46"/>
      <c r="C13" s="339"/>
      <c r="D13" s="46"/>
      <c r="E13" s="345"/>
      <c r="F13" s="656"/>
    </row>
    <row r="14" spans="1:6" ht="12.95" customHeight="1">
      <c r="A14" s="363" t="s">
        <v>25</v>
      </c>
      <c r="B14" s="462"/>
      <c r="C14" s="340"/>
      <c r="D14" s="46"/>
      <c r="E14" s="345"/>
      <c r="F14" s="656"/>
    </row>
    <row r="15" spans="1:6" ht="12.95" customHeight="1">
      <c r="A15" s="363" t="s">
        <v>26</v>
      </c>
      <c r="B15" s="46"/>
      <c r="C15" s="339"/>
      <c r="D15" s="46"/>
      <c r="E15" s="345"/>
      <c r="F15" s="656"/>
    </row>
    <row r="16" spans="1:6" ht="12.95" customHeight="1">
      <c r="A16" s="363" t="s">
        <v>27</v>
      </c>
      <c r="B16" s="46"/>
      <c r="C16" s="339"/>
      <c r="D16" s="46"/>
      <c r="E16" s="345"/>
      <c r="F16" s="656"/>
    </row>
    <row r="17" spans="1:6" ht="12.95" customHeight="1" thickBot="1">
      <c r="A17" s="363" t="s">
        <v>28</v>
      </c>
      <c r="B17" s="58"/>
      <c r="C17" s="341"/>
      <c r="D17" s="46"/>
      <c r="E17" s="346"/>
      <c r="F17" s="656"/>
    </row>
    <row r="18" spans="1:6" ht="15.95" customHeight="1" thickBot="1">
      <c r="A18" s="366" t="s">
        <v>29</v>
      </c>
      <c r="B18" s="144" t="s">
        <v>493</v>
      </c>
      <c r="C18" s="342">
        <f>SUM(C6:C17)</f>
        <v>118696</v>
      </c>
      <c r="D18" s="144" t="s">
        <v>390</v>
      </c>
      <c r="E18" s="347">
        <f>SUM(E6:E17)</f>
        <v>141936</v>
      </c>
      <c r="F18" s="656"/>
    </row>
    <row r="19" spans="1:6" ht="12.95" customHeight="1">
      <c r="A19" s="367" t="s">
        <v>30</v>
      </c>
      <c r="B19" s="368" t="s">
        <v>387</v>
      </c>
      <c r="C19" s="531">
        <f>+C20+C21+C22+C23</f>
        <v>23240</v>
      </c>
      <c r="D19" s="369" t="s">
        <v>190</v>
      </c>
      <c r="E19" s="348"/>
      <c r="F19" s="656"/>
    </row>
    <row r="20" spans="1:6" ht="12.95" customHeight="1">
      <c r="A20" s="370" t="s">
        <v>31</v>
      </c>
      <c r="B20" s="369" t="s">
        <v>225</v>
      </c>
      <c r="C20" s="91">
        <v>23240</v>
      </c>
      <c r="D20" s="369" t="s">
        <v>389</v>
      </c>
      <c r="E20" s="92"/>
      <c r="F20" s="656"/>
    </row>
    <row r="21" spans="1:6" ht="12.95" customHeight="1">
      <c r="A21" s="370" t="s">
        <v>32</v>
      </c>
      <c r="B21" s="369" t="s">
        <v>226</v>
      </c>
      <c r="C21" s="91"/>
      <c r="D21" s="369" t="s">
        <v>155</v>
      </c>
      <c r="E21" s="92"/>
      <c r="F21" s="656"/>
    </row>
    <row r="22" spans="1:6" ht="12.95" customHeight="1">
      <c r="A22" s="370" t="s">
        <v>33</v>
      </c>
      <c r="B22" s="369" t="s">
        <v>231</v>
      </c>
      <c r="C22" s="91"/>
      <c r="D22" s="369" t="s">
        <v>156</v>
      </c>
      <c r="E22" s="92"/>
      <c r="F22" s="656"/>
    </row>
    <row r="23" spans="1:6" ht="12.95" customHeight="1">
      <c r="A23" s="370" t="s">
        <v>34</v>
      </c>
      <c r="B23" s="369" t="s">
        <v>232</v>
      </c>
      <c r="C23" s="91"/>
      <c r="D23" s="368" t="s">
        <v>234</v>
      </c>
      <c r="E23" s="92"/>
      <c r="F23" s="656"/>
    </row>
    <row r="24" spans="1:6" ht="12.95" customHeight="1">
      <c r="A24" s="370" t="s">
        <v>35</v>
      </c>
      <c r="B24" s="369" t="s">
        <v>388</v>
      </c>
      <c r="C24" s="371">
        <f>+C25+C26</f>
        <v>0</v>
      </c>
      <c r="D24" s="369" t="s">
        <v>191</v>
      </c>
      <c r="E24" s="92"/>
      <c r="F24" s="656"/>
    </row>
    <row r="25" spans="1:6" ht="12.95" customHeight="1">
      <c r="A25" s="367" t="s">
        <v>36</v>
      </c>
      <c r="B25" s="368" t="s">
        <v>385</v>
      </c>
      <c r="C25" s="343"/>
      <c r="D25" s="362" t="s">
        <v>475</v>
      </c>
      <c r="E25" s="348"/>
      <c r="F25" s="656"/>
    </row>
    <row r="26" spans="1:6" ht="12.95" customHeight="1">
      <c r="A26" s="370" t="s">
        <v>37</v>
      </c>
      <c r="B26" s="369" t="s">
        <v>386</v>
      </c>
      <c r="C26" s="91"/>
      <c r="D26" s="364" t="s">
        <v>481</v>
      </c>
      <c r="E26" s="92"/>
      <c r="F26" s="656"/>
    </row>
    <row r="27" spans="1:6" ht="12.95" customHeight="1">
      <c r="A27" s="363" t="s">
        <v>38</v>
      </c>
      <c r="B27" s="369" t="s">
        <v>486</v>
      </c>
      <c r="C27" s="91"/>
      <c r="D27" s="364" t="s">
        <v>482</v>
      </c>
      <c r="E27" s="92"/>
      <c r="F27" s="656"/>
    </row>
    <row r="28" spans="1:6" ht="12.95" customHeight="1" thickBot="1">
      <c r="A28" s="425" t="s">
        <v>39</v>
      </c>
      <c r="B28" s="368" t="s">
        <v>343</v>
      </c>
      <c r="C28" s="343"/>
      <c r="D28" s="464"/>
      <c r="E28" s="348"/>
      <c r="F28" s="656"/>
    </row>
    <row r="29" spans="1:6" ht="15.95" customHeight="1" thickBot="1">
      <c r="A29" s="366" t="s">
        <v>40</v>
      </c>
      <c r="B29" s="144" t="s">
        <v>494</v>
      </c>
      <c r="C29" s="342">
        <f>+C19+C24+C27+C28</f>
        <v>23240</v>
      </c>
      <c r="D29" s="144" t="s">
        <v>496</v>
      </c>
      <c r="E29" s="347">
        <f>SUM(E19:E28)</f>
        <v>0</v>
      </c>
      <c r="F29" s="656"/>
    </row>
    <row r="30" spans="1:6" ht="13.5" thickBot="1">
      <c r="A30" s="366" t="s">
        <v>41</v>
      </c>
      <c r="B30" s="372" t="s">
        <v>495</v>
      </c>
      <c r="C30" s="373">
        <f>+C18+C29</f>
        <v>141936</v>
      </c>
      <c r="D30" s="372" t="s">
        <v>497</v>
      </c>
      <c r="E30" s="373">
        <f>+E18+E29</f>
        <v>141936</v>
      </c>
      <c r="F30" s="656"/>
    </row>
    <row r="31" spans="1:6" ht="13.5" thickBot="1">
      <c r="A31" s="366" t="s">
        <v>42</v>
      </c>
      <c r="B31" s="372" t="s">
        <v>168</v>
      </c>
      <c r="C31" s="373">
        <f>IF(C18-E18&lt;0,E18-C18,"-")</f>
        <v>23240</v>
      </c>
      <c r="D31" s="372" t="s">
        <v>169</v>
      </c>
      <c r="E31" s="373" t="str">
        <f>IF(C18-E18&gt;0,C18-E18,"-")</f>
        <v>-</v>
      </c>
      <c r="F31" s="656"/>
    </row>
    <row r="32" spans="1:6" ht="13.5" thickBot="1">
      <c r="A32" s="366" t="s">
        <v>43</v>
      </c>
      <c r="B32" s="372" t="s">
        <v>235</v>
      </c>
      <c r="C32" s="373" t="str">
        <f>IF(C18+C29-E30&lt;0,E30-(C18+C29),"-")</f>
        <v>-</v>
      </c>
      <c r="D32" s="372" t="s">
        <v>236</v>
      </c>
      <c r="E32" s="373" t="str">
        <f>IF(C18+C29-E30&gt;0,C18+C29-E30,"-")</f>
        <v>-</v>
      </c>
      <c r="F32" s="656"/>
    </row>
    <row r="33" spans="2:4" ht="18.75">
      <c r="B33" s="657"/>
      <c r="C33" s="657"/>
      <c r="D33" s="657"/>
    </row>
  </sheetData>
  <mergeCells count="3">
    <mergeCell ref="A3:A4"/>
    <mergeCell ref="F1:F32"/>
    <mergeCell ref="B33:D33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SheetLayoutView="115" workbookViewId="0">
      <selection activeCell="C20" sqref="C20"/>
    </sheetView>
  </sheetViews>
  <sheetFormatPr defaultRowHeight="12.75"/>
  <cols>
    <col min="1" max="1" width="6.83203125" style="56" customWidth="1"/>
    <col min="2" max="2" width="55.1640625" style="215" customWidth="1"/>
    <col min="3" max="3" width="16.33203125" style="56" customWidth="1"/>
    <col min="4" max="4" width="55.1640625" style="56" customWidth="1"/>
    <col min="5" max="5" width="16.33203125" style="56" customWidth="1"/>
    <col min="6" max="6" width="4.83203125" style="56" customWidth="1"/>
    <col min="7" max="16384" width="9.33203125" style="56"/>
  </cols>
  <sheetData>
    <row r="1" spans="1:6" ht="31.5">
      <c r="B1" s="349" t="s">
        <v>158</v>
      </c>
      <c r="C1" s="350"/>
      <c r="D1" s="350"/>
      <c r="E1" s="350"/>
      <c r="F1" s="656" t="str">
        <f>+CONCATENATE("2.2. melléklet a ………../",LEFT(ÖSSZEFÜGGÉSEK!A5,4),". (……….) önkormányzati rendelethez")</f>
        <v>2.2. melléklet a ………../2015. (……….) önkormányzati rendelethez</v>
      </c>
    </row>
    <row r="2" spans="1:6" ht="14.25" thickBot="1">
      <c r="E2" s="351" t="s">
        <v>61</v>
      </c>
      <c r="F2" s="656"/>
    </row>
    <row r="3" spans="1:6" ht="13.5" thickBot="1">
      <c r="A3" s="658" t="s">
        <v>70</v>
      </c>
      <c r="B3" s="352" t="s">
        <v>56</v>
      </c>
      <c r="C3" s="353"/>
      <c r="D3" s="352" t="s">
        <v>57</v>
      </c>
      <c r="E3" s="354"/>
      <c r="F3" s="656"/>
    </row>
    <row r="4" spans="1:6" s="355" customFormat="1" ht="24.75" thickBot="1">
      <c r="A4" s="659"/>
      <c r="B4" s="216" t="s">
        <v>62</v>
      </c>
      <c r="C4" s="217" t="str">
        <f>+'2.1.sz.mell  '!C4</f>
        <v>2015. évi előirányzat</v>
      </c>
      <c r="D4" s="216" t="s">
        <v>62</v>
      </c>
      <c r="E4" s="217" t="str">
        <f>+'2.1.sz.mell  '!C4</f>
        <v>2015. évi előirányzat</v>
      </c>
      <c r="F4" s="656"/>
    </row>
    <row r="5" spans="1:6" s="355" customFormat="1" ht="13.5" thickBot="1">
      <c r="A5" s="356" t="s">
        <v>504</v>
      </c>
      <c r="B5" s="357" t="s">
        <v>505</v>
      </c>
      <c r="C5" s="358" t="s">
        <v>506</v>
      </c>
      <c r="D5" s="357" t="s">
        <v>508</v>
      </c>
      <c r="E5" s="359" t="s">
        <v>507</v>
      </c>
      <c r="F5" s="656"/>
    </row>
    <row r="6" spans="1:6" ht="12.95" customHeight="1">
      <c r="A6" s="361" t="s">
        <v>17</v>
      </c>
      <c r="B6" s="362" t="s">
        <v>391</v>
      </c>
      <c r="C6" s="338">
        <f>'1.1.sz.mell.'!C24</f>
        <v>11820</v>
      </c>
      <c r="D6" s="362" t="s">
        <v>227</v>
      </c>
      <c r="E6" s="344">
        <f>'1.1.sz.mell.'!C115</f>
        <v>9820</v>
      </c>
      <c r="F6" s="656"/>
    </row>
    <row r="7" spans="1:6">
      <c r="A7" s="363" t="s">
        <v>18</v>
      </c>
      <c r="B7" s="364" t="s">
        <v>392</v>
      </c>
      <c r="C7" s="339"/>
      <c r="D7" s="364" t="s">
        <v>397</v>
      </c>
      <c r="E7" s="344">
        <f>'1.1.sz.mell.'!C116</f>
        <v>0</v>
      </c>
      <c r="F7" s="656"/>
    </row>
    <row r="8" spans="1:6" ht="12.95" customHeight="1">
      <c r="A8" s="363" t="s">
        <v>19</v>
      </c>
      <c r="B8" s="364" t="s">
        <v>10</v>
      </c>
      <c r="C8" s="339">
        <f>'1.1.sz.mell.'!C46</f>
        <v>3000</v>
      </c>
      <c r="D8" s="364" t="s">
        <v>186</v>
      </c>
      <c r="E8" s="344">
        <f>'1.1.sz.mell.'!C117</f>
        <v>14500</v>
      </c>
      <c r="F8" s="656"/>
    </row>
    <row r="9" spans="1:6" ht="12.95" customHeight="1">
      <c r="A9" s="363" t="s">
        <v>20</v>
      </c>
      <c r="B9" s="364" t="s">
        <v>393</v>
      </c>
      <c r="C9" s="339"/>
      <c r="D9" s="364" t="s">
        <v>398</v>
      </c>
      <c r="E9" s="344">
        <f>'1.1.sz.mell.'!C118</f>
        <v>0</v>
      </c>
      <c r="F9" s="656"/>
    </row>
    <row r="10" spans="1:6" ht="12.75" customHeight="1">
      <c r="A10" s="363" t="s">
        <v>21</v>
      </c>
      <c r="B10" s="364" t="s">
        <v>394</v>
      </c>
      <c r="C10" s="339"/>
      <c r="D10" s="364" t="s">
        <v>230</v>
      </c>
      <c r="E10" s="344">
        <f>'1.1.sz.mell.'!C119</f>
        <v>300</v>
      </c>
      <c r="F10" s="656"/>
    </row>
    <row r="11" spans="1:6" ht="12.95" customHeight="1">
      <c r="A11" s="363" t="s">
        <v>22</v>
      </c>
      <c r="B11" s="364" t="s">
        <v>395</v>
      </c>
      <c r="C11" s="340"/>
      <c r="D11" s="465"/>
      <c r="E11" s="345"/>
      <c r="F11" s="656"/>
    </row>
    <row r="12" spans="1:6" ht="12.95" customHeight="1">
      <c r="A12" s="363" t="s">
        <v>23</v>
      </c>
      <c r="B12" s="46"/>
      <c r="C12" s="339"/>
      <c r="D12" s="465"/>
      <c r="E12" s="345"/>
      <c r="F12" s="656"/>
    </row>
    <row r="13" spans="1:6" ht="12.95" customHeight="1">
      <c r="A13" s="363" t="s">
        <v>24</v>
      </c>
      <c r="B13" s="46"/>
      <c r="C13" s="339"/>
      <c r="D13" s="466"/>
      <c r="E13" s="345"/>
      <c r="F13" s="656"/>
    </row>
    <row r="14" spans="1:6" ht="12.95" customHeight="1">
      <c r="A14" s="363" t="s">
        <v>25</v>
      </c>
      <c r="B14" s="463"/>
      <c r="C14" s="340"/>
      <c r="D14" s="465"/>
      <c r="E14" s="345"/>
      <c r="F14" s="656"/>
    </row>
    <row r="15" spans="1:6">
      <c r="A15" s="363" t="s">
        <v>26</v>
      </c>
      <c r="B15" s="46"/>
      <c r="C15" s="340"/>
      <c r="D15" s="465"/>
      <c r="E15" s="345"/>
      <c r="F15" s="656"/>
    </row>
    <row r="16" spans="1:6" ht="12.95" customHeight="1" thickBot="1">
      <c r="A16" s="425" t="s">
        <v>27</v>
      </c>
      <c r="B16" s="464"/>
      <c r="C16" s="427"/>
      <c r="D16" s="426" t="s">
        <v>48</v>
      </c>
      <c r="E16" s="394"/>
      <c r="F16" s="656"/>
    </row>
    <row r="17" spans="1:6" ht="15.95" customHeight="1" thickBot="1">
      <c r="A17" s="366" t="s">
        <v>28</v>
      </c>
      <c r="B17" s="144" t="s">
        <v>405</v>
      </c>
      <c r="C17" s="342">
        <f>+C6+C8+C9+C11+C12+C13+C14+C15+C16</f>
        <v>14820</v>
      </c>
      <c r="D17" s="144" t="s">
        <v>406</v>
      </c>
      <c r="E17" s="347">
        <f>+E6+E8+E10+E11+E12+E13+E14+E15+E16</f>
        <v>24620</v>
      </c>
      <c r="F17" s="656"/>
    </row>
    <row r="18" spans="1:6" ht="12.95" customHeight="1">
      <c r="A18" s="361" t="s">
        <v>29</v>
      </c>
      <c r="B18" s="376" t="s">
        <v>248</v>
      </c>
      <c r="C18" s="383">
        <f>+C19+C20+C21+C22+C23</f>
        <v>9800</v>
      </c>
      <c r="D18" s="369" t="s">
        <v>190</v>
      </c>
      <c r="E18" s="89"/>
      <c r="F18" s="656"/>
    </row>
    <row r="19" spans="1:6" ht="12.95" customHeight="1">
      <c r="A19" s="363" t="s">
        <v>30</v>
      </c>
      <c r="B19" s="377" t="s">
        <v>237</v>
      </c>
      <c r="C19" s="91">
        <v>9800</v>
      </c>
      <c r="D19" s="369" t="s">
        <v>193</v>
      </c>
      <c r="E19" s="92"/>
      <c r="F19" s="656"/>
    </row>
    <row r="20" spans="1:6" ht="12.95" customHeight="1">
      <c r="A20" s="361" t="s">
        <v>31</v>
      </c>
      <c r="B20" s="377" t="s">
        <v>238</v>
      </c>
      <c r="C20" s="91"/>
      <c r="D20" s="369" t="s">
        <v>155</v>
      </c>
      <c r="E20" s="92"/>
      <c r="F20" s="656"/>
    </row>
    <row r="21" spans="1:6" ht="12.95" customHeight="1">
      <c r="A21" s="363" t="s">
        <v>32</v>
      </c>
      <c r="B21" s="377" t="s">
        <v>239</v>
      </c>
      <c r="C21" s="91"/>
      <c r="D21" s="369" t="s">
        <v>156</v>
      </c>
      <c r="E21" s="92"/>
      <c r="F21" s="656"/>
    </row>
    <row r="22" spans="1:6" ht="12.95" customHeight="1">
      <c r="A22" s="361" t="s">
        <v>33</v>
      </c>
      <c r="B22" s="377" t="s">
        <v>240</v>
      </c>
      <c r="C22" s="91"/>
      <c r="D22" s="368" t="s">
        <v>234</v>
      </c>
      <c r="E22" s="92"/>
      <c r="F22" s="656"/>
    </row>
    <row r="23" spans="1:6" ht="12.95" customHeight="1">
      <c r="A23" s="363" t="s">
        <v>34</v>
      </c>
      <c r="B23" s="378" t="s">
        <v>241</v>
      </c>
      <c r="C23" s="91"/>
      <c r="D23" s="369" t="s">
        <v>194</v>
      </c>
      <c r="E23" s="92"/>
      <c r="F23" s="656"/>
    </row>
    <row r="24" spans="1:6" ht="12.95" customHeight="1">
      <c r="A24" s="361" t="s">
        <v>35</v>
      </c>
      <c r="B24" s="379" t="s">
        <v>242</v>
      </c>
      <c r="C24" s="371">
        <f>+C25+C26+C27+C28+C29</f>
        <v>0</v>
      </c>
      <c r="D24" s="380" t="s">
        <v>192</v>
      </c>
      <c r="E24" s="92"/>
      <c r="F24" s="656"/>
    </row>
    <row r="25" spans="1:6" ht="12.95" customHeight="1">
      <c r="A25" s="363" t="s">
        <v>36</v>
      </c>
      <c r="B25" s="378" t="s">
        <v>243</v>
      </c>
      <c r="C25" s="91"/>
      <c r="D25" s="380" t="s">
        <v>399</v>
      </c>
      <c r="E25" s="92"/>
      <c r="F25" s="656"/>
    </row>
    <row r="26" spans="1:6" ht="12.95" customHeight="1">
      <c r="A26" s="361" t="s">
        <v>37</v>
      </c>
      <c r="B26" s="378" t="s">
        <v>244</v>
      </c>
      <c r="C26" s="91"/>
      <c r="D26" s="375"/>
      <c r="E26" s="92"/>
      <c r="F26" s="656"/>
    </row>
    <row r="27" spans="1:6" ht="12.95" customHeight="1">
      <c r="A27" s="363" t="s">
        <v>38</v>
      </c>
      <c r="B27" s="377" t="s">
        <v>245</v>
      </c>
      <c r="C27" s="91"/>
      <c r="D27" s="140"/>
      <c r="E27" s="92"/>
      <c r="F27" s="656"/>
    </row>
    <row r="28" spans="1:6" ht="12.95" customHeight="1">
      <c r="A28" s="361" t="s">
        <v>39</v>
      </c>
      <c r="B28" s="381" t="s">
        <v>246</v>
      </c>
      <c r="C28" s="91"/>
      <c r="D28" s="46"/>
      <c r="E28" s="92"/>
      <c r="F28" s="656"/>
    </row>
    <row r="29" spans="1:6" ht="12.95" customHeight="1" thickBot="1">
      <c r="A29" s="363" t="s">
        <v>40</v>
      </c>
      <c r="B29" s="382" t="s">
        <v>247</v>
      </c>
      <c r="C29" s="91"/>
      <c r="D29" s="140"/>
      <c r="E29" s="92"/>
      <c r="F29" s="656"/>
    </row>
    <row r="30" spans="1:6" ht="21.75" customHeight="1" thickBot="1">
      <c r="A30" s="366" t="s">
        <v>41</v>
      </c>
      <c r="B30" s="144" t="s">
        <v>396</v>
      </c>
      <c r="C30" s="342">
        <f>+C18+C24</f>
        <v>9800</v>
      </c>
      <c r="D30" s="144" t="s">
        <v>400</v>
      </c>
      <c r="E30" s="347">
        <f>SUM(E18:E29)</f>
        <v>0</v>
      </c>
      <c r="F30" s="656"/>
    </row>
    <row r="31" spans="1:6" ht="13.5" thickBot="1">
      <c r="A31" s="366" t="s">
        <v>42</v>
      </c>
      <c r="B31" s="372" t="s">
        <v>401</v>
      </c>
      <c r="C31" s="373">
        <f>+C17+C30</f>
        <v>24620</v>
      </c>
      <c r="D31" s="372" t="s">
        <v>402</v>
      </c>
      <c r="E31" s="373">
        <f>+E17+E30</f>
        <v>24620</v>
      </c>
      <c r="F31" s="656"/>
    </row>
    <row r="32" spans="1:6" ht="13.5" thickBot="1">
      <c r="A32" s="366" t="s">
        <v>43</v>
      </c>
      <c r="B32" s="372" t="s">
        <v>168</v>
      </c>
      <c r="C32" s="373">
        <f>IF(C17-E17&lt;0,E17-C17,"-")</f>
        <v>9800</v>
      </c>
      <c r="D32" s="372" t="s">
        <v>169</v>
      </c>
      <c r="E32" s="373" t="str">
        <f>IF(C17-E17&gt;0,C17-E17,"-")</f>
        <v>-</v>
      </c>
      <c r="F32" s="656"/>
    </row>
    <row r="33" spans="1:6" ht="13.5" thickBot="1">
      <c r="A33" s="366" t="s">
        <v>44</v>
      </c>
      <c r="B33" s="372" t="s">
        <v>235</v>
      </c>
      <c r="C33" s="373" t="str">
        <f>IF(C17+C30-E26&lt;0,E26-(C17+C30),"-")</f>
        <v>-</v>
      </c>
      <c r="D33" s="372" t="s">
        <v>236</v>
      </c>
      <c r="E33" s="373" t="str">
        <f>IF(C17+C30-E31&gt;0,C17+C30-E31,"-")</f>
        <v>-</v>
      </c>
      <c r="F33" s="656"/>
    </row>
  </sheetData>
  <mergeCells count="2">
    <mergeCell ref="A3:A4"/>
    <mergeCell ref="F1:F33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45" t="s">
        <v>150</v>
      </c>
      <c r="E1" s="148" t="s">
        <v>154</v>
      </c>
    </row>
    <row r="3" spans="1:5">
      <c r="A3" s="154"/>
      <c r="B3" s="155"/>
      <c r="C3" s="154"/>
      <c r="D3" s="157"/>
      <c r="E3" s="155"/>
    </row>
    <row r="4" spans="1:5" ht="15.75">
      <c r="A4" s="99" t="str">
        <f>+ÖSSZEFÜGGÉSEK!A5</f>
        <v>2015. évi előirányzat BEVÉTELEK</v>
      </c>
      <c r="B4" s="156"/>
      <c r="C4" s="165"/>
      <c r="D4" s="157"/>
      <c r="E4" s="155"/>
    </row>
    <row r="5" spans="1:5">
      <c r="A5" s="154"/>
      <c r="B5" s="155"/>
      <c r="C5" s="154"/>
      <c r="D5" s="157"/>
      <c r="E5" s="155"/>
    </row>
    <row r="6" spans="1:5">
      <c r="A6" s="154" t="s">
        <v>554</v>
      </c>
      <c r="B6" s="155">
        <f>+'1.1.sz.mell.'!C62</f>
        <v>133516</v>
      </c>
      <c r="C6" s="154" t="s">
        <v>498</v>
      </c>
      <c r="D6" s="157">
        <f>+'2.1.sz.mell  '!C18+'2.2.sz.mell  '!C17</f>
        <v>133516</v>
      </c>
      <c r="E6" s="155">
        <f t="shared" ref="E6:E15" si="0">+B6-D6</f>
        <v>0</v>
      </c>
    </row>
    <row r="7" spans="1:5">
      <c r="A7" s="154" t="s">
        <v>555</v>
      </c>
      <c r="B7" s="155">
        <f>+'1.1.sz.mell.'!C86</f>
        <v>33040</v>
      </c>
      <c r="C7" s="154" t="s">
        <v>499</v>
      </c>
      <c r="D7" s="157">
        <f>+'2.1.sz.mell  '!C29+'2.2.sz.mell  '!C30</f>
        <v>33040</v>
      </c>
      <c r="E7" s="155">
        <f t="shared" si="0"/>
        <v>0</v>
      </c>
    </row>
    <row r="8" spans="1:5">
      <c r="A8" s="154" t="s">
        <v>556</v>
      </c>
      <c r="B8" s="155">
        <f>+'1.1.sz.mell.'!C87</f>
        <v>166556</v>
      </c>
      <c r="C8" s="154" t="s">
        <v>500</v>
      </c>
      <c r="D8" s="157">
        <f>+'2.1.sz.mell  '!C30+'2.2.sz.mell  '!C31</f>
        <v>166556</v>
      </c>
      <c r="E8" s="155">
        <f t="shared" si="0"/>
        <v>0</v>
      </c>
    </row>
    <row r="9" spans="1:5">
      <c r="A9" s="154"/>
      <c r="B9" s="155"/>
      <c r="C9" s="154"/>
      <c r="D9" s="157"/>
      <c r="E9" s="155"/>
    </row>
    <row r="10" spans="1:5">
      <c r="A10" s="154"/>
      <c r="B10" s="155"/>
      <c r="C10" s="154"/>
      <c r="D10" s="157"/>
      <c r="E10" s="155"/>
    </row>
    <row r="11" spans="1:5" ht="15.75">
      <c r="A11" s="99" t="str">
        <f>+ÖSSZEFÜGGÉSEK!A12</f>
        <v>2015. évi előirányzat KIADÁSOK</v>
      </c>
      <c r="B11" s="156"/>
      <c r="C11" s="165"/>
      <c r="D11" s="157"/>
      <c r="E11" s="155"/>
    </row>
    <row r="12" spans="1:5">
      <c r="A12" s="154"/>
      <c r="B12" s="155"/>
      <c r="C12" s="154"/>
      <c r="D12" s="157"/>
      <c r="E12" s="155"/>
    </row>
    <row r="13" spans="1:5">
      <c r="A13" s="154" t="s">
        <v>557</v>
      </c>
      <c r="B13" s="155">
        <f>+'1.1.sz.mell.'!C128</f>
        <v>166556</v>
      </c>
      <c r="C13" s="154" t="s">
        <v>501</v>
      </c>
      <c r="D13" s="157">
        <f>+'2.1.sz.mell  '!E18+'2.2.sz.mell  '!E17</f>
        <v>166556</v>
      </c>
      <c r="E13" s="155">
        <f t="shared" si="0"/>
        <v>0</v>
      </c>
    </row>
    <row r="14" spans="1:5">
      <c r="A14" s="154" t="s">
        <v>558</v>
      </c>
      <c r="B14" s="155">
        <f>+'1.1.sz.mell.'!C153</f>
        <v>0</v>
      </c>
      <c r="C14" s="154" t="s">
        <v>502</v>
      </c>
      <c r="D14" s="157">
        <f>+'2.1.sz.mell  '!E29+'2.2.sz.mell  '!E30</f>
        <v>0</v>
      </c>
      <c r="E14" s="155">
        <f t="shared" si="0"/>
        <v>0</v>
      </c>
    </row>
    <row r="15" spans="1:5">
      <c r="A15" s="154" t="s">
        <v>559</v>
      </c>
      <c r="B15" s="155">
        <f>+'1.1.sz.mell.'!C154</f>
        <v>166556</v>
      </c>
      <c r="C15" s="154" t="s">
        <v>503</v>
      </c>
      <c r="D15" s="157">
        <f>+'2.1.sz.mell  '!E30+'2.2.sz.mell  '!E31</f>
        <v>166556</v>
      </c>
      <c r="E15" s="155">
        <f t="shared" si="0"/>
        <v>0</v>
      </c>
    </row>
    <row r="16" spans="1:5">
      <c r="A16" s="146"/>
      <c r="B16" s="146"/>
      <c r="C16" s="154"/>
      <c r="D16" s="157"/>
      <c r="E16" s="147"/>
    </row>
    <row r="17" spans="1:5">
      <c r="A17" s="146"/>
      <c r="B17" s="146"/>
      <c r="C17" s="146"/>
      <c r="D17" s="146"/>
      <c r="E17" s="146"/>
    </row>
    <row r="18" spans="1:5">
      <c r="A18" s="146"/>
      <c r="B18" s="146"/>
      <c r="C18" s="146"/>
      <c r="D18" s="146"/>
      <c r="E18" s="146"/>
    </row>
    <row r="19" spans="1:5">
      <c r="A19" s="146"/>
      <c r="B19" s="146"/>
      <c r="C19" s="146"/>
      <c r="D19" s="146"/>
      <c r="E19" s="146"/>
    </row>
  </sheetData>
  <sheetProtection sheet="1"/>
  <phoneticPr fontId="30" type="noConversion"/>
  <conditionalFormatting sqref="E3:E15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zoomScale="120" zoomScaleNormal="120" workbookViewId="0">
      <selection sqref="A1:F1"/>
    </sheetView>
  </sheetViews>
  <sheetFormatPr defaultRowHeight="15"/>
  <cols>
    <col min="1" max="1" width="5.6640625" style="168" customWidth="1"/>
    <col min="2" max="2" width="35.6640625" style="168" customWidth="1"/>
    <col min="3" max="6" width="14" style="168" customWidth="1"/>
    <col min="7" max="16384" width="9.33203125" style="168"/>
  </cols>
  <sheetData>
    <row r="1" spans="1:7" ht="33" customHeight="1">
      <c r="A1" s="660" t="s">
        <v>656</v>
      </c>
      <c r="B1" s="660"/>
      <c r="C1" s="660"/>
      <c r="D1" s="660"/>
      <c r="E1" s="660"/>
      <c r="F1" s="660"/>
    </row>
    <row r="2" spans="1:7" ht="15.95" customHeight="1" thickBot="1">
      <c r="A2" s="169"/>
      <c r="B2" s="169"/>
      <c r="C2" s="661"/>
      <c r="D2" s="661"/>
      <c r="E2" s="668" t="s">
        <v>53</v>
      </c>
      <c r="F2" s="668"/>
      <c r="G2" s="175"/>
    </row>
    <row r="3" spans="1:7" ht="63" customHeight="1">
      <c r="A3" s="664" t="s">
        <v>15</v>
      </c>
      <c r="B3" s="666" t="s">
        <v>196</v>
      </c>
      <c r="C3" s="666" t="s">
        <v>252</v>
      </c>
      <c r="D3" s="666"/>
      <c r="E3" s="666"/>
      <c r="F3" s="662" t="s">
        <v>514</v>
      </c>
    </row>
    <row r="4" spans="1:7" ht="15.75" thickBot="1">
      <c r="A4" s="665"/>
      <c r="B4" s="667"/>
      <c r="C4" s="522">
        <f>+LEFT(ÖSSZEFÜGGÉSEK!A5,4)+1</f>
        <v>2016</v>
      </c>
      <c r="D4" s="522">
        <f>+C4+1</f>
        <v>2017</v>
      </c>
      <c r="E4" s="522">
        <f>+D4+1</f>
        <v>2018</v>
      </c>
      <c r="F4" s="663"/>
    </row>
    <row r="5" spans="1:7" ht="15.75" thickBot="1">
      <c r="A5" s="172" t="s">
        <v>504</v>
      </c>
      <c r="B5" s="173" t="s">
        <v>505</v>
      </c>
      <c r="C5" s="173" t="s">
        <v>506</v>
      </c>
      <c r="D5" s="173" t="s">
        <v>508</v>
      </c>
      <c r="E5" s="173" t="s">
        <v>507</v>
      </c>
      <c r="F5" s="174" t="s">
        <v>509</v>
      </c>
    </row>
    <row r="6" spans="1:7">
      <c r="A6" s="171" t="s">
        <v>17</v>
      </c>
      <c r="B6" s="193"/>
      <c r="C6" s="194"/>
      <c r="D6" s="194"/>
      <c r="E6" s="194"/>
      <c r="F6" s="178">
        <f>SUM(C6:E6)</f>
        <v>0</v>
      </c>
    </row>
    <row r="7" spans="1:7">
      <c r="A7" s="170" t="s">
        <v>18</v>
      </c>
      <c r="B7" s="195"/>
      <c r="C7" s="196"/>
      <c r="D7" s="196"/>
      <c r="E7" s="196"/>
      <c r="F7" s="179">
        <f>SUM(C7:E7)</f>
        <v>0</v>
      </c>
    </row>
    <row r="8" spans="1:7">
      <c r="A8" s="170" t="s">
        <v>19</v>
      </c>
      <c r="B8" s="195"/>
      <c r="C8" s="196"/>
      <c r="D8" s="196"/>
      <c r="E8" s="196"/>
      <c r="F8" s="179">
        <f>SUM(C8:E8)</f>
        <v>0</v>
      </c>
    </row>
    <row r="9" spans="1:7">
      <c r="A9" s="170" t="s">
        <v>20</v>
      </c>
      <c r="B9" s="195"/>
      <c r="C9" s="196"/>
      <c r="D9" s="196"/>
      <c r="E9" s="196"/>
      <c r="F9" s="179">
        <f>SUM(C9:E9)</f>
        <v>0</v>
      </c>
    </row>
    <row r="10" spans="1:7" ht="15.75" thickBot="1">
      <c r="A10" s="176" t="s">
        <v>21</v>
      </c>
      <c r="B10" s="197"/>
      <c r="C10" s="198"/>
      <c r="D10" s="198"/>
      <c r="E10" s="198"/>
      <c r="F10" s="179">
        <f>SUM(C10:E10)</f>
        <v>0</v>
      </c>
    </row>
    <row r="11" spans="1:7" s="505" customFormat="1" thickBot="1">
      <c r="A11" s="502" t="s">
        <v>22</v>
      </c>
      <c r="B11" s="177" t="s">
        <v>197</v>
      </c>
      <c r="C11" s="503">
        <f>SUM(C6:C10)</f>
        <v>0</v>
      </c>
      <c r="D11" s="503">
        <f>SUM(D6:D10)</f>
        <v>0</v>
      </c>
      <c r="E11" s="503">
        <f>SUM(E6:E10)</f>
        <v>0</v>
      </c>
      <c r="F11" s="504">
        <f>SUM(F6:F10)</f>
        <v>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...../2015. (....)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11</vt:i4>
      </vt:variant>
    </vt:vector>
  </HeadingPairs>
  <TitlesOfParts>
    <vt:vector size="41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9.2.1. sz. mell</vt:lpstr>
      <vt:lpstr>10.1sz.mell</vt:lpstr>
      <vt:lpstr>1. sz tájékoztató t.</vt:lpstr>
      <vt:lpstr>2. sz tájékoztató t</vt:lpstr>
      <vt:lpstr>3. sz tájékoztató t.</vt:lpstr>
      <vt:lpstr>4.sz tájékoztató t.</vt:lpstr>
      <vt:lpstr>5.1.sz.tájékoztató t.</vt:lpstr>
      <vt:lpstr>6.sz tájékoztató t.</vt:lpstr>
      <vt:lpstr>7.1.sz.tájákoztató t.</vt:lpstr>
      <vt:lpstr>9.sz tájékoztató t.</vt:lpstr>
      <vt:lpstr>10. sz tájékoztató t.</vt:lpstr>
      <vt:lpstr>Munka4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'9.2.1.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'10.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Kist.Könyvt</cp:lastModifiedBy>
  <cp:lastPrinted>2015-02-20T07:26:57Z</cp:lastPrinted>
  <dcterms:created xsi:type="dcterms:W3CDTF">1999-10-30T10:30:45Z</dcterms:created>
  <dcterms:modified xsi:type="dcterms:W3CDTF">2015-03-12T14:25:57Z</dcterms:modified>
</cp:coreProperties>
</file>