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9435" windowHeight="5160" tabRatio="599" activeTab="15"/>
  </bookViews>
  <sheets>
    <sheet name="2-3.mell" sheetId="1" r:id="rId1"/>
    <sheet name="4.mell" sheetId="2" r:id="rId2"/>
    <sheet name="4.1" sheetId="6" r:id="rId3"/>
    <sheet name="4.2" sheetId="25" r:id="rId4"/>
    <sheet name="4.3-7 (2)" sheetId="38" r:id="rId5"/>
    <sheet name="5.mell" sheetId="3" r:id="rId6"/>
    <sheet name="5.1" sheetId="7" r:id="rId7"/>
    <sheet name="5.2" sheetId="26" r:id="rId8"/>
    <sheet name="5.3-7. (2)" sheetId="39" r:id="rId9"/>
    <sheet name="7-8.mell." sheetId="9" r:id="rId10"/>
    <sheet name="9.1-9.2" sheetId="10" r:id="rId11"/>
    <sheet name="9.3. mell." sheetId="11" r:id="rId12"/>
    <sheet name="10 mell" sheetId="29" r:id="rId13"/>
    <sheet name="11-11.2" sheetId="13" r:id="rId14"/>
    <sheet name="12 mell" sheetId="17" r:id="rId15"/>
    <sheet name="13 mell." sheetId="32" r:id="rId16"/>
  </sheets>
  <externalReferences>
    <externalReference r:id="rId17"/>
    <externalReference r:id="rId18"/>
  </externalReferences>
  <definedNames>
    <definedName name="_xlnm.Print_Titles" localSheetId="2">'4.1'!$6:$10</definedName>
    <definedName name="_xlnm.Print_Titles" localSheetId="4">'4.3-7 (2)'!$1:$12</definedName>
    <definedName name="_xlnm.Print_Titles" localSheetId="6">'5.1'!$6:$11</definedName>
    <definedName name="_xlnm.Print_Titles" localSheetId="8">'5.3-7. (2)'!$1:$11</definedName>
    <definedName name="_xlnm.Print_Area" localSheetId="13">'11-11.2'!$A$1:$H$67</definedName>
    <definedName name="_xlnm.Print_Area" localSheetId="14">'12 mell'!$A$1:$N$33</definedName>
    <definedName name="_xlnm.Print_Area" localSheetId="0">'2-3.mell'!$A$1:$E$50</definedName>
    <definedName name="_xlnm.Print_Area" localSheetId="2">'4.1'!$A$1:$O$241</definedName>
    <definedName name="_xlnm.Print_Area" localSheetId="3">'4.2'!$A$1:$O$51</definedName>
    <definedName name="_xlnm.Print_Area" localSheetId="4">'4.3-7 (2)'!$A$1:$P$249</definedName>
    <definedName name="_xlnm.Print_Area" localSheetId="1">'4.mell'!$A$1:$N$62</definedName>
    <definedName name="_xlnm.Print_Area" localSheetId="6">'5.1'!$A$1:$L$306</definedName>
    <definedName name="_xlnm.Print_Area" localSheetId="7">'5.2'!$A$1:$L$59</definedName>
    <definedName name="_xlnm.Print_Area" localSheetId="8">'5.3-7. (2)'!$A$1:$L$249</definedName>
    <definedName name="_xlnm.Print_Area" localSheetId="5">'5.mell'!$A$1:$K$61</definedName>
    <definedName name="_xlnm.Print_Area" localSheetId="9">'7-8.mell.'!$A$1:$E$81</definedName>
    <definedName name="_xlnm.Print_Area" localSheetId="10">'9.1-9.2'!$A$1:$K$112</definedName>
    <definedName name="_xlnm.Print_Area" localSheetId="11">'9.3. mell.'!$A$1:$E$25</definedName>
  </definedNames>
  <calcPr calcId="125725"/>
</workbook>
</file>

<file path=xl/calcChain.xml><?xml version="1.0" encoding="utf-8"?>
<calcChain xmlns="http://schemas.openxmlformats.org/spreadsheetml/2006/main">
  <c r="C21" i="26"/>
  <c r="G235" i="6"/>
  <c r="E235"/>
  <c r="J300" i="7" l="1"/>
  <c r="I300" l="1"/>
  <c r="F300"/>
  <c r="D300"/>
  <c r="E300"/>
  <c r="G300"/>
  <c r="H300"/>
  <c r="K300"/>
  <c r="C235" i="6"/>
  <c r="H235"/>
  <c r="J235"/>
  <c r="G106" i="10"/>
  <c r="H106"/>
  <c r="F106"/>
  <c r="K109"/>
  <c r="H109"/>
  <c r="E25" i="11"/>
  <c r="E23"/>
  <c r="P249" i="39"/>
  <c r="O249"/>
  <c r="N249"/>
  <c r="M245"/>
  <c r="P244"/>
  <c r="N244"/>
  <c r="O244" s="1"/>
  <c r="L241"/>
  <c r="K241"/>
  <c r="J241"/>
  <c r="I241"/>
  <c r="H241"/>
  <c r="G241"/>
  <c r="F241"/>
  <c r="E241"/>
  <c r="D241"/>
  <c r="N241" s="1"/>
  <c r="O241" s="1"/>
  <c r="C241"/>
  <c r="L240"/>
  <c r="K240"/>
  <c r="J240"/>
  <c r="I240"/>
  <c r="H240"/>
  <c r="G240"/>
  <c r="F240"/>
  <c r="E240"/>
  <c r="D240"/>
  <c r="N240" s="1"/>
  <c r="P239"/>
  <c r="O239"/>
  <c r="N239"/>
  <c r="P234"/>
  <c r="N234"/>
  <c r="O234" s="1"/>
  <c r="L233"/>
  <c r="K233"/>
  <c r="J233"/>
  <c r="I233"/>
  <c r="H233"/>
  <c r="G233"/>
  <c r="F233"/>
  <c r="E233"/>
  <c r="D233"/>
  <c r="N233" s="1"/>
  <c r="P232"/>
  <c r="N232"/>
  <c r="O232" s="1"/>
  <c r="P231"/>
  <c r="O231"/>
  <c r="N231"/>
  <c r="P230"/>
  <c r="N230"/>
  <c r="O230" s="1"/>
  <c r="C230"/>
  <c r="C233" s="1"/>
  <c r="P233" s="1"/>
  <c r="P229"/>
  <c r="N229"/>
  <c r="O229" s="1"/>
  <c r="L228"/>
  <c r="K228"/>
  <c r="J228"/>
  <c r="I228"/>
  <c r="H228"/>
  <c r="G228"/>
  <c r="F228"/>
  <c r="E228"/>
  <c r="D228"/>
  <c r="N228" s="1"/>
  <c r="P227"/>
  <c r="N227"/>
  <c r="O227" s="1"/>
  <c r="P226"/>
  <c r="O226"/>
  <c r="N226"/>
  <c r="P225"/>
  <c r="N225"/>
  <c r="O225" s="1"/>
  <c r="C225"/>
  <c r="C228" s="1"/>
  <c r="P228" s="1"/>
  <c r="P224"/>
  <c r="N224"/>
  <c r="O224" s="1"/>
  <c r="L223"/>
  <c r="K223"/>
  <c r="J223"/>
  <c r="I223"/>
  <c r="H223"/>
  <c r="G223"/>
  <c r="F223"/>
  <c r="E223"/>
  <c r="D223"/>
  <c r="N223" s="1"/>
  <c r="P222"/>
  <c r="N222"/>
  <c r="O222" s="1"/>
  <c r="P221"/>
  <c r="O221"/>
  <c r="N221"/>
  <c r="P220"/>
  <c r="N220"/>
  <c r="O220" s="1"/>
  <c r="C220"/>
  <c r="C223" s="1"/>
  <c r="P223" s="1"/>
  <c r="P219"/>
  <c r="N219"/>
  <c r="O219" s="1"/>
  <c r="L218"/>
  <c r="K218"/>
  <c r="J218"/>
  <c r="I218"/>
  <c r="H218"/>
  <c r="G218"/>
  <c r="F218"/>
  <c r="E218"/>
  <c r="D218"/>
  <c r="N218" s="1"/>
  <c r="P217"/>
  <c r="N217"/>
  <c r="O217" s="1"/>
  <c r="P216"/>
  <c r="O216"/>
  <c r="N216"/>
  <c r="P215"/>
  <c r="N215"/>
  <c r="O215" s="1"/>
  <c r="C215"/>
  <c r="C218" s="1"/>
  <c r="P218" s="1"/>
  <c r="P214"/>
  <c r="N214"/>
  <c r="O214" s="1"/>
  <c r="L213"/>
  <c r="K213"/>
  <c r="J213"/>
  <c r="I213"/>
  <c r="H213"/>
  <c r="G213"/>
  <c r="F213"/>
  <c r="E213"/>
  <c r="D213"/>
  <c r="N213" s="1"/>
  <c r="P212"/>
  <c r="N212"/>
  <c r="O212" s="1"/>
  <c r="P211"/>
  <c r="O211"/>
  <c r="N211"/>
  <c r="P210"/>
  <c r="N210"/>
  <c r="O210" s="1"/>
  <c r="C210"/>
  <c r="C213" s="1"/>
  <c r="P213" s="1"/>
  <c r="P209"/>
  <c r="N209"/>
  <c r="O209" s="1"/>
  <c r="L208"/>
  <c r="K208"/>
  <c r="J208"/>
  <c r="I208"/>
  <c r="H208"/>
  <c r="G208"/>
  <c r="F208"/>
  <c r="E208"/>
  <c r="D208"/>
  <c r="N208" s="1"/>
  <c r="P207"/>
  <c r="N207"/>
  <c r="O207" s="1"/>
  <c r="P206"/>
  <c r="O206"/>
  <c r="N206"/>
  <c r="P205"/>
  <c r="N205"/>
  <c r="O205" s="1"/>
  <c r="C205"/>
  <c r="C208" s="1"/>
  <c r="P208" s="1"/>
  <c r="P204"/>
  <c r="N204"/>
  <c r="O204" s="1"/>
  <c r="L203"/>
  <c r="K203"/>
  <c r="J203"/>
  <c r="I203"/>
  <c r="H203"/>
  <c r="G203"/>
  <c r="F203"/>
  <c r="E203"/>
  <c r="D203"/>
  <c r="N203" s="1"/>
  <c r="P202"/>
  <c r="N202"/>
  <c r="O202" s="1"/>
  <c r="P201"/>
  <c r="O201"/>
  <c r="N201"/>
  <c r="P200"/>
  <c r="N200"/>
  <c r="O200" s="1"/>
  <c r="C200"/>
  <c r="C203" s="1"/>
  <c r="P203" s="1"/>
  <c r="P199"/>
  <c r="N199"/>
  <c r="O199" s="1"/>
  <c r="L198"/>
  <c r="K198"/>
  <c r="J198"/>
  <c r="I198"/>
  <c r="H198"/>
  <c r="G198"/>
  <c r="F198"/>
  <c r="E198"/>
  <c r="D198"/>
  <c r="N198" s="1"/>
  <c r="O198" s="1"/>
  <c r="C198"/>
  <c r="P198" s="1"/>
  <c r="P197"/>
  <c r="N197"/>
  <c r="O197" s="1"/>
  <c r="P196"/>
  <c r="O196"/>
  <c r="N196"/>
  <c r="P195"/>
  <c r="N195"/>
  <c r="O195" s="1"/>
  <c r="C195"/>
  <c r="P194"/>
  <c r="N194"/>
  <c r="O194" s="1"/>
  <c r="L193"/>
  <c r="K193"/>
  <c r="J193"/>
  <c r="I193"/>
  <c r="H193"/>
  <c r="G193"/>
  <c r="F193"/>
  <c r="E193"/>
  <c r="D193"/>
  <c r="N193" s="1"/>
  <c r="P192"/>
  <c r="N192"/>
  <c r="O192" s="1"/>
  <c r="P191"/>
  <c r="O191"/>
  <c r="N191"/>
  <c r="N190"/>
  <c r="O190" s="1"/>
  <c r="C190"/>
  <c r="P190" s="1"/>
  <c r="P189"/>
  <c r="O189"/>
  <c r="N189"/>
  <c r="K188"/>
  <c r="I188"/>
  <c r="G188"/>
  <c r="E188"/>
  <c r="C188"/>
  <c r="P188" s="1"/>
  <c r="L187"/>
  <c r="L188" s="1"/>
  <c r="K187"/>
  <c r="J187"/>
  <c r="J188" s="1"/>
  <c r="I187"/>
  <c r="H187"/>
  <c r="H188" s="1"/>
  <c r="G187"/>
  <c r="F187"/>
  <c r="F188" s="1"/>
  <c r="E187"/>
  <c r="D187"/>
  <c r="D188" s="1"/>
  <c r="N188" s="1"/>
  <c r="O188" s="1"/>
  <c r="C187"/>
  <c r="P187" s="1"/>
  <c r="P186"/>
  <c r="N186"/>
  <c r="O186" s="1"/>
  <c r="P185"/>
  <c r="O185"/>
  <c r="N185"/>
  <c r="P184"/>
  <c r="N184"/>
  <c r="O184" s="1"/>
  <c r="C184"/>
  <c r="P183"/>
  <c r="N183"/>
  <c r="O183" s="1"/>
  <c r="L182"/>
  <c r="J182"/>
  <c r="H182"/>
  <c r="F182"/>
  <c r="D182"/>
  <c r="L181"/>
  <c r="K181"/>
  <c r="K182" s="1"/>
  <c r="J181"/>
  <c r="I181"/>
  <c r="I182" s="1"/>
  <c r="H181"/>
  <c r="G181"/>
  <c r="G182" s="1"/>
  <c r="F181"/>
  <c r="E181"/>
  <c r="E182" s="1"/>
  <c r="D181"/>
  <c r="C181"/>
  <c r="C182" s="1"/>
  <c r="P182" s="1"/>
  <c r="P180"/>
  <c r="O180"/>
  <c r="N180"/>
  <c r="P179"/>
  <c r="N179"/>
  <c r="O179" s="1"/>
  <c r="N178"/>
  <c r="C178"/>
  <c r="P178" s="1"/>
  <c r="P177"/>
  <c r="O177"/>
  <c r="N177"/>
  <c r="L176"/>
  <c r="K176"/>
  <c r="J176"/>
  <c r="I176"/>
  <c r="H176"/>
  <c r="G176"/>
  <c r="F176"/>
  <c r="E176"/>
  <c r="N176" s="1"/>
  <c r="D176"/>
  <c r="P175"/>
  <c r="O175"/>
  <c r="N175"/>
  <c r="P174"/>
  <c r="N174"/>
  <c r="O174" s="1"/>
  <c r="N173"/>
  <c r="C173"/>
  <c r="P173" s="1"/>
  <c r="P172"/>
  <c r="O172"/>
  <c r="N172"/>
  <c r="L171"/>
  <c r="K171"/>
  <c r="J171"/>
  <c r="I171"/>
  <c r="H171"/>
  <c r="G171"/>
  <c r="F171"/>
  <c r="E171"/>
  <c r="N171" s="1"/>
  <c r="D171"/>
  <c r="P170"/>
  <c r="O170"/>
  <c r="N170"/>
  <c r="P169"/>
  <c r="N169"/>
  <c r="O169" s="1"/>
  <c r="N168"/>
  <c r="C168"/>
  <c r="P168" s="1"/>
  <c r="P167"/>
  <c r="O167"/>
  <c r="N167"/>
  <c r="L166"/>
  <c r="K166"/>
  <c r="J166"/>
  <c r="I166"/>
  <c r="H166"/>
  <c r="G166"/>
  <c r="F166"/>
  <c r="E166"/>
  <c r="N166" s="1"/>
  <c r="D166"/>
  <c r="P165"/>
  <c r="O165"/>
  <c r="N165"/>
  <c r="P164"/>
  <c r="N164"/>
  <c r="O164" s="1"/>
  <c r="N163"/>
  <c r="C163"/>
  <c r="P163" s="1"/>
  <c r="P162"/>
  <c r="O162"/>
  <c r="N162"/>
  <c r="L161"/>
  <c r="K161"/>
  <c r="J161"/>
  <c r="I161"/>
  <c r="H161"/>
  <c r="G161"/>
  <c r="F161"/>
  <c r="E161"/>
  <c r="N161" s="1"/>
  <c r="D161"/>
  <c r="P160"/>
  <c r="O160"/>
  <c r="N160"/>
  <c r="P159"/>
  <c r="N159"/>
  <c r="O159" s="1"/>
  <c r="N158"/>
  <c r="C158"/>
  <c r="P158" s="1"/>
  <c r="P157"/>
  <c r="O157"/>
  <c r="N157"/>
  <c r="L156"/>
  <c r="K156"/>
  <c r="J156"/>
  <c r="I156"/>
  <c r="H156"/>
  <c r="G156"/>
  <c r="F156"/>
  <c r="E156"/>
  <c r="N156" s="1"/>
  <c r="O156" s="1"/>
  <c r="D156"/>
  <c r="C156"/>
  <c r="P156" s="1"/>
  <c r="P155"/>
  <c r="O155"/>
  <c r="N155"/>
  <c r="P154"/>
  <c r="N154"/>
  <c r="O154" s="1"/>
  <c r="N153"/>
  <c r="C153"/>
  <c r="P153" s="1"/>
  <c r="P152"/>
  <c r="O152"/>
  <c r="N152"/>
  <c r="L151"/>
  <c r="K151"/>
  <c r="J151"/>
  <c r="I151"/>
  <c r="H151"/>
  <c r="G151"/>
  <c r="F151"/>
  <c r="E151"/>
  <c r="N151" s="1"/>
  <c r="O151" s="1"/>
  <c r="D151"/>
  <c r="C151"/>
  <c r="P151" s="1"/>
  <c r="P150"/>
  <c r="O150"/>
  <c r="N150"/>
  <c r="P149"/>
  <c r="N149"/>
  <c r="O149" s="1"/>
  <c r="N148"/>
  <c r="C148"/>
  <c r="P148" s="1"/>
  <c r="P147"/>
  <c r="O147"/>
  <c r="N147"/>
  <c r="L146"/>
  <c r="K146"/>
  <c r="J146"/>
  <c r="I146"/>
  <c r="H146"/>
  <c r="G146"/>
  <c r="F146"/>
  <c r="E146"/>
  <c r="N146" s="1"/>
  <c r="O146" s="1"/>
  <c r="D146"/>
  <c r="C146"/>
  <c r="P146" s="1"/>
  <c r="P145"/>
  <c r="O145"/>
  <c r="N145"/>
  <c r="P144"/>
  <c r="N144"/>
  <c r="O144" s="1"/>
  <c r="N143"/>
  <c r="C143"/>
  <c r="P143" s="1"/>
  <c r="P142"/>
  <c r="O142"/>
  <c r="N142"/>
  <c r="L141"/>
  <c r="K141"/>
  <c r="J141"/>
  <c r="I141"/>
  <c r="H141"/>
  <c r="G141"/>
  <c r="F141"/>
  <c r="E141"/>
  <c r="N141" s="1"/>
  <c r="D141"/>
  <c r="P140"/>
  <c r="O140"/>
  <c r="N140"/>
  <c r="P139"/>
  <c r="N139"/>
  <c r="O139" s="1"/>
  <c r="N138"/>
  <c r="C138"/>
  <c r="P138" s="1"/>
  <c r="P137"/>
  <c r="O137"/>
  <c r="N137"/>
  <c r="K136"/>
  <c r="I136"/>
  <c r="G136"/>
  <c r="E136"/>
  <c r="C136"/>
  <c r="P136" s="1"/>
  <c r="L135"/>
  <c r="L136" s="1"/>
  <c r="K135"/>
  <c r="J135"/>
  <c r="J136" s="1"/>
  <c r="I135"/>
  <c r="H135"/>
  <c r="H136" s="1"/>
  <c r="G135"/>
  <c r="F135"/>
  <c r="F136" s="1"/>
  <c r="E135"/>
  <c r="D135"/>
  <c r="D136" s="1"/>
  <c r="N136" s="1"/>
  <c r="O136" s="1"/>
  <c r="C135"/>
  <c r="P135" s="1"/>
  <c r="P134"/>
  <c r="N134"/>
  <c r="O134" s="1"/>
  <c r="P133"/>
  <c r="O133"/>
  <c r="N133"/>
  <c r="P132"/>
  <c r="N132"/>
  <c r="O132" s="1"/>
  <c r="C132"/>
  <c r="P131"/>
  <c r="N131"/>
  <c r="O131" s="1"/>
  <c r="L130"/>
  <c r="K130"/>
  <c r="J130"/>
  <c r="I130"/>
  <c r="H130"/>
  <c r="G130"/>
  <c r="F130"/>
  <c r="E130"/>
  <c r="D130"/>
  <c r="N130" s="1"/>
  <c r="P129"/>
  <c r="N129"/>
  <c r="O129" s="1"/>
  <c r="P128"/>
  <c r="O128"/>
  <c r="N128"/>
  <c r="P127"/>
  <c r="N127"/>
  <c r="O127" s="1"/>
  <c r="C127"/>
  <c r="C130" s="1"/>
  <c r="P130" s="1"/>
  <c r="P126"/>
  <c r="N126"/>
  <c r="O126" s="1"/>
  <c r="L125"/>
  <c r="L114" s="1"/>
  <c r="J125"/>
  <c r="H125"/>
  <c r="H114" s="1"/>
  <c r="F125"/>
  <c r="D125"/>
  <c r="L124"/>
  <c r="K124"/>
  <c r="K125" s="1"/>
  <c r="K114" s="1"/>
  <c r="J124"/>
  <c r="I124"/>
  <c r="I125" s="1"/>
  <c r="I114" s="1"/>
  <c r="H124"/>
  <c r="G124"/>
  <c r="G125" s="1"/>
  <c r="G114" s="1"/>
  <c r="F124"/>
  <c r="E124"/>
  <c r="E125" s="1"/>
  <c r="E114" s="1"/>
  <c r="D124"/>
  <c r="C124"/>
  <c r="C125" s="1"/>
  <c r="P125" s="1"/>
  <c r="P123"/>
  <c r="O123"/>
  <c r="N123"/>
  <c r="P122"/>
  <c r="N122"/>
  <c r="O122" s="1"/>
  <c r="N121"/>
  <c r="C121"/>
  <c r="P121" s="1"/>
  <c r="P120"/>
  <c r="O120"/>
  <c r="N120"/>
  <c r="L119"/>
  <c r="K119"/>
  <c r="J119"/>
  <c r="I119"/>
  <c r="H119"/>
  <c r="G119"/>
  <c r="F119"/>
  <c r="E119"/>
  <c r="N119" s="1"/>
  <c r="D119"/>
  <c r="P118"/>
  <c r="O118"/>
  <c r="N118"/>
  <c r="P117"/>
  <c r="N117"/>
  <c r="O117" s="1"/>
  <c r="N116"/>
  <c r="C116"/>
  <c r="P116" s="1"/>
  <c r="P115"/>
  <c r="O115"/>
  <c r="N115"/>
  <c r="L113"/>
  <c r="J113"/>
  <c r="H113"/>
  <c r="F113"/>
  <c r="D113"/>
  <c r="L112"/>
  <c r="K112"/>
  <c r="K94" s="1"/>
  <c r="J112"/>
  <c r="I112"/>
  <c r="I94" s="1"/>
  <c r="H112"/>
  <c r="G112"/>
  <c r="G94" s="1"/>
  <c r="F112"/>
  <c r="E112"/>
  <c r="E94" s="1"/>
  <c r="D112"/>
  <c r="C112"/>
  <c r="C94" s="1"/>
  <c r="P94" s="1"/>
  <c r="M111"/>
  <c r="M93" s="1"/>
  <c r="L111"/>
  <c r="K111"/>
  <c r="K93" s="1"/>
  <c r="J111"/>
  <c r="I111"/>
  <c r="I93" s="1"/>
  <c r="H111"/>
  <c r="G111"/>
  <c r="G93" s="1"/>
  <c r="F111"/>
  <c r="E111"/>
  <c r="E93" s="1"/>
  <c r="D111"/>
  <c r="N111" s="1"/>
  <c r="O111" s="1"/>
  <c r="C111"/>
  <c r="P111" s="1"/>
  <c r="P110"/>
  <c r="O110"/>
  <c r="N110"/>
  <c r="K109"/>
  <c r="I109"/>
  <c r="G109"/>
  <c r="E109"/>
  <c r="C109"/>
  <c r="P109" s="1"/>
  <c r="L108"/>
  <c r="L109" s="1"/>
  <c r="K108"/>
  <c r="J108"/>
  <c r="J109" s="1"/>
  <c r="I108"/>
  <c r="H108"/>
  <c r="H109" s="1"/>
  <c r="G108"/>
  <c r="F108"/>
  <c r="F109" s="1"/>
  <c r="E108"/>
  <c r="D108"/>
  <c r="C108"/>
  <c r="P108" s="1"/>
  <c r="P107"/>
  <c r="N107"/>
  <c r="O107" s="1"/>
  <c r="P106"/>
  <c r="O106"/>
  <c r="N106"/>
  <c r="P105"/>
  <c r="N105"/>
  <c r="O105" s="1"/>
  <c r="N104"/>
  <c r="C104"/>
  <c r="P103"/>
  <c r="O103"/>
  <c r="N103"/>
  <c r="P102"/>
  <c r="P101"/>
  <c r="M101"/>
  <c r="M102" s="1"/>
  <c r="L101"/>
  <c r="L95" s="1"/>
  <c r="K101"/>
  <c r="K102" s="1"/>
  <c r="J101"/>
  <c r="J95" s="1"/>
  <c r="I101"/>
  <c r="I102" s="1"/>
  <c r="H101"/>
  <c r="H95" s="1"/>
  <c r="G101"/>
  <c r="G102" s="1"/>
  <c r="F101"/>
  <c r="F95" s="1"/>
  <c r="E101"/>
  <c r="E102" s="1"/>
  <c r="D101"/>
  <c r="D95" s="1"/>
  <c r="C101"/>
  <c r="C102" s="1"/>
  <c r="P100"/>
  <c r="N100"/>
  <c r="O100" s="1"/>
  <c r="P99"/>
  <c r="O99"/>
  <c r="N99"/>
  <c r="P98"/>
  <c r="N98"/>
  <c r="O98" s="1"/>
  <c r="C98"/>
  <c r="P97"/>
  <c r="N97"/>
  <c r="O97" s="1"/>
  <c r="L94"/>
  <c r="J94"/>
  <c r="H94"/>
  <c r="F94"/>
  <c r="D94"/>
  <c r="N94" s="1"/>
  <c r="O94" s="1"/>
  <c r="L93"/>
  <c r="J93"/>
  <c r="H93"/>
  <c r="F93"/>
  <c r="N93" s="1"/>
  <c r="D93"/>
  <c r="P92"/>
  <c r="N92"/>
  <c r="O92" s="1"/>
  <c r="O91"/>
  <c r="L91"/>
  <c r="K91"/>
  <c r="J91"/>
  <c r="I91"/>
  <c r="H91"/>
  <c r="G91"/>
  <c r="F91"/>
  <c r="E91"/>
  <c r="D91"/>
  <c r="N91" s="1"/>
  <c r="C91"/>
  <c r="P91" s="1"/>
  <c r="P90"/>
  <c r="N90"/>
  <c r="O90" s="1"/>
  <c r="P89"/>
  <c r="O89"/>
  <c r="N89"/>
  <c r="P88"/>
  <c r="N88"/>
  <c r="O88" s="1"/>
  <c r="C88"/>
  <c r="P87"/>
  <c r="N87"/>
  <c r="O87" s="1"/>
  <c r="L86"/>
  <c r="J86"/>
  <c r="H86"/>
  <c r="F86"/>
  <c r="D86"/>
  <c r="L85"/>
  <c r="K85"/>
  <c r="K86" s="1"/>
  <c r="J85"/>
  <c r="I85"/>
  <c r="I86" s="1"/>
  <c r="H85"/>
  <c r="G85"/>
  <c r="G86" s="1"/>
  <c r="F85"/>
  <c r="E85"/>
  <c r="E86" s="1"/>
  <c r="D85"/>
  <c r="C85"/>
  <c r="C86" s="1"/>
  <c r="P86" s="1"/>
  <c r="P84"/>
  <c r="O84"/>
  <c r="N84"/>
  <c r="P83"/>
  <c r="N83"/>
  <c r="O83" s="1"/>
  <c r="N82"/>
  <c r="C82"/>
  <c r="P82" s="1"/>
  <c r="P81"/>
  <c r="O81"/>
  <c r="N81"/>
  <c r="P80"/>
  <c r="M80"/>
  <c r="L80"/>
  <c r="K80"/>
  <c r="J80"/>
  <c r="I80"/>
  <c r="H80"/>
  <c r="G80"/>
  <c r="F80"/>
  <c r="E80"/>
  <c r="D80"/>
  <c r="N80" s="1"/>
  <c r="O80" s="1"/>
  <c r="C80"/>
  <c r="P79"/>
  <c r="N79"/>
  <c r="O79" s="1"/>
  <c r="P78"/>
  <c r="O78"/>
  <c r="N78"/>
  <c r="P77"/>
  <c r="N77"/>
  <c r="O77" s="1"/>
  <c r="C77"/>
  <c r="P76"/>
  <c r="N76"/>
  <c r="O76" s="1"/>
  <c r="L75"/>
  <c r="L65" s="1"/>
  <c r="K75"/>
  <c r="J75"/>
  <c r="J65" s="1"/>
  <c r="I75"/>
  <c r="H75"/>
  <c r="H65" s="1"/>
  <c r="G75"/>
  <c r="F75"/>
  <c r="F65" s="1"/>
  <c r="E75"/>
  <c r="D75"/>
  <c r="N75" s="1"/>
  <c r="O75" s="1"/>
  <c r="C75"/>
  <c r="P75" s="1"/>
  <c r="P74"/>
  <c r="N74"/>
  <c r="O74" s="1"/>
  <c r="P73"/>
  <c r="O73"/>
  <c r="N73"/>
  <c r="N72"/>
  <c r="O72" s="1"/>
  <c r="C72"/>
  <c r="P72" s="1"/>
  <c r="P71"/>
  <c r="N71"/>
  <c r="O71" s="1"/>
  <c r="M70"/>
  <c r="L70"/>
  <c r="K70"/>
  <c r="J70"/>
  <c r="I70"/>
  <c r="H70"/>
  <c r="G70"/>
  <c r="F70"/>
  <c r="E70"/>
  <c r="D70"/>
  <c r="N70" s="1"/>
  <c r="O70" s="1"/>
  <c r="C70"/>
  <c r="P70" s="1"/>
  <c r="P69"/>
  <c r="O69"/>
  <c r="N69"/>
  <c r="P68"/>
  <c r="N68"/>
  <c r="O68" s="1"/>
  <c r="N67"/>
  <c r="C67"/>
  <c r="O67" s="1"/>
  <c r="P66"/>
  <c r="O66"/>
  <c r="N66"/>
  <c r="K65"/>
  <c r="I65"/>
  <c r="G65"/>
  <c r="E65"/>
  <c r="C65"/>
  <c r="P65" s="1"/>
  <c r="L64"/>
  <c r="K64"/>
  <c r="J64"/>
  <c r="I64"/>
  <c r="H64"/>
  <c r="G64"/>
  <c r="F64"/>
  <c r="E64"/>
  <c r="D64"/>
  <c r="N64" s="1"/>
  <c r="O64" s="1"/>
  <c r="C64"/>
  <c r="P64" s="1"/>
  <c r="L63"/>
  <c r="K63"/>
  <c r="J63"/>
  <c r="I63"/>
  <c r="H63"/>
  <c r="G63"/>
  <c r="F63"/>
  <c r="E63"/>
  <c r="N63" s="1"/>
  <c r="O63" s="1"/>
  <c r="D63"/>
  <c r="C63"/>
  <c r="P63" s="1"/>
  <c r="M62"/>
  <c r="M235" s="1"/>
  <c r="L62"/>
  <c r="K62"/>
  <c r="J62"/>
  <c r="I62"/>
  <c r="H62"/>
  <c r="G62"/>
  <c r="F62"/>
  <c r="E62"/>
  <c r="D62"/>
  <c r="N62" s="1"/>
  <c r="O62" s="1"/>
  <c r="C62"/>
  <c r="P62" s="1"/>
  <c r="P61"/>
  <c r="O61"/>
  <c r="N61"/>
  <c r="K60"/>
  <c r="I60"/>
  <c r="G60"/>
  <c r="E60"/>
  <c r="C60"/>
  <c r="P60" s="1"/>
  <c r="L59"/>
  <c r="L60" s="1"/>
  <c r="K59"/>
  <c r="J59"/>
  <c r="J60" s="1"/>
  <c r="I59"/>
  <c r="H59"/>
  <c r="H60" s="1"/>
  <c r="G59"/>
  <c r="F59"/>
  <c r="F60" s="1"/>
  <c r="E59"/>
  <c r="D59"/>
  <c r="D60" s="1"/>
  <c r="N60" s="1"/>
  <c r="O60" s="1"/>
  <c r="C59"/>
  <c r="P59" s="1"/>
  <c r="P58"/>
  <c r="N58"/>
  <c r="O58" s="1"/>
  <c r="P57"/>
  <c r="O57"/>
  <c r="N57"/>
  <c r="P56"/>
  <c r="N56"/>
  <c r="O56" s="1"/>
  <c r="C56"/>
  <c r="P55"/>
  <c r="N55"/>
  <c r="O55" s="1"/>
  <c r="L54"/>
  <c r="K54"/>
  <c r="J54"/>
  <c r="I54"/>
  <c r="H54"/>
  <c r="G54"/>
  <c r="F54"/>
  <c r="E54"/>
  <c r="D54"/>
  <c r="N54" s="1"/>
  <c r="O54" s="1"/>
  <c r="C54"/>
  <c r="P54" s="1"/>
  <c r="P53"/>
  <c r="N53"/>
  <c r="O53" s="1"/>
  <c r="P52"/>
  <c r="O52"/>
  <c r="N52"/>
  <c r="P51"/>
  <c r="N51"/>
  <c r="O51" s="1"/>
  <c r="C51"/>
  <c r="P50"/>
  <c r="N50"/>
  <c r="O50" s="1"/>
  <c r="L49"/>
  <c r="K49"/>
  <c r="J49"/>
  <c r="I49"/>
  <c r="H49"/>
  <c r="G49"/>
  <c r="F49"/>
  <c r="E49"/>
  <c r="D49"/>
  <c r="N49" s="1"/>
  <c r="O49" s="1"/>
  <c r="C49"/>
  <c r="P49" s="1"/>
  <c r="P48"/>
  <c r="N48"/>
  <c r="O48" s="1"/>
  <c r="P47"/>
  <c r="O47"/>
  <c r="N47"/>
  <c r="P46"/>
  <c r="N46"/>
  <c r="O46" s="1"/>
  <c r="C46"/>
  <c r="P45"/>
  <c r="N45"/>
  <c r="O45" s="1"/>
  <c r="L44"/>
  <c r="L248" s="1"/>
  <c r="K44"/>
  <c r="K248" s="1"/>
  <c r="J44"/>
  <c r="J248" s="1"/>
  <c r="I44"/>
  <c r="I248" s="1"/>
  <c r="H44"/>
  <c r="H248" s="1"/>
  <c r="G44"/>
  <c r="G248" s="1"/>
  <c r="F44"/>
  <c r="F248" s="1"/>
  <c r="E44"/>
  <c r="E248" s="1"/>
  <c r="D44"/>
  <c r="D248" s="1"/>
  <c r="N248" s="1"/>
  <c r="C44"/>
  <c r="L43"/>
  <c r="L247" s="1"/>
  <c r="K43"/>
  <c r="K247" s="1"/>
  <c r="J43"/>
  <c r="J247" s="1"/>
  <c r="I43"/>
  <c r="I247" s="1"/>
  <c r="H43"/>
  <c r="H247" s="1"/>
  <c r="G43"/>
  <c r="G247" s="1"/>
  <c r="F43"/>
  <c r="F247" s="1"/>
  <c r="E43"/>
  <c r="E247" s="1"/>
  <c r="D43"/>
  <c r="D247" s="1"/>
  <c r="C43"/>
  <c r="C247" s="1"/>
  <c r="P247" s="1"/>
  <c r="M42"/>
  <c r="L42"/>
  <c r="K42"/>
  <c r="J42"/>
  <c r="I42"/>
  <c r="H42"/>
  <c r="G42"/>
  <c r="F42"/>
  <c r="E42"/>
  <c r="D42"/>
  <c r="C42"/>
  <c r="P42" s="1"/>
  <c r="L41"/>
  <c r="K41"/>
  <c r="J41"/>
  <c r="I41"/>
  <c r="H41"/>
  <c r="G41"/>
  <c r="F41"/>
  <c r="E41"/>
  <c r="D41"/>
  <c r="N41" s="1"/>
  <c r="O41" s="1"/>
  <c r="C41"/>
  <c r="C245" s="1"/>
  <c r="P245" s="1"/>
  <c r="P40"/>
  <c r="N40"/>
  <c r="O40" s="1"/>
  <c r="L39"/>
  <c r="J39"/>
  <c r="H39"/>
  <c r="F39"/>
  <c r="D39"/>
  <c r="L38"/>
  <c r="K38"/>
  <c r="K39" s="1"/>
  <c r="J38"/>
  <c r="I38"/>
  <c r="I39" s="1"/>
  <c r="H38"/>
  <c r="G38"/>
  <c r="G39" s="1"/>
  <c r="F38"/>
  <c r="E38"/>
  <c r="N38" s="1"/>
  <c r="O38" s="1"/>
  <c r="D38"/>
  <c r="C38"/>
  <c r="P38" s="1"/>
  <c r="P37"/>
  <c r="O37"/>
  <c r="N37"/>
  <c r="P36"/>
  <c r="N36"/>
  <c r="O36" s="1"/>
  <c r="N35"/>
  <c r="C35"/>
  <c r="O35" s="1"/>
  <c r="P34"/>
  <c r="O34"/>
  <c r="N34"/>
  <c r="P32"/>
  <c r="M32"/>
  <c r="M33" s="1"/>
  <c r="L32"/>
  <c r="L33" s="1"/>
  <c r="K32"/>
  <c r="K33" s="1"/>
  <c r="J32"/>
  <c r="J33" s="1"/>
  <c r="I32"/>
  <c r="I33" s="1"/>
  <c r="H32"/>
  <c r="H33" s="1"/>
  <c r="G32"/>
  <c r="G33" s="1"/>
  <c r="F32"/>
  <c r="F33" s="1"/>
  <c r="E32"/>
  <c r="E33" s="1"/>
  <c r="D32"/>
  <c r="D33" s="1"/>
  <c r="C32"/>
  <c r="C33" s="1"/>
  <c r="P33" s="1"/>
  <c r="P31"/>
  <c r="N31"/>
  <c r="O31" s="1"/>
  <c r="P30"/>
  <c r="O30"/>
  <c r="N30"/>
  <c r="P29"/>
  <c r="N29"/>
  <c r="O29" s="1"/>
  <c r="N28"/>
  <c r="C28"/>
  <c r="O28" s="1"/>
  <c r="P27"/>
  <c r="O27"/>
  <c r="N27"/>
  <c r="P25"/>
  <c r="M25"/>
  <c r="M26" s="1"/>
  <c r="L25"/>
  <c r="L26" s="1"/>
  <c r="K25"/>
  <c r="K26" s="1"/>
  <c r="J25"/>
  <c r="J26" s="1"/>
  <c r="I25"/>
  <c r="I26" s="1"/>
  <c r="H25"/>
  <c r="H26" s="1"/>
  <c r="G25"/>
  <c r="G26" s="1"/>
  <c r="F25"/>
  <c r="F26" s="1"/>
  <c r="E25"/>
  <c r="E26" s="1"/>
  <c r="D25"/>
  <c r="D26" s="1"/>
  <c r="C25"/>
  <c r="C26" s="1"/>
  <c r="P26" s="1"/>
  <c r="P24"/>
  <c r="N24"/>
  <c r="O24" s="1"/>
  <c r="P23"/>
  <c r="O23"/>
  <c r="N23"/>
  <c r="P22"/>
  <c r="N22"/>
  <c r="O22" s="1"/>
  <c r="N21"/>
  <c r="C21"/>
  <c r="O21" s="1"/>
  <c r="P20"/>
  <c r="O20"/>
  <c r="N20"/>
  <c r="P18"/>
  <c r="M18"/>
  <c r="M237" s="1"/>
  <c r="L18"/>
  <c r="K18"/>
  <c r="J18"/>
  <c r="I18"/>
  <c r="H18"/>
  <c r="G18"/>
  <c r="F18"/>
  <c r="E18"/>
  <c r="D18"/>
  <c r="C18"/>
  <c r="P17"/>
  <c r="N17"/>
  <c r="O17" s="1"/>
  <c r="P16"/>
  <c r="O16"/>
  <c r="N16"/>
  <c r="P15"/>
  <c r="N15"/>
  <c r="O15" s="1"/>
  <c r="N14"/>
  <c r="C14"/>
  <c r="P14" s="1"/>
  <c r="R290" i="38"/>
  <c r="Q290"/>
  <c r="R289"/>
  <c r="Q289"/>
  <c r="R288"/>
  <c r="Q288"/>
  <c r="R287"/>
  <c r="Q287"/>
  <c r="R286"/>
  <c r="Q286"/>
  <c r="R285"/>
  <c r="Q285"/>
  <c r="R284"/>
  <c r="Q284"/>
  <c r="R283"/>
  <c r="Q283"/>
  <c r="R282"/>
  <c r="Q282"/>
  <c r="R281"/>
  <c r="Q281"/>
  <c r="R280"/>
  <c r="Q280"/>
  <c r="R279"/>
  <c r="Q279"/>
  <c r="R278"/>
  <c r="Q278"/>
  <c r="R277"/>
  <c r="Q277"/>
  <c r="R276"/>
  <c r="Q276"/>
  <c r="R275"/>
  <c r="Q275"/>
  <c r="R274"/>
  <c r="Q274"/>
  <c r="R273"/>
  <c r="Q273"/>
  <c r="R272"/>
  <c r="Q272"/>
  <c r="R271"/>
  <c r="Q271"/>
  <c r="R270"/>
  <c r="Q270"/>
  <c r="R269"/>
  <c r="Q269"/>
  <c r="R268"/>
  <c r="Q268"/>
  <c r="R267"/>
  <c r="Q267"/>
  <c r="R266"/>
  <c r="Q266"/>
  <c r="R265"/>
  <c r="Q265"/>
  <c r="R264"/>
  <c r="Q264"/>
  <c r="R263"/>
  <c r="Q263"/>
  <c r="R262"/>
  <c r="Q262"/>
  <c r="R261"/>
  <c r="Q261"/>
  <c r="R260"/>
  <c r="Q260"/>
  <c r="Q259"/>
  <c r="Q258"/>
  <c r="C250"/>
  <c r="Q249"/>
  <c r="R249" s="1"/>
  <c r="Q244"/>
  <c r="R244" s="1"/>
  <c r="P241"/>
  <c r="O241"/>
  <c r="N241"/>
  <c r="M241"/>
  <c r="L241"/>
  <c r="K241"/>
  <c r="J241"/>
  <c r="I241"/>
  <c r="H241"/>
  <c r="G241"/>
  <c r="F241"/>
  <c r="E241"/>
  <c r="Q241" s="1"/>
  <c r="R241" s="1"/>
  <c r="D241"/>
  <c r="C241"/>
  <c r="P240"/>
  <c r="O240"/>
  <c r="N240"/>
  <c r="M240"/>
  <c r="L240"/>
  <c r="K240"/>
  <c r="J240"/>
  <c r="I240"/>
  <c r="H240"/>
  <c r="G240"/>
  <c r="F240"/>
  <c r="E240"/>
  <c r="Q239"/>
  <c r="R239" s="1"/>
  <c r="Q234"/>
  <c r="R234" s="1"/>
  <c r="P233"/>
  <c r="O233"/>
  <c r="N233"/>
  <c r="M233"/>
  <c r="L233"/>
  <c r="K233"/>
  <c r="J233"/>
  <c r="I233"/>
  <c r="H233"/>
  <c r="G233"/>
  <c r="F233"/>
  <c r="E233"/>
  <c r="Q232"/>
  <c r="R232" s="1"/>
  <c r="Q231"/>
  <c r="R231" s="1"/>
  <c r="D230"/>
  <c r="D233" s="1"/>
  <c r="Q233" s="1"/>
  <c r="Q229"/>
  <c r="R229" s="1"/>
  <c r="P228"/>
  <c r="O228"/>
  <c r="N228"/>
  <c r="M228"/>
  <c r="L228"/>
  <c r="K228"/>
  <c r="J228"/>
  <c r="I228"/>
  <c r="H228"/>
  <c r="G228"/>
  <c r="F228"/>
  <c r="E228"/>
  <c r="Q227"/>
  <c r="R227" s="1"/>
  <c r="Q226"/>
  <c r="R226" s="1"/>
  <c r="D225"/>
  <c r="D228" s="1"/>
  <c r="Q228" s="1"/>
  <c r="Q224"/>
  <c r="R224" s="1"/>
  <c r="P223"/>
  <c r="O223"/>
  <c r="N223"/>
  <c r="M223"/>
  <c r="L223"/>
  <c r="K223"/>
  <c r="J223"/>
  <c r="I223"/>
  <c r="H223"/>
  <c r="G223"/>
  <c r="F223"/>
  <c r="E223"/>
  <c r="Q222"/>
  <c r="R222" s="1"/>
  <c r="Q221"/>
  <c r="R221" s="1"/>
  <c r="D220"/>
  <c r="D223" s="1"/>
  <c r="Q223" s="1"/>
  <c r="Q219"/>
  <c r="R219" s="1"/>
  <c r="P218"/>
  <c r="O218"/>
  <c r="N218"/>
  <c r="M218"/>
  <c r="L218"/>
  <c r="K218"/>
  <c r="J218"/>
  <c r="I218"/>
  <c r="H218"/>
  <c r="G218"/>
  <c r="F218"/>
  <c r="E218"/>
  <c r="Q217"/>
  <c r="R217" s="1"/>
  <c r="Q216"/>
  <c r="R216" s="1"/>
  <c r="D215"/>
  <c r="D218" s="1"/>
  <c r="Q218" s="1"/>
  <c r="Q214"/>
  <c r="R214" s="1"/>
  <c r="P213"/>
  <c r="O213"/>
  <c r="N213"/>
  <c r="M213"/>
  <c r="L213"/>
  <c r="K213"/>
  <c r="J213"/>
  <c r="I213"/>
  <c r="H213"/>
  <c r="G213"/>
  <c r="F213"/>
  <c r="E213"/>
  <c r="Q212"/>
  <c r="R212" s="1"/>
  <c r="Q211"/>
  <c r="R211" s="1"/>
  <c r="D210"/>
  <c r="D213" s="1"/>
  <c r="Q213" s="1"/>
  <c r="Q209"/>
  <c r="R209" s="1"/>
  <c r="P208"/>
  <c r="O208"/>
  <c r="N208"/>
  <c r="M208"/>
  <c r="L208"/>
  <c r="K208"/>
  <c r="J208"/>
  <c r="I208"/>
  <c r="H208"/>
  <c r="G208"/>
  <c r="F208"/>
  <c r="E208"/>
  <c r="Q207"/>
  <c r="R207" s="1"/>
  <c r="Q206"/>
  <c r="R206" s="1"/>
  <c r="D205"/>
  <c r="D208" s="1"/>
  <c r="Q208" s="1"/>
  <c r="Q204"/>
  <c r="R204" s="1"/>
  <c r="P203"/>
  <c r="O203"/>
  <c r="N203"/>
  <c r="M203"/>
  <c r="L203"/>
  <c r="K203"/>
  <c r="J203"/>
  <c r="I203"/>
  <c r="H203"/>
  <c r="G203"/>
  <c r="F203"/>
  <c r="E203"/>
  <c r="Q202"/>
  <c r="R202" s="1"/>
  <c r="Q201"/>
  <c r="R201" s="1"/>
  <c r="D200"/>
  <c r="D203" s="1"/>
  <c r="Q203" s="1"/>
  <c r="Q199"/>
  <c r="R199" s="1"/>
  <c r="P198"/>
  <c r="O198"/>
  <c r="N198"/>
  <c r="M198"/>
  <c r="L198"/>
  <c r="K198"/>
  <c r="J198"/>
  <c r="I198"/>
  <c r="H198"/>
  <c r="G198"/>
  <c r="F198"/>
  <c r="E198"/>
  <c r="Q198" s="1"/>
  <c r="R198" s="1"/>
  <c r="D198"/>
  <c r="C198"/>
  <c r="Q197"/>
  <c r="R197" s="1"/>
  <c r="Q196"/>
  <c r="R196" s="1"/>
  <c r="D195"/>
  <c r="Q195" s="1"/>
  <c r="Q194"/>
  <c r="R194" s="1"/>
  <c r="P193"/>
  <c r="O193"/>
  <c r="N193"/>
  <c r="M193"/>
  <c r="L193"/>
  <c r="K193"/>
  <c r="J193"/>
  <c r="I193"/>
  <c r="H193"/>
  <c r="G193"/>
  <c r="F193"/>
  <c r="E193"/>
  <c r="Q192"/>
  <c r="R192" s="1"/>
  <c r="Q191"/>
  <c r="R191" s="1"/>
  <c r="D190"/>
  <c r="D193" s="1"/>
  <c r="Q193" s="1"/>
  <c r="Q189"/>
  <c r="R189" s="1"/>
  <c r="P187"/>
  <c r="P188" s="1"/>
  <c r="O187"/>
  <c r="O188" s="1"/>
  <c r="N187"/>
  <c r="N188" s="1"/>
  <c r="M187"/>
  <c r="M188" s="1"/>
  <c r="L187"/>
  <c r="L188" s="1"/>
  <c r="K187"/>
  <c r="K188" s="1"/>
  <c r="J187"/>
  <c r="J188" s="1"/>
  <c r="I187"/>
  <c r="I188" s="1"/>
  <c r="H187"/>
  <c r="H188" s="1"/>
  <c r="G187"/>
  <c r="G188" s="1"/>
  <c r="F187"/>
  <c r="F188" s="1"/>
  <c r="E187"/>
  <c r="E188" s="1"/>
  <c r="Q188" s="1"/>
  <c r="D187"/>
  <c r="D188" s="1"/>
  <c r="C187"/>
  <c r="C188" s="1"/>
  <c r="Q186"/>
  <c r="R186" s="1"/>
  <c r="Q185"/>
  <c r="R185" s="1"/>
  <c r="D184"/>
  <c r="Q184" s="1"/>
  <c r="Q183"/>
  <c r="R183" s="1"/>
  <c r="P181"/>
  <c r="P182" s="1"/>
  <c r="O181"/>
  <c r="O182" s="1"/>
  <c r="N181"/>
  <c r="N182" s="1"/>
  <c r="M181"/>
  <c r="M182" s="1"/>
  <c r="L181"/>
  <c r="L182" s="1"/>
  <c r="K181"/>
  <c r="K182" s="1"/>
  <c r="J181"/>
  <c r="J182" s="1"/>
  <c r="I181"/>
  <c r="I182" s="1"/>
  <c r="H181"/>
  <c r="H182" s="1"/>
  <c r="G181"/>
  <c r="G182" s="1"/>
  <c r="F181"/>
  <c r="F182" s="1"/>
  <c r="E181"/>
  <c r="E182" s="1"/>
  <c r="D181"/>
  <c r="C181"/>
  <c r="Q180"/>
  <c r="R180" s="1"/>
  <c r="Q179"/>
  <c r="R179" s="1"/>
  <c r="D178"/>
  <c r="D182" s="1"/>
  <c r="Q182" s="1"/>
  <c r="Q177"/>
  <c r="R177" s="1"/>
  <c r="P176"/>
  <c r="O176"/>
  <c r="N176"/>
  <c r="M176"/>
  <c r="L176"/>
  <c r="K176"/>
  <c r="J176"/>
  <c r="I176"/>
  <c r="H176"/>
  <c r="G176"/>
  <c r="F176"/>
  <c r="E176"/>
  <c r="Q175"/>
  <c r="R175" s="1"/>
  <c r="Q174"/>
  <c r="R174" s="1"/>
  <c r="D173"/>
  <c r="D176" s="1"/>
  <c r="Q176" s="1"/>
  <c r="Q172"/>
  <c r="R172" s="1"/>
  <c r="P171"/>
  <c r="O171"/>
  <c r="N171"/>
  <c r="M171"/>
  <c r="L171"/>
  <c r="K171"/>
  <c r="J171"/>
  <c r="I171"/>
  <c r="H171"/>
  <c r="G171"/>
  <c r="F171"/>
  <c r="E171"/>
  <c r="Q170"/>
  <c r="R170" s="1"/>
  <c r="Q169"/>
  <c r="R169" s="1"/>
  <c r="D168"/>
  <c r="D171" s="1"/>
  <c r="Q167"/>
  <c r="R167" s="1"/>
  <c r="P166"/>
  <c r="O166"/>
  <c r="N166"/>
  <c r="M166"/>
  <c r="L166"/>
  <c r="K166"/>
  <c r="J166"/>
  <c r="I166"/>
  <c r="H166"/>
  <c r="G166"/>
  <c r="F166"/>
  <c r="E166"/>
  <c r="Q165"/>
  <c r="R165" s="1"/>
  <c r="Q164"/>
  <c r="R164" s="1"/>
  <c r="D163"/>
  <c r="D166" s="1"/>
  <c r="Q162"/>
  <c r="R162" s="1"/>
  <c r="P161"/>
  <c r="O161"/>
  <c r="N161"/>
  <c r="M161"/>
  <c r="L161"/>
  <c r="K161"/>
  <c r="J161"/>
  <c r="I161"/>
  <c r="H161"/>
  <c r="G161"/>
  <c r="F161"/>
  <c r="E161"/>
  <c r="Q160"/>
  <c r="R160" s="1"/>
  <c r="Q159"/>
  <c r="R159" s="1"/>
  <c r="D158"/>
  <c r="D161" s="1"/>
  <c r="Q157"/>
  <c r="R157" s="1"/>
  <c r="P156"/>
  <c r="O156"/>
  <c r="N156"/>
  <c r="M156"/>
  <c r="L156"/>
  <c r="K156"/>
  <c r="J156"/>
  <c r="I156"/>
  <c r="H156"/>
  <c r="G156"/>
  <c r="F156"/>
  <c r="E156"/>
  <c r="Q156" s="1"/>
  <c r="R156" s="1"/>
  <c r="D156"/>
  <c r="C156"/>
  <c r="Q155"/>
  <c r="R155" s="1"/>
  <c r="Q154"/>
  <c r="R154" s="1"/>
  <c r="D153"/>
  <c r="Q153" s="1"/>
  <c r="Q152"/>
  <c r="R152" s="1"/>
  <c r="P151"/>
  <c r="O151"/>
  <c r="N151"/>
  <c r="M151"/>
  <c r="L151"/>
  <c r="K151"/>
  <c r="J151"/>
  <c r="I151"/>
  <c r="H151"/>
  <c r="G151"/>
  <c r="F151"/>
  <c r="E151"/>
  <c r="Q151" s="1"/>
  <c r="R151" s="1"/>
  <c r="D151"/>
  <c r="C151"/>
  <c r="Q150"/>
  <c r="R150" s="1"/>
  <c r="Q149"/>
  <c r="R149" s="1"/>
  <c r="Q148"/>
  <c r="R148" s="1"/>
  <c r="Q147"/>
  <c r="R147" s="1"/>
  <c r="P146"/>
  <c r="O146"/>
  <c r="N146"/>
  <c r="M146"/>
  <c r="L146"/>
  <c r="K146"/>
  <c r="J146"/>
  <c r="I146"/>
  <c r="H146"/>
  <c r="G146"/>
  <c r="F146"/>
  <c r="E146"/>
  <c r="Q146" s="1"/>
  <c r="R146" s="1"/>
  <c r="D146"/>
  <c r="C146"/>
  <c r="Q145"/>
  <c r="R145" s="1"/>
  <c r="Q144"/>
  <c r="R144" s="1"/>
  <c r="Q143"/>
  <c r="R143" s="1"/>
  <c r="Q142"/>
  <c r="R142" s="1"/>
  <c r="P141"/>
  <c r="O141"/>
  <c r="N141"/>
  <c r="M141"/>
  <c r="L141"/>
  <c r="K141"/>
  <c r="J141"/>
  <c r="I141"/>
  <c r="H141"/>
  <c r="G141"/>
  <c r="F141"/>
  <c r="E141"/>
  <c r="Q140"/>
  <c r="R140" s="1"/>
  <c r="Q139"/>
  <c r="R139" s="1"/>
  <c r="D138"/>
  <c r="D141" s="1"/>
  <c r="Q141" s="1"/>
  <c r="Q137"/>
  <c r="R137" s="1"/>
  <c r="P135"/>
  <c r="P136" s="1"/>
  <c r="O135"/>
  <c r="O136" s="1"/>
  <c r="N135"/>
  <c r="N136" s="1"/>
  <c r="M135"/>
  <c r="M136" s="1"/>
  <c r="L135"/>
  <c r="L136" s="1"/>
  <c r="K135"/>
  <c r="K136" s="1"/>
  <c r="J135"/>
  <c r="J136" s="1"/>
  <c r="I135"/>
  <c r="I136" s="1"/>
  <c r="H135"/>
  <c r="H136" s="1"/>
  <c r="G135"/>
  <c r="G136" s="1"/>
  <c r="F135"/>
  <c r="F136" s="1"/>
  <c r="E135"/>
  <c r="E136" s="1"/>
  <c r="D135"/>
  <c r="C135"/>
  <c r="Q134"/>
  <c r="R134" s="1"/>
  <c r="Q133"/>
  <c r="R133" s="1"/>
  <c r="D132"/>
  <c r="D136" s="1"/>
  <c r="Q136" s="1"/>
  <c r="Q131"/>
  <c r="R131" s="1"/>
  <c r="P130"/>
  <c r="O130"/>
  <c r="N130"/>
  <c r="M130"/>
  <c r="L130"/>
  <c r="K130"/>
  <c r="J130"/>
  <c r="I130"/>
  <c r="H130"/>
  <c r="G130"/>
  <c r="F130"/>
  <c r="E130"/>
  <c r="Q129"/>
  <c r="R129" s="1"/>
  <c r="Q128"/>
  <c r="R128" s="1"/>
  <c r="D127"/>
  <c r="D130" s="1"/>
  <c r="Q130" s="1"/>
  <c r="Q126"/>
  <c r="R126" s="1"/>
  <c r="P124"/>
  <c r="P125" s="1"/>
  <c r="P114" s="1"/>
  <c r="O124"/>
  <c r="O125" s="1"/>
  <c r="N124"/>
  <c r="N125" s="1"/>
  <c r="M124"/>
  <c r="M125" s="1"/>
  <c r="L124"/>
  <c r="L125" s="1"/>
  <c r="K124"/>
  <c r="K125" s="1"/>
  <c r="J124"/>
  <c r="J125" s="1"/>
  <c r="I124"/>
  <c r="I125" s="1"/>
  <c r="H124"/>
  <c r="H125" s="1"/>
  <c r="G124"/>
  <c r="G125" s="1"/>
  <c r="F124"/>
  <c r="F125" s="1"/>
  <c r="E124"/>
  <c r="E125" s="1"/>
  <c r="D124"/>
  <c r="C124"/>
  <c r="Q123"/>
  <c r="R123" s="1"/>
  <c r="Q122"/>
  <c r="R122" s="1"/>
  <c r="D121"/>
  <c r="D125" s="1"/>
  <c r="Q125" s="1"/>
  <c r="Q120"/>
  <c r="R120" s="1"/>
  <c r="P119"/>
  <c r="O119"/>
  <c r="O114" s="1"/>
  <c r="N119"/>
  <c r="M119"/>
  <c r="M114" s="1"/>
  <c r="L119"/>
  <c r="K119"/>
  <c r="K114" s="1"/>
  <c r="J119"/>
  <c r="I119"/>
  <c r="I114" s="1"/>
  <c r="H119"/>
  <c r="G119"/>
  <c r="G114" s="1"/>
  <c r="F119"/>
  <c r="E119"/>
  <c r="Q118"/>
  <c r="R118" s="1"/>
  <c r="Q117"/>
  <c r="R117" s="1"/>
  <c r="D116"/>
  <c r="D119" s="1"/>
  <c r="D114" s="1"/>
  <c r="Q115"/>
  <c r="R115" s="1"/>
  <c r="N114"/>
  <c r="L114"/>
  <c r="J114"/>
  <c r="H114"/>
  <c r="F114"/>
  <c r="P113"/>
  <c r="O113"/>
  <c r="N113"/>
  <c r="M113"/>
  <c r="L113"/>
  <c r="K113"/>
  <c r="J113"/>
  <c r="I113"/>
  <c r="H113"/>
  <c r="G113"/>
  <c r="F113"/>
  <c r="E113"/>
  <c r="D113"/>
  <c r="Q113" s="1"/>
  <c r="R113" s="1"/>
  <c r="C113"/>
  <c r="P112"/>
  <c r="O112"/>
  <c r="N112"/>
  <c r="M112"/>
  <c r="L112"/>
  <c r="K112"/>
  <c r="J112"/>
  <c r="I112"/>
  <c r="H112"/>
  <c r="G112"/>
  <c r="F112"/>
  <c r="E112"/>
  <c r="D112"/>
  <c r="Q112" s="1"/>
  <c r="R112" s="1"/>
  <c r="C112"/>
  <c r="P111"/>
  <c r="O111"/>
  <c r="N111"/>
  <c r="M111"/>
  <c r="L111"/>
  <c r="K111"/>
  <c r="J111"/>
  <c r="I111"/>
  <c r="H111"/>
  <c r="G111"/>
  <c r="F111"/>
  <c r="E111"/>
  <c r="R110"/>
  <c r="Q110"/>
  <c r="P108"/>
  <c r="P109" s="1"/>
  <c r="O108"/>
  <c r="O109" s="1"/>
  <c r="N108"/>
  <c r="N109" s="1"/>
  <c r="M108"/>
  <c r="M109" s="1"/>
  <c r="L108"/>
  <c r="L109" s="1"/>
  <c r="K108"/>
  <c r="K109" s="1"/>
  <c r="J108"/>
  <c r="J109" s="1"/>
  <c r="I108"/>
  <c r="I109" s="1"/>
  <c r="H108"/>
  <c r="H109" s="1"/>
  <c r="G108"/>
  <c r="G109" s="1"/>
  <c r="F108"/>
  <c r="F109" s="1"/>
  <c r="E108"/>
  <c r="E109" s="1"/>
  <c r="D108"/>
  <c r="D109" s="1"/>
  <c r="C108"/>
  <c r="C109" s="1"/>
  <c r="R107"/>
  <c r="Q107"/>
  <c r="R106"/>
  <c r="Q106"/>
  <c r="R105"/>
  <c r="Q105"/>
  <c r="D104"/>
  <c r="Q104" s="1"/>
  <c r="R103"/>
  <c r="Q103"/>
  <c r="P101"/>
  <c r="P102" s="1"/>
  <c r="P96" s="1"/>
  <c r="O101"/>
  <c r="O102" s="1"/>
  <c r="N101"/>
  <c r="N102" s="1"/>
  <c r="N96" s="1"/>
  <c r="M101"/>
  <c r="M102" s="1"/>
  <c r="L101"/>
  <c r="L102" s="1"/>
  <c r="L96" s="1"/>
  <c r="K101"/>
  <c r="K102" s="1"/>
  <c r="J101"/>
  <c r="J102" s="1"/>
  <c r="J96" s="1"/>
  <c r="I101"/>
  <c r="I102" s="1"/>
  <c r="H101"/>
  <c r="H102" s="1"/>
  <c r="H96" s="1"/>
  <c r="G101"/>
  <c r="G102" s="1"/>
  <c r="F101"/>
  <c r="F102" s="1"/>
  <c r="F96" s="1"/>
  <c r="E101"/>
  <c r="E102" s="1"/>
  <c r="D101"/>
  <c r="D102" s="1"/>
  <c r="C101"/>
  <c r="C102" s="1"/>
  <c r="R100"/>
  <c r="Q100"/>
  <c r="R99"/>
  <c r="Q99"/>
  <c r="D98"/>
  <c r="Q98" s="1"/>
  <c r="R97"/>
  <c r="Q97"/>
  <c r="P95"/>
  <c r="O95"/>
  <c r="N95"/>
  <c r="M95"/>
  <c r="L95"/>
  <c r="K95"/>
  <c r="J95"/>
  <c r="I95"/>
  <c r="H95"/>
  <c r="G95"/>
  <c r="F95"/>
  <c r="E95"/>
  <c r="D95"/>
  <c r="Q95" s="1"/>
  <c r="R95" s="1"/>
  <c r="C95"/>
  <c r="P94"/>
  <c r="O94"/>
  <c r="N94"/>
  <c r="M94"/>
  <c r="L94"/>
  <c r="K94"/>
  <c r="J94"/>
  <c r="I94"/>
  <c r="H94"/>
  <c r="G94"/>
  <c r="F94"/>
  <c r="E94"/>
  <c r="D94"/>
  <c r="Q94" s="1"/>
  <c r="R94" s="1"/>
  <c r="C94"/>
  <c r="P93"/>
  <c r="O93"/>
  <c r="N93"/>
  <c r="M93"/>
  <c r="L93"/>
  <c r="K93"/>
  <c r="J93"/>
  <c r="I93"/>
  <c r="H93"/>
  <c r="G93"/>
  <c r="F93"/>
  <c r="E93"/>
  <c r="R92"/>
  <c r="Q92"/>
  <c r="P91"/>
  <c r="O91"/>
  <c r="N91"/>
  <c r="M91"/>
  <c r="L91"/>
  <c r="K91"/>
  <c r="J91"/>
  <c r="I91"/>
  <c r="H91"/>
  <c r="G91"/>
  <c r="F91"/>
  <c r="E91"/>
  <c r="D91"/>
  <c r="Q91" s="1"/>
  <c r="R91" s="1"/>
  <c r="C91"/>
  <c r="R90"/>
  <c r="Q90"/>
  <c r="R89"/>
  <c r="Q89"/>
  <c r="D88"/>
  <c r="Q88" s="1"/>
  <c r="R87"/>
  <c r="Q87"/>
  <c r="P85"/>
  <c r="P86" s="1"/>
  <c r="P65" s="1"/>
  <c r="O85"/>
  <c r="O86" s="1"/>
  <c r="O65" s="1"/>
  <c r="N85"/>
  <c r="N86" s="1"/>
  <c r="N65" s="1"/>
  <c r="M85"/>
  <c r="M86" s="1"/>
  <c r="M65" s="1"/>
  <c r="L85"/>
  <c r="L86" s="1"/>
  <c r="L65" s="1"/>
  <c r="K85"/>
  <c r="K86" s="1"/>
  <c r="K65" s="1"/>
  <c r="J85"/>
  <c r="J86" s="1"/>
  <c r="J65" s="1"/>
  <c r="I85"/>
  <c r="I86" s="1"/>
  <c r="I65" s="1"/>
  <c r="H85"/>
  <c r="H86" s="1"/>
  <c r="H65" s="1"/>
  <c r="G85"/>
  <c r="G86" s="1"/>
  <c r="G65" s="1"/>
  <c r="F85"/>
  <c r="F86" s="1"/>
  <c r="F65" s="1"/>
  <c r="E85"/>
  <c r="E86" s="1"/>
  <c r="E65" s="1"/>
  <c r="D85"/>
  <c r="D86" s="1"/>
  <c r="C85"/>
  <c r="C86" s="1"/>
  <c r="R84"/>
  <c r="Q84"/>
  <c r="R83"/>
  <c r="Q83"/>
  <c r="D82"/>
  <c r="Q82" s="1"/>
  <c r="R81"/>
  <c r="Q81"/>
  <c r="P80"/>
  <c r="O80"/>
  <c r="N80"/>
  <c r="M80"/>
  <c r="L80"/>
  <c r="K80"/>
  <c r="J80"/>
  <c r="I80"/>
  <c r="H80"/>
  <c r="G80"/>
  <c r="F80"/>
  <c r="E80"/>
  <c r="R79"/>
  <c r="Q79"/>
  <c r="R78"/>
  <c r="Q78"/>
  <c r="D77"/>
  <c r="D80" s="1"/>
  <c r="Q80" s="1"/>
  <c r="R76"/>
  <c r="Q76"/>
  <c r="P75"/>
  <c r="O75"/>
  <c r="N75"/>
  <c r="M75"/>
  <c r="L75"/>
  <c r="K75"/>
  <c r="J75"/>
  <c r="I75"/>
  <c r="H75"/>
  <c r="G75"/>
  <c r="F75"/>
  <c r="E75"/>
  <c r="R74"/>
  <c r="Q74"/>
  <c r="R73"/>
  <c r="Q73"/>
  <c r="D72"/>
  <c r="D75" s="1"/>
  <c r="R71"/>
  <c r="Q71"/>
  <c r="P70"/>
  <c r="O70"/>
  <c r="N70"/>
  <c r="M70"/>
  <c r="L70"/>
  <c r="K70"/>
  <c r="J70"/>
  <c r="I70"/>
  <c r="H70"/>
  <c r="G70"/>
  <c r="F70"/>
  <c r="E70"/>
  <c r="D70"/>
  <c r="Q70" s="1"/>
  <c r="R70" s="1"/>
  <c r="C70"/>
  <c r="R69"/>
  <c r="Q69"/>
  <c r="Q68"/>
  <c r="R68" s="1"/>
  <c r="D67"/>
  <c r="Q67" s="1"/>
  <c r="R66"/>
  <c r="Q66"/>
  <c r="P64"/>
  <c r="O64"/>
  <c r="N64"/>
  <c r="M64"/>
  <c r="L64"/>
  <c r="K64"/>
  <c r="J64"/>
  <c r="I64"/>
  <c r="H64"/>
  <c r="G64"/>
  <c r="F64"/>
  <c r="E64"/>
  <c r="D64"/>
  <c r="Q64" s="1"/>
  <c r="R64" s="1"/>
  <c r="C64"/>
  <c r="P63"/>
  <c r="O63"/>
  <c r="N63"/>
  <c r="M63"/>
  <c r="L63"/>
  <c r="K63"/>
  <c r="J63"/>
  <c r="I63"/>
  <c r="H63"/>
  <c r="G63"/>
  <c r="F63"/>
  <c r="E63"/>
  <c r="D63"/>
  <c r="Q63" s="1"/>
  <c r="R63" s="1"/>
  <c r="C63"/>
  <c r="P62"/>
  <c r="O62"/>
  <c r="N62"/>
  <c r="M62"/>
  <c r="L62"/>
  <c r="K62"/>
  <c r="J62"/>
  <c r="I62"/>
  <c r="H62"/>
  <c r="G62"/>
  <c r="F62"/>
  <c r="E62"/>
  <c r="Q61"/>
  <c r="R61" s="1"/>
  <c r="P59"/>
  <c r="P60" s="1"/>
  <c r="O59"/>
  <c r="O60" s="1"/>
  <c r="N59"/>
  <c r="N60" s="1"/>
  <c r="M59"/>
  <c r="M60" s="1"/>
  <c r="L59"/>
  <c r="L60" s="1"/>
  <c r="K59"/>
  <c r="K60" s="1"/>
  <c r="J59"/>
  <c r="J60" s="1"/>
  <c r="I59"/>
  <c r="I60" s="1"/>
  <c r="H59"/>
  <c r="H60" s="1"/>
  <c r="G59"/>
  <c r="G60" s="1"/>
  <c r="F59"/>
  <c r="F60" s="1"/>
  <c r="E59"/>
  <c r="E60" s="1"/>
  <c r="D59"/>
  <c r="D60" s="1"/>
  <c r="Q60" s="1"/>
  <c r="R60" s="1"/>
  <c r="C59"/>
  <c r="C60" s="1"/>
  <c r="R58"/>
  <c r="Q58"/>
  <c r="R57"/>
  <c r="Q57"/>
  <c r="Q56"/>
  <c r="C56"/>
  <c r="R56" s="1"/>
  <c r="Q55"/>
  <c r="R55" s="1"/>
  <c r="P54"/>
  <c r="O54"/>
  <c r="N54"/>
  <c r="M54"/>
  <c r="L54"/>
  <c r="K54"/>
  <c r="J54"/>
  <c r="I54"/>
  <c r="H54"/>
  <c r="G54"/>
  <c r="F54"/>
  <c r="E54"/>
  <c r="D54"/>
  <c r="Q54" s="1"/>
  <c r="R54" s="1"/>
  <c r="C54"/>
  <c r="Q53"/>
  <c r="R53" s="1"/>
  <c r="Q52"/>
  <c r="R52" s="1"/>
  <c r="D51"/>
  <c r="Q51" s="1"/>
  <c r="R50"/>
  <c r="Q50"/>
  <c r="P49"/>
  <c r="O49"/>
  <c r="N49"/>
  <c r="M49"/>
  <c r="L49"/>
  <c r="K49"/>
  <c r="J49"/>
  <c r="I49"/>
  <c r="H49"/>
  <c r="G49"/>
  <c r="F49"/>
  <c r="E49"/>
  <c r="D49"/>
  <c r="Q49" s="1"/>
  <c r="R49" s="1"/>
  <c r="C49"/>
  <c r="R48"/>
  <c r="Q48"/>
  <c r="R47"/>
  <c r="Q47"/>
  <c r="D46"/>
  <c r="Q46" s="1"/>
  <c r="R45"/>
  <c r="Q45"/>
  <c r="P44"/>
  <c r="P248" s="1"/>
  <c r="O44"/>
  <c r="O248" s="1"/>
  <c r="N44"/>
  <c r="N248" s="1"/>
  <c r="M44"/>
  <c r="M248" s="1"/>
  <c r="L44"/>
  <c r="L248" s="1"/>
  <c r="K44"/>
  <c r="K248" s="1"/>
  <c r="J44"/>
  <c r="J248" s="1"/>
  <c r="I44"/>
  <c r="I248" s="1"/>
  <c r="H44"/>
  <c r="H248" s="1"/>
  <c r="G44"/>
  <c r="G248" s="1"/>
  <c r="F44"/>
  <c r="F248" s="1"/>
  <c r="E44"/>
  <c r="E248" s="1"/>
  <c r="D44"/>
  <c r="C44"/>
  <c r="P43"/>
  <c r="P247" s="1"/>
  <c r="O43"/>
  <c r="O247" s="1"/>
  <c r="N43"/>
  <c r="N247" s="1"/>
  <c r="M43"/>
  <c r="M247" s="1"/>
  <c r="L43"/>
  <c r="L247" s="1"/>
  <c r="K43"/>
  <c r="K247" s="1"/>
  <c r="J43"/>
  <c r="J247" s="1"/>
  <c r="I43"/>
  <c r="I247" s="1"/>
  <c r="H43"/>
  <c r="H247" s="1"/>
  <c r="G43"/>
  <c r="G247" s="1"/>
  <c r="F43"/>
  <c r="F247" s="1"/>
  <c r="E43"/>
  <c r="E247" s="1"/>
  <c r="D43"/>
  <c r="D247" s="1"/>
  <c r="C43"/>
  <c r="C247" s="1"/>
  <c r="P42"/>
  <c r="O42"/>
  <c r="O236" s="1"/>
  <c r="N42"/>
  <c r="M42"/>
  <c r="M246" s="1"/>
  <c r="L42"/>
  <c r="K42"/>
  <c r="K236" s="1"/>
  <c r="J42"/>
  <c r="I42"/>
  <c r="I246" s="1"/>
  <c r="H42"/>
  <c r="G42"/>
  <c r="G236" s="1"/>
  <c r="F42"/>
  <c r="E42"/>
  <c r="E246" s="1"/>
  <c r="D42"/>
  <c r="C42"/>
  <c r="C236" s="1"/>
  <c r="P41"/>
  <c r="O41"/>
  <c r="O235" s="1"/>
  <c r="N41"/>
  <c r="M41"/>
  <c r="M245" s="1"/>
  <c r="L41"/>
  <c r="K41"/>
  <c r="K235" s="1"/>
  <c r="J41"/>
  <c r="I41"/>
  <c r="I245" s="1"/>
  <c r="H41"/>
  <c r="G41"/>
  <c r="G235" s="1"/>
  <c r="F41"/>
  <c r="E41"/>
  <c r="E245" s="1"/>
  <c r="R40"/>
  <c r="Q40"/>
  <c r="P38"/>
  <c r="P39" s="1"/>
  <c r="O38"/>
  <c r="O39" s="1"/>
  <c r="N38"/>
  <c r="N39" s="1"/>
  <c r="M38"/>
  <c r="M39" s="1"/>
  <c r="L38"/>
  <c r="L39" s="1"/>
  <c r="K38"/>
  <c r="K39" s="1"/>
  <c r="J38"/>
  <c r="J39" s="1"/>
  <c r="I38"/>
  <c r="I39" s="1"/>
  <c r="H38"/>
  <c r="H39" s="1"/>
  <c r="G38"/>
  <c r="G39" s="1"/>
  <c r="F38"/>
  <c r="F39" s="1"/>
  <c r="E38"/>
  <c r="E39" s="1"/>
  <c r="D38"/>
  <c r="Q38" s="1"/>
  <c r="R38" s="1"/>
  <c r="C38"/>
  <c r="C39" s="1"/>
  <c r="R37"/>
  <c r="Q37"/>
  <c r="R36"/>
  <c r="Q36"/>
  <c r="D35"/>
  <c r="Q35" s="1"/>
  <c r="R34"/>
  <c r="Q34"/>
  <c r="P32"/>
  <c r="P33" s="1"/>
  <c r="O32"/>
  <c r="O33" s="1"/>
  <c r="N32"/>
  <c r="N33" s="1"/>
  <c r="M32"/>
  <c r="M33" s="1"/>
  <c r="L32"/>
  <c r="L33" s="1"/>
  <c r="K32"/>
  <c r="K33" s="1"/>
  <c r="J32"/>
  <c r="J33" s="1"/>
  <c r="I32"/>
  <c r="I33" s="1"/>
  <c r="H32"/>
  <c r="H33" s="1"/>
  <c r="G32"/>
  <c r="G33" s="1"/>
  <c r="F32"/>
  <c r="F33" s="1"/>
  <c r="E32"/>
  <c r="E33" s="1"/>
  <c r="D32"/>
  <c r="Q32" s="1"/>
  <c r="R32" s="1"/>
  <c r="C32"/>
  <c r="C33" s="1"/>
  <c r="Q31"/>
  <c r="R31" s="1"/>
  <c r="Q30"/>
  <c r="R30" s="1"/>
  <c r="Q29"/>
  <c r="R29" s="1"/>
  <c r="D28"/>
  <c r="C28" s="1"/>
  <c r="Q27"/>
  <c r="R27" s="1"/>
  <c r="P25"/>
  <c r="P26" s="1"/>
  <c r="O25"/>
  <c r="O26" s="1"/>
  <c r="N25"/>
  <c r="N26" s="1"/>
  <c r="M25"/>
  <c r="M26" s="1"/>
  <c r="L25"/>
  <c r="L26" s="1"/>
  <c r="K25"/>
  <c r="K26" s="1"/>
  <c r="J25"/>
  <c r="J26" s="1"/>
  <c r="I25"/>
  <c r="I26" s="1"/>
  <c r="H25"/>
  <c r="H26" s="1"/>
  <c r="G25"/>
  <c r="G26" s="1"/>
  <c r="F25"/>
  <c r="F26" s="1"/>
  <c r="E25"/>
  <c r="E26" s="1"/>
  <c r="D25"/>
  <c r="Q25" s="1"/>
  <c r="R25" s="1"/>
  <c r="C25"/>
  <c r="C26" s="1"/>
  <c r="Q24"/>
  <c r="R24" s="1"/>
  <c r="Q23"/>
  <c r="R23" s="1"/>
  <c r="Q22"/>
  <c r="R22" s="1"/>
  <c r="Q21"/>
  <c r="R21" s="1"/>
  <c r="C21"/>
  <c r="R20"/>
  <c r="Q20"/>
  <c r="P18"/>
  <c r="O18"/>
  <c r="O242" s="1"/>
  <c r="N18"/>
  <c r="M18"/>
  <c r="M242" s="1"/>
  <c r="L18"/>
  <c r="K18"/>
  <c r="K242" s="1"/>
  <c r="J18"/>
  <c r="I18"/>
  <c r="I242" s="1"/>
  <c r="H18"/>
  <c r="G18"/>
  <c r="G242" s="1"/>
  <c r="F18"/>
  <c r="E18"/>
  <c r="E242" s="1"/>
  <c r="D18"/>
  <c r="Q18" s="1"/>
  <c r="R18" s="1"/>
  <c r="C18"/>
  <c r="C242" s="1"/>
  <c r="Q17"/>
  <c r="R17" s="1"/>
  <c r="Q16"/>
  <c r="R16" s="1"/>
  <c r="Q15"/>
  <c r="R15" s="1"/>
  <c r="Q14"/>
  <c r="R14" s="1"/>
  <c r="C14"/>
  <c r="D248" l="1"/>
  <c r="D62"/>
  <c r="Q62" s="1"/>
  <c r="Q119"/>
  <c r="Q161"/>
  <c r="Q166"/>
  <c r="Q171"/>
  <c r="D41"/>
  <c r="D245" s="1"/>
  <c r="D111"/>
  <c r="Q111" s="1"/>
  <c r="C116"/>
  <c r="Q116"/>
  <c r="C121"/>
  <c r="C125" s="1"/>
  <c r="R125" s="1"/>
  <c r="Q121"/>
  <c r="C127"/>
  <c r="C130" s="1"/>
  <c r="R130" s="1"/>
  <c r="Q127"/>
  <c r="C132"/>
  <c r="C136" s="1"/>
  <c r="R136" s="1"/>
  <c r="Q132"/>
  <c r="C138"/>
  <c r="C141" s="1"/>
  <c r="R141" s="1"/>
  <c r="Q138"/>
  <c r="C153"/>
  <c r="C158"/>
  <c r="C161" s="1"/>
  <c r="Q158"/>
  <c r="C163"/>
  <c r="C166" s="1"/>
  <c r="Q163"/>
  <c r="C168"/>
  <c r="C171" s="1"/>
  <c r="Q168"/>
  <c r="C173"/>
  <c r="C176" s="1"/>
  <c r="R176" s="1"/>
  <c r="Q173"/>
  <c r="C178"/>
  <c r="C182" s="1"/>
  <c r="R182" s="1"/>
  <c r="Q178"/>
  <c r="C184"/>
  <c r="C190"/>
  <c r="C193" s="1"/>
  <c r="R193" s="1"/>
  <c r="Q190"/>
  <c r="C195"/>
  <c r="C200"/>
  <c r="C203" s="1"/>
  <c r="R203" s="1"/>
  <c r="Q200"/>
  <c r="C205"/>
  <c r="C208" s="1"/>
  <c r="R208" s="1"/>
  <c r="Q205"/>
  <c r="C210"/>
  <c r="C213" s="1"/>
  <c r="R213" s="1"/>
  <c r="Q210"/>
  <c r="C215"/>
  <c r="C218" s="1"/>
  <c r="R218" s="1"/>
  <c r="Q215"/>
  <c r="C220"/>
  <c r="C223" s="1"/>
  <c r="R223" s="1"/>
  <c r="Q220"/>
  <c r="C225"/>
  <c r="C228" s="1"/>
  <c r="R228" s="1"/>
  <c r="Q225"/>
  <c r="C230"/>
  <c r="C233" s="1"/>
  <c r="R233" s="1"/>
  <c r="Q230"/>
  <c r="N26" i="39"/>
  <c r="O26" s="1"/>
  <c r="N33"/>
  <c r="O33" s="1"/>
  <c r="C242"/>
  <c r="E242"/>
  <c r="G242"/>
  <c r="I242"/>
  <c r="K242"/>
  <c r="E245"/>
  <c r="E235"/>
  <c r="G245"/>
  <c r="G235"/>
  <c r="I245"/>
  <c r="I235"/>
  <c r="K245"/>
  <c r="K235"/>
  <c r="D246"/>
  <c r="D236"/>
  <c r="F246"/>
  <c r="F236"/>
  <c r="H246"/>
  <c r="H236"/>
  <c r="J246"/>
  <c r="J236"/>
  <c r="L246"/>
  <c r="L236"/>
  <c r="D109"/>
  <c r="N109" s="1"/>
  <c r="O109" s="1"/>
  <c r="N108"/>
  <c r="O108" s="1"/>
  <c r="C19"/>
  <c r="E19"/>
  <c r="G19"/>
  <c r="I19"/>
  <c r="K19"/>
  <c r="M19"/>
  <c r="M238" s="1"/>
  <c r="P21"/>
  <c r="P28"/>
  <c r="P35"/>
  <c r="C39"/>
  <c r="P39" s="1"/>
  <c r="E39"/>
  <c r="N39" s="1"/>
  <c r="O39" s="1"/>
  <c r="P41"/>
  <c r="N42"/>
  <c r="O42" s="1"/>
  <c r="N247"/>
  <c r="O247" s="1"/>
  <c r="N44"/>
  <c r="O44" s="1"/>
  <c r="P44"/>
  <c r="N59"/>
  <c r="O59" s="1"/>
  <c r="D65"/>
  <c r="N65" s="1"/>
  <c r="O65" s="1"/>
  <c r="P67"/>
  <c r="P85"/>
  <c r="E96"/>
  <c r="G96"/>
  <c r="I96"/>
  <c r="K96"/>
  <c r="F102"/>
  <c r="J102"/>
  <c r="F114"/>
  <c r="J114"/>
  <c r="O130"/>
  <c r="O203"/>
  <c r="O213"/>
  <c r="O223"/>
  <c r="O233"/>
  <c r="C240"/>
  <c r="O240" s="1"/>
  <c r="D237"/>
  <c r="D242"/>
  <c r="F237"/>
  <c r="F242"/>
  <c r="H237"/>
  <c r="H242"/>
  <c r="J237"/>
  <c r="J242"/>
  <c r="L237"/>
  <c r="L242"/>
  <c r="D245"/>
  <c r="D235"/>
  <c r="F245"/>
  <c r="F235"/>
  <c r="H245"/>
  <c r="H235"/>
  <c r="J245"/>
  <c r="J235"/>
  <c r="L245"/>
  <c r="L235"/>
  <c r="C246"/>
  <c r="P246" s="1"/>
  <c r="C236"/>
  <c r="E246"/>
  <c r="E236"/>
  <c r="G246"/>
  <c r="G236"/>
  <c r="I246"/>
  <c r="I236"/>
  <c r="K246"/>
  <c r="K236"/>
  <c r="M246"/>
  <c r="M236"/>
  <c r="P104"/>
  <c r="C93"/>
  <c r="P93" s="1"/>
  <c r="O14"/>
  <c r="N18"/>
  <c r="O18" s="1"/>
  <c r="D19"/>
  <c r="F19"/>
  <c r="H19"/>
  <c r="J19"/>
  <c r="L19"/>
  <c r="N25"/>
  <c r="O25" s="1"/>
  <c r="N32"/>
  <c r="O32" s="1"/>
  <c r="N43"/>
  <c r="O43" s="1"/>
  <c r="P43"/>
  <c r="O82"/>
  <c r="N85"/>
  <c r="O85" s="1"/>
  <c r="N86"/>
  <c r="O86" s="1"/>
  <c r="N101"/>
  <c r="O101" s="1"/>
  <c r="D102"/>
  <c r="H102"/>
  <c r="H96" s="1"/>
  <c r="L102"/>
  <c r="L96" s="1"/>
  <c r="O104"/>
  <c r="N125"/>
  <c r="O125" s="1"/>
  <c r="O166"/>
  <c r="N182"/>
  <c r="O182" s="1"/>
  <c r="O208"/>
  <c r="O218"/>
  <c r="O228"/>
  <c r="C251"/>
  <c r="N112"/>
  <c r="O112" s="1"/>
  <c r="P112"/>
  <c r="O116"/>
  <c r="C119"/>
  <c r="O121"/>
  <c r="N124"/>
  <c r="O124" s="1"/>
  <c r="P124"/>
  <c r="O138"/>
  <c r="C141"/>
  <c r="P141" s="1"/>
  <c r="O143"/>
  <c r="O148"/>
  <c r="O153"/>
  <c r="O158"/>
  <c r="C161"/>
  <c r="P161" s="1"/>
  <c r="O163"/>
  <c r="C166"/>
  <c r="P166" s="1"/>
  <c r="O168"/>
  <c r="C171"/>
  <c r="P171" s="1"/>
  <c r="O173"/>
  <c r="C176"/>
  <c r="P176" s="1"/>
  <c r="O178"/>
  <c r="N181"/>
  <c r="O181" s="1"/>
  <c r="P181"/>
  <c r="C193"/>
  <c r="P193" s="1"/>
  <c r="P241"/>
  <c r="C113"/>
  <c r="E113"/>
  <c r="E95" s="1"/>
  <c r="N95" s="1"/>
  <c r="G113"/>
  <c r="G95" s="1"/>
  <c r="G237" s="1"/>
  <c r="I113"/>
  <c r="I95" s="1"/>
  <c r="I237" s="1"/>
  <c r="K113"/>
  <c r="K95" s="1"/>
  <c r="K237" s="1"/>
  <c r="D114"/>
  <c r="N114" s="1"/>
  <c r="N135"/>
  <c r="O135" s="1"/>
  <c r="N187"/>
  <c r="O187" s="1"/>
  <c r="D65" i="38"/>
  <c r="Q65" s="1"/>
  <c r="Q75"/>
  <c r="C253"/>
  <c r="Q247"/>
  <c r="R247" s="1"/>
  <c r="Q248"/>
  <c r="Q86"/>
  <c r="R86" s="1"/>
  <c r="G96"/>
  <c r="I96"/>
  <c r="K96"/>
  <c r="M96"/>
  <c r="O96"/>
  <c r="Q109"/>
  <c r="R109" s="1"/>
  <c r="D96"/>
  <c r="Q102"/>
  <c r="R102" s="1"/>
  <c r="R188"/>
  <c r="D240"/>
  <c r="Q240" s="1"/>
  <c r="F245"/>
  <c r="Q245" s="1"/>
  <c r="F235"/>
  <c r="H245"/>
  <c r="H235"/>
  <c r="J245"/>
  <c r="J235"/>
  <c r="L245"/>
  <c r="L235"/>
  <c r="N245"/>
  <c r="N235"/>
  <c r="P245"/>
  <c r="P235"/>
  <c r="D246"/>
  <c r="D236"/>
  <c r="F246"/>
  <c r="F236"/>
  <c r="H246"/>
  <c r="H236"/>
  <c r="J246"/>
  <c r="J236"/>
  <c r="L246"/>
  <c r="L236"/>
  <c r="N246"/>
  <c r="N236"/>
  <c r="P246"/>
  <c r="P236"/>
  <c r="C19"/>
  <c r="E19"/>
  <c r="G19"/>
  <c r="I19"/>
  <c r="K19"/>
  <c r="M19"/>
  <c r="O19"/>
  <c r="D26"/>
  <c r="Q26" s="1"/>
  <c r="R26" s="1"/>
  <c r="D33"/>
  <c r="Q33" s="1"/>
  <c r="R33" s="1"/>
  <c r="D39"/>
  <c r="Q39" s="1"/>
  <c r="R39" s="1"/>
  <c r="Q59"/>
  <c r="R59" s="1"/>
  <c r="C67"/>
  <c r="C72"/>
  <c r="C75" s="1"/>
  <c r="Q72"/>
  <c r="C77"/>
  <c r="C80" s="1"/>
  <c r="R80" s="1"/>
  <c r="Q77"/>
  <c r="C82"/>
  <c r="R82" s="1"/>
  <c r="Q85"/>
  <c r="R85" s="1"/>
  <c r="C88"/>
  <c r="R88" s="1"/>
  <c r="C98"/>
  <c r="Q101"/>
  <c r="R101" s="1"/>
  <c r="C104"/>
  <c r="R104" s="1"/>
  <c r="Q108"/>
  <c r="R108" s="1"/>
  <c r="E114"/>
  <c r="E96" s="1"/>
  <c r="Q124"/>
  <c r="R124" s="1"/>
  <c r="R127"/>
  <c r="R132"/>
  <c r="R158"/>
  <c r="R163"/>
  <c r="R168"/>
  <c r="R173"/>
  <c r="R178"/>
  <c r="Q187"/>
  <c r="R187" s="1"/>
  <c r="R190"/>
  <c r="R195"/>
  <c r="E235"/>
  <c r="I235"/>
  <c r="M235"/>
  <c r="E236"/>
  <c r="I236"/>
  <c r="M236"/>
  <c r="E237"/>
  <c r="I237"/>
  <c r="M237"/>
  <c r="G245"/>
  <c r="K245"/>
  <c r="O245"/>
  <c r="C246"/>
  <c r="C252" s="1"/>
  <c r="C257" s="1"/>
  <c r="G246"/>
  <c r="K246"/>
  <c r="O246"/>
  <c r="D242"/>
  <c r="D237"/>
  <c r="F242"/>
  <c r="F237"/>
  <c r="H242"/>
  <c r="H237"/>
  <c r="J242"/>
  <c r="J237"/>
  <c r="L242"/>
  <c r="L237"/>
  <c r="N242"/>
  <c r="N237"/>
  <c r="P242"/>
  <c r="P237"/>
  <c r="D19"/>
  <c r="F19"/>
  <c r="H19"/>
  <c r="J19"/>
  <c r="L19"/>
  <c r="N19"/>
  <c r="P19"/>
  <c r="Q28"/>
  <c r="R28" s="1"/>
  <c r="C35"/>
  <c r="R35" s="1"/>
  <c r="Q41"/>
  <c r="Q42"/>
  <c r="R42" s="1"/>
  <c r="Q43"/>
  <c r="R43" s="1"/>
  <c r="Q44"/>
  <c r="R44" s="1"/>
  <c r="C46"/>
  <c r="C51"/>
  <c r="R51" s="1"/>
  <c r="R116"/>
  <c r="R121"/>
  <c r="Q135"/>
  <c r="R135" s="1"/>
  <c r="R138"/>
  <c r="R153"/>
  <c r="Q181"/>
  <c r="R181" s="1"/>
  <c r="R184"/>
  <c r="R200"/>
  <c r="R205"/>
  <c r="R210"/>
  <c r="R215"/>
  <c r="R220"/>
  <c r="R225"/>
  <c r="R230"/>
  <c r="C237"/>
  <c r="C258" s="1"/>
  <c r="R258" s="1"/>
  <c r="G237"/>
  <c r="K237"/>
  <c r="O237"/>
  <c r="R77" l="1"/>
  <c r="R72"/>
  <c r="C62"/>
  <c r="R62" s="1"/>
  <c r="C119"/>
  <c r="C114" s="1"/>
  <c r="C96" s="1"/>
  <c r="C111"/>
  <c r="C93" s="1"/>
  <c r="C41"/>
  <c r="C245" s="1"/>
  <c r="R245" s="1"/>
  <c r="D93"/>
  <c r="R171"/>
  <c r="R161"/>
  <c r="C248"/>
  <c r="R248" s="1"/>
  <c r="R111"/>
  <c r="R166"/>
  <c r="R119"/>
  <c r="P119" i="39"/>
  <c r="C114"/>
  <c r="J243"/>
  <c r="J250" s="1"/>
  <c r="F243"/>
  <c r="F250" s="1"/>
  <c r="P236"/>
  <c r="C256"/>
  <c r="I243"/>
  <c r="I250" s="1"/>
  <c r="I238"/>
  <c r="E243"/>
  <c r="E250" s="1"/>
  <c r="E238"/>
  <c r="O114"/>
  <c r="O193"/>
  <c r="O176"/>
  <c r="O141"/>
  <c r="O119"/>
  <c r="N235"/>
  <c r="N242"/>
  <c r="O242" s="1"/>
  <c r="C235"/>
  <c r="O161"/>
  <c r="J96"/>
  <c r="J238" s="1"/>
  <c r="N236"/>
  <c r="O236" s="1"/>
  <c r="E237"/>
  <c r="O93"/>
  <c r="P113"/>
  <c r="C95"/>
  <c r="O95" s="1"/>
  <c r="N102"/>
  <c r="O102" s="1"/>
  <c r="D96"/>
  <c r="N96" s="1"/>
  <c r="L243"/>
  <c r="L250" s="1"/>
  <c r="L238"/>
  <c r="H243"/>
  <c r="H250" s="1"/>
  <c r="H238"/>
  <c r="D243"/>
  <c r="D238"/>
  <c r="N19"/>
  <c r="O19" s="1"/>
  <c r="C250"/>
  <c r="P250" s="1"/>
  <c r="P240"/>
  <c r="K243"/>
  <c r="K250" s="1"/>
  <c r="K238"/>
  <c r="G243"/>
  <c r="G250" s="1"/>
  <c r="G238"/>
  <c r="C243"/>
  <c r="P19"/>
  <c r="C252"/>
  <c r="P242"/>
  <c r="N113"/>
  <c r="O113" s="1"/>
  <c r="N245"/>
  <c r="O245" s="1"/>
  <c r="N237"/>
  <c r="O171"/>
  <c r="F96"/>
  <c r="F238" s="1"/>
  <c r="C248"/>
  <c r="N246"/>
  <c r="O246" s="1"/>
  <c r="P243" i="38"/>
  <c r="P238"/>
  <c r="L243"/>
  <c r="L238"/>
  <c r="H243"/>
  <c r="H238"/>
  <c r="D243"/>
  <c r="D238"/>
  <c r="Q19"/>
  <c r="R19" s="1"/>
  <c r="O243"/>
  <c r="O238"/>
  <c r="K243"/>
  <c r="K238"/>
  <c r="G243"/>
  <c r="G238"/>
  <c r="C243"/>
  <c r="Q242"/>
  <c r="R242" s="1"/>
  <c r="C240"/>
  <c r="C251" s="1"/>
  <c r="C65"/>
  <c r="C238" s="1"/>
  <c r="Q246"/>
  <c r="R246" s="1"/>
  <c r="R240"/>
  <c r="Q114"/>
  <c r="R114" s="1"/>
  <c r="Q96"/>
  <c r="R96" s="1"/>
  <c r="N243"/>
  <c r="N238"/>
  <c r="J243"/>
  <c r="J238"/>
  <c r="F243"/>
  <c r="F238"/>
  <c r="M243"/>
  <c r="M238"/>
  <c r="I243"/>
  <c r="I238"/>
  <c r="E243"/>
  <c r="E238"/>
  <c r="R41"/>
  <c r="Q237"/>
  <c r="R237" s="1"/>
  <c r="Q236"/>
  <c r="R236" s="1"/>
  <c r="R98"/>
  <c r="R46"/>
  <c r="R67"/>
  <c r="R75"/>
  <c r="R65" l="1"/>
  <c r="C235"/>
  <c r="C256" s="1"/>
  <c r="Q93"/>
  <c r="R93" s="1"/>
  <c r="D235"/>
  <c r="Q235" s="1"/>
  <c r="C254"/>
  <c r="C259"/>
  <c r="R259" s="1"/>
  <c r="P248" i="39"/>
  <c r="O248"/>
  <c r="N243"/>
  <c r="O243" s="1"/>
  <c r="D250"/>
  <c r="N250" s="1"/>
  <c r="O250" s="1"/>
  <c r="C255"/>
  <c r="P235"/>
  <c r="P114"/>
  <c r="C96"/>
  <c r="O235"/>
  <c r="C253"/>
  <c r="P243"/>
  <c r="P95"/>
  <c r="C237"/>
  <c r="N238"/>
  <c r="O96"/>
  <c r="R235" i="38"/>
  <c r="Q243"/>
  <c r="R243" s="1"/>
  <c r="Q238"/>
  <c r="R238" s="1"/>
  <c r="C257" i="39" l="1"/>
  <c r="P237"/>
  <c r="P96"/>
  <c r="C238"/>
  <c r="O237"/>
  <c r="P238" l="1"/>
  <c r="C258"/>
  <c r="O238"/>
  <c r="E51" i="9" l="1"/>
  <c r="E14"/>
  <c r="J58" i="10" l="1"/>
  <c r="I58"/>
  <c r="K59"/>
  <c r="K95"/>
  <c r="K94"/>
  <c r="K91"/>
  <c r="K92"/>
  <c r="K93"/>
  <c r="K90"/>
  <c r="I296" i="7"/>
  <c r="C28"/>
  <c r="C29"/>
  <c r="K54" i="10"/>
  <c r="J40"/>
  <c r="I40"/>
  <c r="K42"/>
  <c r="K43"/>
  <c r="K44"/>
  <c r="K45"/>
  <c r="K41"/>
  <c r="K39"/>
  <c r="K15"/>
  <c r="J38"/>
  <c r="K38"/>
  <c r="I38"/>
  <c r="K29"/>
  <c r="J11"/>
  <c r="I11"/>
  <c r="K12"/>
  <c r="E21" i="11"/>
  <c r="E16"/>
  <c r="C305" i="7"/>
  <c r="C302"/>
  <c r="C299"/>
  <c r="E177"/>
  <c r="F177"/>
  <c r="G177"/>
  <c r="H177"/>
  <c r="I177"/>
  <c r="J177"/>
  <c r="K177"/>
  <c r="L177"/>
  <c r="E139"/>
  <c r="F139"/>
  <c r="G139"/>
  <c r="H139"/>
  <c r="I139"/>
  <c r="J139"/>
  <c r="K139"/>
  <c r="L139"/>
  <c r="D139"/>
  <c r="C100"/>
  <c r="E39"/>
  <c r="F39"/>
  <c r="G39"/>
  <c r="H39"/>
  <c r="I39"/>
  <c r="J39"/>
  <c r="K39"/>
  <c r="L39"/>
  <c r="J219" i="6"/>
  <c r="F219"/>
  <c r="H219"/>
  <c r="I219"/>
  <c r="K219"/>
  <c r="L219"/>
  <c r="M219"/>
  <c r="N219"/>
  <c r="O219"/>
  <c r="E219"/>
  <c r="B18" i="2"/>
  <c r="G13"/>
  <c r="C133" i="7"/>
  <c r="C228" i="6"/>
  <c r="G208"/>
  <c r="G219" s="1"/>
  <c r="C207"/>
  <c r="C44" i="7"/>
  <c r="C45"/>
  <c r="H46"/>
  <c r="C50"/>
  <c r="C51"/>
  <c r="C52"/>
  <c r="C53"/>
  <c r="H54"/>
  <c r="H55" s="1"/>
  <c r="C258"/>
  <c r="C259"/>
  <c r="C270"/>
  <c r="C271"/>
  <c r="K40" i="10" l="1"/>
  <c r="C54" i="7"/>
  <c r="C219" i="6"/>
  <c r="C88" l="1"/>
  <c r="C89"/>
  <c r="C175" i="7"/>
  <c r="C154"/>
  <c r="C155"/>
  <c r="C200" i="6"/>
  <c r="C201"/>
  <c r="C196"/>
  <c r="C192"/>
  <c r="C188"/>
  <c r="C184"/>
  <c r="C180"/>
  <c r="C176"/>
  <c r="C172"/>
  <c r="C168"/>
  <c r="C164"/>
  <c r="C160"/>
  <c r="C156"/>
  <c r="C152"/>
  <c r="C148"/>
  <c r="C144"/>
  <c r="C140"/>
  <c r="C135"/>
  <c r="C132"/>
  <c r="C121"/>
  <c r="C117"/>
  <c r="C109"/>
  <c r="C105"/>
  <c r="C101"/>
  <c r="C80"/>
  <c r="C72"/>
  <c r="C68"/>
  <c r="C64"/>
  <c r="C60"/>
  <c r="C51"/>
  <c r="C42"/>
  <c r="C22"/>
  <c r="C18"/>
  <c r="C232" i="7"/>
  <c r="C228"/>
  <c r="E199"/>
  <c r="F199"/>
  <c r="F200" s="1"/>
  <c r="G199"/>
  <c r="G200" s="1"/>
  <c r="H199"/>
  <c r="H200" s="1"/>
  <c r="I199"/>
  <c r="J199"/>
  <c r="J200" s="1"/>
  <c r="K199"/>
  <c r="K200" s="1"/>
  <c r="L199"/>
  <c r="L200" s="1"/>
  <c r="E200"/>
  <c r="I200"/>
  <c r="D199"/>
  <c r="D200" s="1"/>
  <c r="E184"/>
  <c r="F184"/>
  <c r="G184"/>
  <c r="H184"/>
  <c r="I184"/>
  <c r="J184"/>
  <c r="K184"/>
  <c r="L184"/>
  <c r="E185"/>
  <c r="F185"/>
  <c r="G185"/>
  <c r="H185"/>
  <c r="I185"/>
  <c r="J185"/>
  <c r="K185"/>
  <c r="L185"/>
  <c r="D184"/>
  <c r="D185" s="1"/>
  <c r="E178"/>
  <c r="F178"/>
  <c r="G178"/>
  <c r="H178"/>
  <c r="I178"/>
  <c r="J178"/>
  <c r="K178"/>
  <c r="L178"/>
  <c r="C164"/>
  <c r="F140"/>
  <c r="G140"/>
  <c r="I140"/>
  <c r="J140"/>
  <c r="K140"/>
  <c r="L140"/>
  <c r="E102"/>
  <c r="F102"/>
  <c r="G102"/>
  <c r="H102"/>
  <c r="I102"/>
  <c r="J102"/>
  <c r="K102"/>
  <c r="L102"/>
  <c r="E103"/>
  <c r="F103"/>
  <c r="G103"/>
  <c r="H103"/>
  <c r="I103"/>
  <c r="J103"/>
  <c r="K103"/>
  <c r="L103"/>
  <c r="D102"/>
  <c r="D103" s="1"/>
  <c r="E94"/>
  <c r="G94"/>
  <c r="H94"/>
  <c r="I94"/>
  <c r="J94"/>
  <c r="K94"/>
  <c r="L94"/>
  <c r="D94"/>
  <c r="F93"/>
  <c r="F94" s="1"/>
  <c r="E86"/>
  <c r="F86"/>
  <c r="G86"/>
  <c r="H86"/>
  <c r="I86"/>
  <c r="J86"/>
  <c r="K86"/>
  <c r="L86"/>
  <c r="E87"/>
  <c r="F87"/>
  <c r="G87"/>
  <c r="H87"/>
  <c r="I87"/>
  <c r="J87"/>
  <c r="K87"/>
  <c r="L87"/>
  <c r="D86"/>
  <c r="D87" s="1"/>
  <c r="E69"/>
  <c r="F69"/>
  <c r="G69"/>
  <c r="H69"/>
  <c r="I69"/>
  <c r="J69"/>
  <c r="K69"/>
  <c r="L69"/>
  <c r="E70"/>
  <c r="F70"/>
  <c r="G70"/>
  <c r="H70"/>
  <c r="I70"/>
  <c r="J70"/>
  <c r="K70"/>
  <c r="L70"/>
  <c r="C59"/>
  <c r="C55"/>
  <c r="E40"/>
  <c r="F40"/>
  <c r="G40"/>
  <c r="H40"/>
  <c r="I40"/>
  <c r="J40"/>
  <c r="K40"/>
  <c r="L40"/>
  <c r="D39"/>
  <c r="D40" s="1"/>
  <c r="E17"/>
  <c r="F17"/>
  <c r="G17"/>
  <c r="H17"/>
  <c r="H18" s="1"/>
  <c r="I17"/>
  <c r="J17"/>
  <c r="K17"/>
  <c r="L17"/>
  <c r="E18"/>
  <c r="C172"/>
  <c r="C169"/>
  <c r="C170"/>
  <c r="C171"/>
  <c r="C173"/>
  <c r="C174"/>
  <c r="C176"/>
  <c r="D22" i="2"/>
  <c r="E22"/>
  <c r="F22"/>
  <c r="G22"/>
  <c r="H22"/>
  <c r="I22"/>
  <c r="J22"/>
  <c r="K22"/>
  <c r="L22"/>
  <c r="M22"/>
  <c r="N22"/>
  <c r="C22"/>
  <c r="C62" s="1"/>
  <c r="D21" i="3"/>
  <c r="E21"/>
  <c r="F21"/>
  <c r="G21"/>
  <c r="H21"/>
  <c r="I21"/>
  <c r="J21"/>
  <c r="K21"/>
  <c r="C21"/>
  <c r="B57"/>
  <c r="B53"/>
  <c r="B49"/>
  <c r="B45"/>
  <c r="B41"/>
  <c r="B37"/>
  <c r="B33"/>
  <c r="B29"/>
  <c r="B25"/>
  <c r="E16"/>
  <c r="C51" i="25"/>
  <c r="C48"/>
  <c r="C45"/>
  <c r="E42"/>
  <c r="F42"/>
  <c r="G42"/>
  <c r="H42"/>
  <c r="I42"/>
  <c r="J42"/>
  <c r="K42"/>
  <c r="L42"/>
  <c r="M42"/>
  <c r="N42"/>
  <c r="O42"/>
  <c r="E41"/>
  <c r="F41"/>
  <c r="G41"/>
  <c r="H41"/>
  <c r="I41"/>
  <c r="J41"/>
  <c r="K41"/>
  <c r="L41"/>
  <c r="M41"/>
  <c r="N41"/>
  <c r="O41"/>
  <c r="D41"/>
  <c r="C41" s="1"/>
  <c r="E29"/>
  <c r="F29"/>
  <c r="G29"/>
  <c r="H29"/>
  <c r="I29"/>
  <c r="J29"/>
  <c r="K29"/>
  <c r="L29"/>
  <c r="M29"/>
  <c r="N29"/>
  <c r="O29"/>
  <c r="D29"/>
  <c r="C55" i="26"/>
  <c r="C56"/>
  <c r="C59"/>
  <c r="E50"/>
  <c r="F50"/>
  <c r="G50"/>
  <c r="H50"/>
  <c r="I50"/>
  <c r="J50"/>
  <c r="K50"/>
  <c r="L50"/>
  <c r="D50"/>
  <c r="C52"/>
  <c r="C53"/>
  <c r="E49"/>
  <c r="F49"/>
  <c r="G49"/>
  <c r="H49"/>
  <c r="I49"/>
  <c r="J49"/>
  <c r="K49"/>
  <c r="L49"/>
  <c r="D49"/>
  <c r="E20"/>
  <c r="F20"/>
  <c r="G20"/>
  <c r="H20"/>
  <c r="I20"/>
  <c r="J20"/>
  <c r="K20"/>
  <c r="L20"/>
  <c r="C224" i="6"/>
  <c r="B58" i="2"/>
  <c r="B54"/>
  <c r="B50"/>
  <c r="B46"/>
  <c r="B42"/>
  <c r="B38"/>
  <c r="B34"/>
  <c r="B30"/>
  <c r="B26"/>
  <c r="B21" i="3" l="1"/>
  <c r="B22" i="2"/>
  <c r="K18" i="7"/>
  <c r="I18"/>
  <c r="G18"/>
  <c r="L18"/>
  <c r="J18"/>
  <c r="F18"/>
  <c r="H140"/>
  <c r="C93"/>
  <c r="D42" i="25"/>
  <c r="C194" i="7" l="1"/>
  <c r="C195"/>
  <c r="C196"/>
  <c r="C197"/>
  <c r="C198"/>
  <c r="D20" i="26"/>
  <c r="C132" i="7"/>
  <c r="D177"/>
  <c r="D178" s="1"/>
  <c r="G209" i="6"/>
  <c r="C126"/>
  <c r="C127"/>
  <c r="C206"/>
  <c r="C92" i="7"/>
  <c r="C78"/>
  <c r="C85"/>
  <c r="C84"/>
  <c r="C83"/>
  <c r="C82"/>
  <c r="C81"/>
  <c r="C80"/>
  <c r="C134"/>
  <c r="C135"/>
  <c r="C136"/>
  <c r="C137"/>
  <c r="C138"/>
  <c r="C289"/>
  <c r="C290"/>
  <c r="C291"/>
  <c r="C292"/>
  <c r="C288"/>
  <c r="C34"/>
  <c r="C35"/>
  <c r="C36"/>
  <c r="C37"/>
  <c r="C38"/>
  <c r="G254"/>
  <c r="C253"/>
  <c r="C252"/>
  <c r="C65"/>
  <c r="C66"/>
  <c r="C67"/>
  <c r="D69"/>
  <c r="C64"/>
  <c r="C68"/>
  <c r="C22"/>
  <c r="C23"/>
  <c r="C24"/>
  <c r="C21"/>
  <c r="C20"/>
  <c r="C213" i="6"/>
  <c r="C214"/>
  <c r="C215"/>
  <c r="C212"/>
  <c r="C211"/>
  <c r="C17"/>
  <c r="C16"/>
  <c r="C46"/>
  <c r="J48"/>
  <c r="N11" i="7"/>
  <c r="N12" s="1"/>
  <c r="F310"/>
  <c r="F309"/>
  <c r="F294" s="1"/>
  <c r="C69" l="1"/>
  <c r="G310"/>
  <c r="G295" s="1"/>
  <c r="F16" i="3" s="1"/>
  <c r="H310" i="7"/>
  <c r="H295" s="1"/>
  <c r="G16" i="3" s="1"/>
  <c r="I310" i="7"/>
  <c r="J310"/>
  <c r="K310"/>
  <c r="K295" s="1"/>
  <c r="J16" i="3" s="1"/>
  <c r="L310" i="7"/>
  <c r="L295" s="1"/>
  <c r="K16" i="3" s="1"/>
  <c r="I295" i="7"/>
  <c r="H16" i="3" s="1"/>
  <c r="J295" i="7"/>
  <c r="E310"/>
  <c r="E295" s="1"/>
  <c r="D16" i="3" s="1"/>
  <c r="D310" i="7"/>
  <c r="D295" s="1"/>
  <c r="C275"/>
  <c r="C269"/>
  <c r="C263"/>
  <c r="C257"/>
  <c r="C251"/>
  <c r="C243"/>
  <c r="C239"/>
  <c r="C235"/>
  <c r="C223"/>
  <c r="C219"/>
  <c r="C211"/>
  <c r="C207"/>
  <c r="E149"/>
  <c r="E296" s="1"/>
  <c r="E297" s="1"/>
  <c r="D17" i="3" s="1"/>
  <c r="D61" s="1"/>
  <c r="F149" i="7"/>
  <c r="G149"/>
  <c r="H149"/>
  <c r="I149"/>
  <c r="J149"/>
  <c r="K149"/>
  <c r="L149"/>
  <c r="E150"/>
  <c r="F150"/>
  <c r="G150"/>
  <c r="H150"/>
  <c r="I150"/>
  <c r="J150"/>
  <c r="K150"/>
  <c r="L150"/>
  <c r="D149"/>
  <c r="D150" s="1"/>
  <c r="E140"/>
  <c r="D140"/>
  <c r="G124"/>
  <c r="G296" s="1"/>
  <c r="G297" s="1"/>
  <c r="F17" i="3" s="1"/>
  <c r="F61" s="1"/>
  <c r="H124" i="7"/>
  <c r="I124"/>
  <c r="I297" s="1"/>
  <c r="H17" i="3" s="1"/>
  <c r="H61" s="1"/>
  <c r="J124" i="7"/>
  <c r="J296" s="1"/>
  <c r="K124"/>
  <c r="K296" s="1"/>
  <c r="K297" s="1"/>
  <c r="J17" i="3" s="1"/>
  <c r="J61" s="1"/>
  <c r="L124" i="7"/>
  <c r="L296" s="1"/>
  <c r="L297" s="1"/>
  <c r="K17" i="3" s="1"/>
  <c r="K61" s="1"/>
  <c r="G125" i="7"/>
  <c r="H125"/>
  <c r="I125"/>
  <c r="J125"/>
  <c r="K125"/>
  <c r="L125"/>
  <c r="F124"/>
  <c r="D70"/>
  <c r="C14"/>
  <c r="C40" i="26"/>
  <c r="C41"/>
  <c r="C39"/>
  <c r="E30"/>
  <c r="F30"/>
  <c r="G30"/>
  <c r="H30"/>
  <c r="I30"/>
  <c r="J30"/>
  <c r="K30"/>
  <c r="L30"/>
  <c r="E31"/>
  <c r="F31"/>
  <c r="G31"/>
  <c r="H31"/>
  <c r="I31"/>
  <c r="J31"/>
  <c r="K31"/>
  <c r="L31"/>
  <c r="D30"/>
  <c r="D31" s="1"/>
  <c r="C29"/>
  <c r="C38"/>
  <c r="E48"/>
  <c r="D20" i="3" s="1"/>
  <c r="F48" i="26"/>
  <c r="E20" i="3" s="1"/>
  <c r="G48" i="26"/>
  <c r="F20" i="3" s="1"/>
  <c r="H48" i="26"/>
  <c r="G20" i="3" s="1"/>
  <c r="I48" i="26"/>
  <c r="H20" i="3" s="1"/>
  <c r="J48" i="26"/>
  <c r="I20" i="3" s="1"/>
  <c r="K48" i="26"/>
  <c r="J20" i="3" s="1"/>
  <c r="L48" i="26"/>
  <c r="K20" i="3" s="1"/>
  <c r="D48" i="26"/>
  <c r="C20" i="3" s="1"/>
  <c r="E12" i="29"/>
  <c r="K111" i="10"/>
  <c r="K110" s="1"/>
  <c r="J110"/>
  <c r="I110"/>
  <c r="K108"/>
  <c r="K107"/>
  <c r="J106"/>
  <c r="I106"/>
  <c r="K105"/>
  <c r="K104"/>
  <c r="K103"/>
  <c r="K102" s="1"/>
  <c r="J102"/>
  <c r="I102"/>
  <c r="K101"/>
  <c r="K100" s="1"/>
  <c r="J100"/>
  <c r="I100"/>
  <c r="K99"/>
  <c r="K97"/>
  <c r="K96"/>
  <c r="K89"/>
  <c r="J88"/>
  <c r="I88"/>
  <c r="K82"/>
  <c r="K80"/>
  <c r="J80"/>
  <c r="I80"/>
  <c r="K65"/>
  <c r="K64"/>
  <c r="K63"/>
  <c r="J62"/>
  <c r="J66" s="1"/>
  <c r="I62"/>
  <c r="I66" s="1"/>
  <c r="K60"/>
  <c r="J61"/>
  <c r="I61"/>
  <c r="K56"/>
  <c r="K52"/>
  <c r="K50" s="1"/>
  <c r="J50"/>
  <c r="I50"/>
  <c r="K49"/>
  <c r="K48"/>
  <c r="K47"/>
  <c r="J46"/>
  <c r="I46"/>
  <c r="K37"/>
  <c r="K36"/>
  <c r="J35"/>
  <c r="I35"/>
  <c r="K34"/>
  <c r="K33" s="1"/>
  <c r="J33"/>
  <c r="I33"/>
  <c r="K32"/>
  <c r="K31" s="1"/>
  <c r="J31"/>
  <c r="I31"/>
  <c r="K28"/>
  <c r="K27"/>
  <c r="K26"/>
  <c r="J25"/>
  <c r="I25"/>
  <c r="K24"/>
  <c r="K23" s="1"/>
  <c r="J23"/>
  <c r="I23"/>
  <c r="K20"/>
  <c r="K19"/>
  <c r="J16"/>
  <c r="J57" s="1"/>
  <c r="I16"/>
  <c r="I57" s="1"/>
  <c r="K13"/>
  <c r="K11" s="1"/>
  <c r="E78" i="9"/>
  <c r="E80" s="1"/>
  <c r="E68"/>
  <c r="E75" s="1"/>
  <c r="E81" s="1"/>
  <c r="E56"/>
  <c r="E49"/>
  <c r="E46"/>
  <c r="E36"/>
  <c r="E33"/>
  <c r="E31"/>
  <c r="E29"/>
  <c r="E21"/>
  <c r="E19"/>
  <c r="E57" s="1"/>
  <c r="C125" i="6"/>
  <c r="C113"/>
  <c r="C97"/>
  <c r="C93"/>
  <c r="C83"/>
  <c r="D21" i="2"/>
  <c r="C36" i="25"/>
  <c r="C35"/>
  <c r="C20"/>
  <c r="C21"/>
  <c r="C22"/>
  <c r="F40"/>
  <c r="E21" i="2" s="1"/>
  <c r="G40" i="25"/>
  <c r="F21" i="2" s="1"/>
  <c r="H40" i="25"/>
  <c r="G21" i="2" s="1"/>
  <c r="I40" i="25"/>
  <c r="H21" i="2" s="1"/>
  <c r="J40" i="25"/>
  <c r="I21" i="2" s="1"/>
  <c r="K40" i="25"/>
  <c r="J21" i="2" s="1"/>
  <c r="L40" i="25"/>
  <c r="K21" i="2" s="1"/>
  <c r="M40" i="25"/>
  <c r="L21" i="2" s="1"/>
  <c r="N40" i="25"/>
  <c r="M21" i="2" s="1"/>
  <c r="O40" i="25"/>
  <c r="N21" i="2" s="1"/>
  <c r="D245" i="6"/>
  <c r="D218" s="1"/>
  <c r="D220" s="1"/>
  <c r="D244"/>
  <c r="D217" s="1"/>
  <c r="E245"/>
  <c r="E218" s="1"/>
  <c r="F245"/>
  <c r="F218" s="1"/>
  <c r="G245"/>
  <c r="G218" s="1"/>
  <c r="H245"/>
  <c r="H220" s="1"/>
  <c r="I245"/>
  <c r="I218" s="1"/>
  <c r="J245"/>
  <c r="J218" s="1"/>
  <c r="K245"/>
  <c r="K218" s="1"/>
  <c r="L245"/>
  <c r="L218" s="1"/>
  <c r="M245"/>
  <c r="M218" s="1"/>
  <c r="N245"/>
  <c r="N218" s="1"/>
  <c r="O245"/>
  <c r="O218" s="1"/>
  <c r="F33"/>
  <c r="F34" s="1"/>
  <c r="G33"/>
  <c r="G34" s="1"/>
  <c r="H33"/>
  <c r="H34" s="1"/>
  <c r="I33"/>
  <c r="I34" s="1"/>
  <c r="J33"/>
  <c r="J34" s="1"/>
  <c r="E33"/>
  <c r="E34" s="1"/>
  <c r="E42" i="1"/>
  <c r="E49" s="1"/>
  <c r="E22"/>
  <c r="E19"/>
  <c r="E12"/>
  <c r="E27" s="1"/>
  <c r="C159" i="7"/>
  <c r="D29" i="9"/>
  <c r="C29"/>
  <c r="C131" i="7"/>
  <c r="C73"/>
  <c r="G50" i="10"/>
  <c r="F50"/>
  <c r="C143" i="7"/>
  <c r="C168"/>
  <c r="K58" i="10" l="1"/>
  <c r="K61" s="1"/>
  <c r="I112"/>
  <c r="F125" i="7"/>
  <c r="F296"/>
  <c r="F297" s="1"/>
  <c r="E17" i="3" s="1"/>
  <c r="E61" s="1"/>
  <c r="C16"/>
  <c r="I16"/>
  <c r="J297" i="7"/>
  <c r="I17" i="3" s="1"/>
  <c r="I61" s="1"/>
  <c r="K46" i="10"/>
  <c r="I67"/>
  <c r="K16"/>
  <c r="K57" s="1"/>
  <c r="K35"/>
  <c r="K106"/>
  <c r="K25"/>
  <c r="K62"/>
  <c r="K66" s="1"/>
  <c r="J112"/>
  <c r="K88"/>
  <c r="J67"/>
  <c r="N220" i="6"/>
  <c r="M13" i="2"/>
  <c r="L220" i="6"/>
  <c r="K13" i="2"/>
  <c r="J220" i="6"/>
  <c r="I13" i="2"/>
  <c r="G14"/>
  <c r="G62" s="1"/>
  <c r="H232" i="6"/>
  <c r="F220"/>
  <c r="E13" i="2"/>
  <c r="O220" i="6"/>
  <c r="N13" i="2"/>
  <c r="M220" i="6"/>
  <c r="L13" i="2"/>
  <c r="K220" i="6"/>
  <c r="J13" i="2"/>
  <c r="I220" i="6"/>
  <c r="H13" i="2"/>
  <c r="G220" i="6"/>
  <c r="F13" i="2"/>
  <c r="E220" i="6"/>
  <c r="D13" i="2"/>
  <c r="C31" i="26"/>
  <c r="C48"/>
  <c r="C30"/>
  <c r="C295" i="7"/>
  <c r="K112" i="10" l="1"/>
  <c r="K67"/>
  <c r="D14" i="2"/>
  <c r="E232" i="6"/>
  <c r="G232"/>
  <c r="F14" i="2"/>
  <c r="F62" s="1"/>
  <c r="H14"/>
  <c r="H62" s="1"/>
  <c r="I232" i="6"/>
  <c r="J14" i="2"/>
  <c r="J62" s="1"/>
  <c r="K232" i="6"/>
  <c r="L14" i="2"/>
  <c r="L62" s="1"/>
  <c r="M232" i="6"/>
  <c r="N14" i="2"/>
  <c r="N62" s="1"/>
  <c r="O232" i="6"/>
  <c r="E14" i="2"/>
  <c r="E62" s="1"/>
  <c r="F232" i="6"/>
  <c r="I14" i="2"/>
  <c r="I62" s="1"/>
  <c r="J232" i="6"/>
  <c r="K14" i="2"/>
  <c r="K62" s="1"/>
  <c r="L232" i="6"/>
  <c r="M14" i="2"/>
  <c r="M62" s="1"/>
  <c r="N232" i="6"/>
  <c r="P232" l="1"/>
  <c r="D62" i="2"/>
  <c r="B62" s="1"/>
  <c r="B14"/>
  <c r="E237" i="6" l="1"/>
  <c r="F237"/>
  <c r="G237"/>
  <c r="I237"/>
  <c r="J237"/>
  <c r="K237"/>
  <c r="L237"/>
  <c r="M237"/>
  <c r="N237"/>
  <c r="O237"/>
  <c r="D237"/>
  <c r="D239"/>
  <c r="D236"/>
  <c r="D19" i="9"/>
  <c r="B16" i="2"/>
  <c r="C19" i="26"/>
  <c r="C167" i="7"/>
  <c r="C177"/>
  <c r="H64" i="10"/>
  <c r="B55" i="3"/>
  <c r="B51"/>
  <c r="B47"/>
  <c r="B43"/>
  <c r="B39"/>
  <c r="B35"/>
  <c r="B31"/>
  <c r="B27"/>
  <c r="B23"/>
  <c r="C130" i="7"/>
  <c r="C63"/>
  <c r="C45" i="6"/>
  <c r="C47"/>
  <c r="C30"/>
  <c r="C43" i="7"/>
  <c r="K33" i="6" l="1"/>
  <c r="K34" s="1"/>
  <c r="L33"/>
  <c r="L34" s="1"/>
  <c r="M33"/>
  <c r="M34" s="1"/>
  <c r="N33"/>
  <c r="N34" s="1"/>
  <c r="O33"/>
  <c r="O34" s="1"/>
  <c r="C276" i="7"/>
  <c r="H277"/>
  <c r="H278" s="1"/>
  <c r="C264"/>
  <c r="H265"/>
  <c r="H108" i="10"/>
  <c r="H99"/>
  <c r="C193" i="7"/>
  <c r="C188"/>
  <c r="E303"/>
  <c r="I303"/>
  <c r="J303"/>
  <c r="D303"/>
  <c r="H56" i="10"/>
  <c r="C102" i="6"/>
  <c r="C100"/>
  <c r="C286" i="7"/>
  <c r="C284"/>
  <c r="C282"/>
  <c r="C280"/>
  <c r="C77"/>
  <c r="C79"/>
  <c r="C247"/>
  <c r="C203"/>
  <c r="C192"/>
  <c r="C199"/>
  <c r="C156"/>
  <c r="C153"/>
  <c r="C147"/>
  <c r="C148"/>
  <c r="C128"/>
  <c r="C129"/>
  <c r="C122"/>
  <c r="C123"/>
  <c r="C118"/>
  <c r="C114"/>
  <c r="H34" i="10"/>
  <c r="E34"/>
  <c r="H33"/>
  <c r="G33"/>
  <c r="F33"/>
  <c r="E33"/>
  <c r="D33"/>
  <c r="C33"/>
  <c r="H32"/>
  <c r="H31" s="1"/>
  <c r="E32"/>
  <c r="E31" s="1"/>
  <c r="G31"/>
  <c r="F31"/>
  <c r="D31"/>
  <c r="C31"/>
  <c r="C110" i="7"/>
  <c r="H28" i="10"/>
  <c r="H24"/>
  <c r="E24"/>
  <c r="H23"/>
  <c r="G23"/>
  <c r="F23"/>
  <c r="E23"/>
  <c r="D23"/>
  <c r="C23"/>
  <c r="C97" i="7"/>
  <c r="C98"/>
  <c r="C99"/>
  <c r="C101"/>
  <c r="C33"/>
  <c r="H19" i="10"/>
  <c r="G11"/>
  <c r="F11"/>
  <c r="H13"/>
  <c r="H11" s="1"/>
  <c r="H96"/>
  <c r="G100"/>
  <c r="F100"/>
  <c r="H101"/>
  <c r="H100" s="1"/>
  <c r="H48"/>
  <c r="C215" i="7"/>
  <c r="C182"/>
  <c r="C181"/>
  <c r="C183"/>
  <c r="C184"/>
  <c r="C90"/>
  <c r="C91"/>
  <c r="C106"/>
  <c r="C62"/>
  <c r="D17"/>
  <c r="D296" s="1"/>
  <c r="D297" s="1"/>
  <c r="C17" i="3" s="1"/>
  <c r="C37" i="6"/>
  <c r="C199"/>
  <c r="C205"/>
  <c r="C208"/>
  <c r="C87"/>
  <c r="C75"/>
  <c r="C55"/>
  <c r="C29"/>
  <c r="C31"/>
  <c r="C32"/>
  <c r="D234"/>
  <c r="C25"/>
  <c r="C13"/>
  <c r="C12"/>
  <c r="C61" i="3" l="1"/>
  <c r="H266" i="7"/>
  <c r="H296"/>
  <c r="H297" s="1"/>
  <c r="G17" i="3" s="1"/>
  <c r="G61" s="1"/>
  <c r="B61" s="1"/>
  <c r="D18" i="7"/>
  <c r="N234" i="6"/>
  <c r="F234"/>
  <c r="O234"/>
  <c r="K234"/>
  <c r="C33"/>
  <c r="L234"/>
  <c r="I234"/>
  <c r="H234"/>
  <c r="E234"/>
  <c r="C102" i="7"/>
  <c r="C139"/>
  <c r="C124"/>
  <c r="C265"/>
  <c r="L306"/>
  <c r="J306"/>
  <c r="K306"/>
  <c r="G306"/>
  <c r="C149"/>
  <c r="C86"/>
  <c r="C277"/>
  <c r="H306"/>
  <c r="C39"/>
  <c r="C303"/>
  <c r="C17" i="26"/>
  <c r="E28" i="25"/>
  <c r="F28"/>
  <c r="G28"/>
  <c r="H28"/>
  <c r="I28"/>
  <c r="J28"/>
  <c r="K28"/>
  <c r="L28"/>
  <c r="M28"/>
  <c r="O28"/>
  <c r="C26"/>
  <c r="C27"/>
  <c r="C13"/>
  <c r="C14" i="26"/>
  <c r="C15"/>
  <c r="C16"/>
  <c r="C18"/>
  <c r="G21"/>
  <c r="H21"/>
  <c r="J21"/>
  <c r="K21"/>
  <c r="L21"/>
  <c r="C44"/>
  <c r="C15" i="7"/>
  <c r="C16"/>
  <c r="C17"/>
  <c r="D12" i="29"/>
  <c r="G110" i="10"/>
  <c r="F110"/>
  <c r="H111"/>
  <c r="H110" s="1"/>
  <c r="H107"/>
  <c r="G25"/>
  <c r="F25"/>
  <c r="H27"/>
  <c r="H26"/>
  <c r="C103" i="7"/>
  <c r="C96"/>
  <c r="C209" i="6"/>
  <c r="C204"/>
  <c r="C63"/>
  <c r="C62"/>
  <c r="D16" i="11"/>
  <c r="D25" s="1"/>
  <c r="H105" i="10"/>
  <c r="H104"/>
  <c r="H103"/>
  <c r="G102"/>
  <c r="F102"/>
  <c r="H97"/>
  <c r="H89"/>
  <c r="G88"/>
  <c r="F88"/>
  <c r="H82"/>
  <c r="H81"/>
  <c r="G80"/>
  <c r="F80"/>
  <c r="F112" s="1"/>
  <c r="H65"/>
  <c r="H63"/>
  <c r="G62"/>
  <c r="G66" s="1"/>
  <c r="F62"/>
  <c r="F66" s="1"/>
  <c r="H60"/>
  <c r="H58" s="1"/>
  <c r="H61" s="1"/>
  <c r="G58"/>
  <c r="G61" s="1"/>
  <c r="F58"/>
  <c r="F61" s="1"/>
  <c r="H52"/>
  <c r="H50" s="1"/>
  <c r="H49"/>
  <c r="H47"/>
  <c r="G46"/>
  <c r="F46"/>
  <c r="H37"/>
  <c r="H36"/>
  <c r="G35"/>
  <c r="F35"/>
  <c r="H20"/>
  <c r="H16" s="1"/>
  <c r="G16"/>
  <c r="G57" s="1"/>
  <c r="F16"/>
  <c r="D78" i="9"/>
  <c r="D80" s="1"/>
  <c r="D68"/>
  <c r="D75" s="1"/>
  <c r="D56"/>
  <c r="D49"/>
  <c r="D46"/>
  <c r="D36"/>
  <c r="D33"/>
  <c r="D31"/>
  <c r="D21"/>
  <c r="D51" s="1"/>
  <c r="C13" i="26"/>
  <c r="E47"/>
  <c r="D19" i="3" s="1"/>
  <c r="F47" i="26"/>
  <c r="E19" i="3" s="1"/>
  <c r="G47" i="26"/>
  <c r="F19" i="3" s="1"/>
  <c r="H47" i="26"/>
  <c r="G19" i="3" s="1"/>
  <c r="I47" i="26"/>
  <c r="H19" i="3" s="1"/>
  <c r="J47" i="26"/>
  <c r="K47"/>
  <c r="J19" i="3" s="1"/>
  <c r="L47" i="26"/>
  <c r="K19" i="3" s="1"/>
  <c r="D47" i="26"/>
  <c r="C19" i="3" s="1"/>
  <c r="C43" i="26"/>
  <c r="C34"/>
  <c r="C27"/>
  <c r="C23"/>
  <c r="L58"/>
  <c r="K58"/>
  <c r="J58"/>
  <c r="H58"/>
  <c r="G58"/>
  <c r="C58" s="1"/>
  <c r="E309" i="7"/>
  <c r="E294" s="1"/>
  <c r="D15" i="3" s="1"/>
  <c r="E15"/>
  <c r="G309" i="7"/>
  <c r="G294" s="1"/>
  <c r="H309"/>
  <c r="H294" s="1"/>
  <c r="I309"/>
  <c r="I294" s="1"/>
  <c r="J309"/>
  <c r="J294" s="1"/>
  <c r="K309"/>
  <c r="K294" s="1"/>
  <c r="L309"/>
  <c r="L294" s="1"/>
  <c r="D309"/>
  <c r="D294" s="1"/>
  <c r="C15" i="3" s="1"/>
  <c r="C274" i="7"/>
  <c r="C268"/>
  <c r="C262"/>
  <c r="C256"/>
  <c r="C250"/>
  <c r="C246"/>
  <c r="C242"/>
  <c r="C238"/>
  <c r="C234"/>
  <c r="C230"/>
  <c r="C226"/>
  <c r="C222"/>
  <c r="C218"/>
  <c r="C214"/>
  <c r="C210"/>
  <c r="C206"/>
  <c r="C202"/>
  <c r="C191"/>
  <c r="C187"/>
  <c r="C180"/>
  <c r="C166"/>
  <c r="C162"/>
  <c r="C158"/>
  <c r="C146"/>
  <c r="C142"/>
  <c r="C127"/>
  <c r="C121"/>
  <c r="C117"/>
  <c r="C113"/>
  <c r="C109"/>
  <c r="C105"/>
  <c r="C89"/>
  <c r="C76"/>
  <c r="C72"/>
  <c r="C61"/>
  <c r="C57"/>
  <c r="C48"/>
  <c r="C42"/>
  <c r="C32"/>
  <c r="C26"/>
  <c r="C304"/>
  <c r="C13"/>
  <c r="E39" i="25"/>
  <c r="D20" i="2" s="1"/>
  <c r="F39" i="25"/>
  <c r="E20" i="2" s="1"/>
  <c r="G39" i="25"/>
  <c r="F20" i="2" s="1"/>
  <c r="H39" i="25"/>
  <c r="G20" i="2" s="1"/>
  <c r="I39" i="25"/>
  <c r="H20" i="2" s="1"/>
  <c r="J39" i="25"/>
  <c r="I20" i="2" s="1"/>
  <c r="K39" i="25"/>
  <c r="J20" i="2" s="1"/>
  <c r="L39" i="25"/>
  <c r="K20" i="2" s="1"/>
  <c r="M39" i="25"/>
  <c r="L20" i="2" s="1"/>
  <c r="N39" i="25"/>
  <c r="M20" i="2" s="1"/>
  <c r="O39" i="25"/>
  <c r="N20" i="2" s="1"/>
  <c r="D39" i="25"/>
  <c r="C20" i="2" s="1"/>
  <c r="B20" s="1"/>
  <c r="C25" i="25"/>
  <c r="C19"/>
  <c r="C16"/>
  <c r="C12"/>
  <c r="C47"/>
  <c r="C44"/>
  <c r="C49"/>
  <c r="C226" i="6"/>
  <c r="C222"/>
  <c r="E244"/>
  <c r="E217" s="1"/>
  <c r="F244"/>
  <c r="F217" s="1"/>
  <c r="G244"/>
  <c r="H244"/>
  <c r="H217" s="1"/>
  <c r="I244"/>
  <c r="I217" s="1"/>
  <c r="J244"/>
  <c r="J217" s="1"/>
  <c r="K244"/>
  <c r="K217" s="1"/>
  <c r="L244"/>
  <c r="L217" s="1"/>
  <c r="M244"/>
  <c r="M217" s="1"/>
  <c r="N244"/>
  <c r="N217" s="1"/>
  <c r="O244"/>
  <c r="O217" s="1"/>
  <c r="C12" i="2"/>
  <c r="C198" i="6"/>
  <c r="C194"/>
  <c r="C190"/>
  <c r="C186"/>
  <c r="C182"/>
  <c r="C178"/>
  <c r="C174"/>
  <c r="C170"/>
  <c r="C166"/>
  <c r="C162"/>
  <c r="C158"/>
  <c r="C154"/>
  <c r="C150"/>
  <c r="C146"/>
  <c r="C142"/>
  <c r="C138"/>
  <c r="C134"/>
  <c r="C130"/>
  <c r="C124"/>
  <c r="C120"/>
  <c r="C116"/>
  <c r="C112"/>
  <c r="C108"/>
  <c r="C104"/>
  <c r="C96"/>
  <c r="C92"/>
  <c r="C86"/>
  <c r="C82"/>
  <c r="C78"/>
  <c r="C74"/>
  <c r="C70"/>
  <c r="C66"/>
  <c r="C58"/>
  <c r="C54"/>
  <c r="C50"/>
  <c r="C44"/>
  <c r="C40"/>
  <c r="C36"/>
  <c r="C28"/>
  <c r="C24"/>
  <c r="C20"/>
  <c r="C240"/>
  <c r="B17" i="3" l="1"/>
  <c r="F57" i="10"/>
  <c r="G112"/>
  <c r="H46"/>
  <c r="E59" i="3"/>
  <c r="C59"/>
  <c r="D59"/>
  <c r="C47" i="26"/>
  <c r="I19" i="3"/>
  <c r="B19" s="1"/>
  <c r="G217" i="6"/>
  <c r="F12" i="2" s="1"/>
  <c r="F60" s="1"/>
  <c r="C234" i="6"/>
  <c r="C218"/>
  <c r="D57" i="9"/>
  <c r="D81"/>
  <c r="J15" i="3"/>
  <c r="J59" s="1"/>
  <c r="H15"/>
  <c r="H59" s="1"/>
  <c r="F15"/>
  <c r="F59" s="1"/>
  <c r="K15"/>
  <c r="K59" s="1"/>
  <c r="I15"/>
  <c r="G15"/>
  <c r="G59" s="1"/>
  <c r="C296" i="7"/>
  <c r="H88" i="10"/>
  <c r="H35"/>
  <c r="F67"/>
  <c r="H62"/>
  <c r="H66" s="1"/>
  <c r="H102"/>
  <c r="H25"/>
  <c r="H57" s="1"/>
  <c r="H67" s="1"/>
  <c r="N12" i="2"/>
  <c r="N60" s="1"/>
  <c r="O230" i="6"/>
  <c r="J12" i="2"/>
  <c r="J60" s="1"/>
  <c r="K230" i="6"/>
  <c r="H12" i="2"/>
  <c r="H60" s="1"/>
  <c r="I230" i="6"/>
  <c r="E230"/>
  <c r="D12" i="2"/>
  <c r="D60" s="1"/>
  <c r="N230" i="6"/>
  <c r="M12" i="2"/>
  <c r="M60" s="1"/>
  <c r="L230" i="6"/>
  <c r="K12" i="2"/>
  <c r="K60" s="1"/>
  <c r="J230" i="6"/>
  <c r="I12" i="2"/>
  <c r="I60" s="1"/>
  <c r="H230" i="6"/>
  <c r="G12" i="2"/>
  <c r="G60" s="1"/>
  <c r="E12"/>
  <c r="F230" i="6"/>
  <c r="L12" i="2"/>
  <c r="L60" s="1"/>
  <c r="M230" i="6"/>
  <c r="C20" i="26"/>
  <c r="C28" i="25"/>
  <c r="H80" i="10"/>
  <c r="G230" i="6"/>
  <c r="G67" i="10"/>
  <c r="C294" i="7"/>
  <c r="C39" i="25"/>
  <c r="C217" i="6"/>
  <c r="C230" s="1"/>
  <c r="C60" i="2"/>
  <c r="B56"/>
  <c r="B52"/>
  <c r="B48"/>
  <c r="B44"/>
  <c r="B40"/>
  <c r="B36"/>
  <c r="B32"/>
  <c r="B28"/>
  <c r="B24"/>
  <c r="D42" i="1"/>
  <c r="D49" s="1"/>
  <c r="D22"/>
  <c r="D19"/>
  <c r="D12"/>
  <c r="D27" s="1"/>
  <c r="E301" i="7"/>
  <c r="I301"/>
  <c r="J301"/>
  <c r="K301"/>
  <c r="L301"/>
  <c r="D301"/>
  <c r="E239" i="6"/>
  <c r="F239"/>
  <c r="G239"/>
  <c r="H239"/>
  <c r="J239"/>
  <c r="K239"/>
  <c r="L239"/>
  <c r="M239"/>
  <c r="N239"/>
  <c r="O239"/>
  <c r="B30" i="17"/>
  <c r="I59" i="3" l="1"/>
  <c r="H112" i="10"/>
  <c r="C60" i="3"/>
  <c r="C49" i="26"/>
  <c r="G60" i="3"/>
  <c r="B12" i="2"/>
  <c r="E60"/>
  <c r="B60" s="1"/>
  <c r="B15" i="3"/>
  <c r="I60"/>
  <c r="K60"/>
  <c r="E60"/>
  <c r="F60"/>
  <c r="H60"/>
  <c r="J60"/>
  <c r="D60"/>
  <c r="E104" i="10"/>
  <c r="D35"/>
  <c r="C35"/>
  <c r="E36"/>
  <c r="C12" i="29"/>
  <c r="B25" i="2"/>
  <c r="B23" i="13"/>
  <c r="C23"/>
  <c r="D62" i="10"/>
  <c r="D66" s="1"/>
  <c r="C62"/>
  <c r="C66" s="1"/>
  <c r="E65"/>
  <c r="E63"/>
  <c r="C78" i="9"/>
  <c r="C80" s="1"/>
  <c r="C56"/>
  <c r="B60" i="3" l="1"/>
  <c r="E62" i="10"/>
  <c r="E66" s="1"/>
  <c r="D102"/>
  <c r="C102"/>
  <c r="E103"/>
  <c r="D88"/>
  <c r="C88"/>
  <c r="E89"/>
  <c r="E85"/>
  <c r="E83"/>
  <c r="E84"/>
  <c r="D46"/>
  <c r="C46"/>
  <c r="E47"/>
  <c r="C224" i="7"/>
  <c r="C236"/>
  <c r="C111"/>
  <c r="C71" i="6"/>
  <c r="C50" i="25" l="1"/>
  <c r="C23"/>
  <c r="C28" i="26"/>
  <c r="C212" i="7"/>
  <c r="C208"/>
  <c r="C204"/>
  <c r="C163" i="6"/>
  <c r="C139"/>
  <c r="C151"/>
  <c r="C131"/>
  <c r="C128"/>
  <c r="B25" i="17"/>
  <c r="B24"/>
  <c r="B23"/>
  <c r="B26"/>
  <c r="B22"/>
  <c r="B21"/>
  <c r="D16"/>
  <c r="D18" s="1"/>
  <c r="E16"/>
  <c r="E18" s="1"/>
  <c r="F16"/>
  <c r="F18" s="1"/>
  <c r="G18"/>
  <c r="H16"/>
  <c r="H18" s="1"/>
  <c r="I16"/>
  <c r="I18" s="1"/>
  <c r="J16"/>
  <c r="J18" s="1"/>
  <c r="K16"/>
  <c r="K18" s="1"/>
  <c r="L16"/>
  <c r="L18" s="1"/>
  <c r="M16"/>
  <c r="M18" s="1"/>
  <c r="N16"/>
  <c r="N18" s="1"/>
  <c r="C16"/>
  <c r="C18" s="1"/>
  <c r="B11"/>
  <c r="D15"/>
  <c r="D19" s="1"/>
  <c r="E15"/>
  <c r="E19" s="1"/>
  <c r="F15"/>
  <c r="F19" s="1"/>
  <c r="H15"/>
  <c r="H19" s="1"/>
  <c r="I15"/>
  <c r="J15"/>
  <c r="J19" s="1"/>
  <c r="L15"/>
  <c r="L19" s="1"/>
  <c r="M15"/>
  <c r="N15"/>
  <c r="N19" s="1"/>
  <c r="B10"/>
  <c r="B13"/>
  <c r="B14"/>
  <c r="B16"/>
  <c r="B17"/>
  <c r="O19"/>
  <c r="D27"/>
  <c r="F27"/>
  <c r="H27"/>
  <c r="J27"/>
  <c r="L27"/>
  <c r="N27"/>
  <c r="B28"/>
  <c r="B29"/>
  <c r="B31"/>
  <c r="D32"/>
  <c r="E32"/>
  <c r="F32"/>
  <c r="G32"/>
  <c r="H32"/>
  <c r="I32"/>
  <c r="J32"/>
  <c r="K32"/>
  <c r="L32"/>
  <c r="M32"/>
  <c r="N32"/>
  <c r="O33"/>
  <c r="O35"/>
  <c r="G12" i="13"/>
  <c r="G13"/>
  <c r="G14"/>
  <c r="G15"/>
  <c r="G16"/>
  <c r="G17"/>
  <c r="G18"/>
  <c r="G19"/>
  <c r="G20"/>
  <c r="G21"/>
  <c r="G22"/>
  <c r="D23"/>
  <c r="E23"/>
  <c r="F23"/>
  <c r="G34"/>
  <c r="G35"/>
  <c r="G36"/>
  <c r="G37"/>
  <c r="G38"/>
  <c r="G39"/>
  <c r="G40"/>
  <c r="B41"/>
  <c r="C41"/>
  <c r="D41"/>
  <c r="E41"/>
  <c r="H50"/>
  <c r="H51"/>
  <c r="H52"/>
  <c r="H53"/>
  <c r="B54"/>
  <c r="C54"/>
  <c r="C67" s="1"/>
  <c r="D54"/>
  <c r="E54"/>
  <c r="F54"/>
  <c r="G54"/>
  <c r="H55"/>
  <c r="H56"/>
  <c r="H57"/>
  <c r="B58"/>
  <c r="C58"/>
  <c r="D58"/>
  <c r="E58"/>
  <c r="F58"/>
  <c r="G58"/>
  <c r="H59"/>
  <c r="H60"/>
  <c r="H61"/>
  <c r="H62"/>
  <c r="B63"/>
  <c r="C63"/>
  <c r="D63"/>
  <c r="E63"/>
  <c r="F63"/>
  <c r="G63"/>
  <c r="H64"/>
  <c r="H65"/>
  <c r="H66"/>
  <c r="G67"/>
  <c r="C16" i="11"/>
  <c r="C25" s="1"/>
  <c r="C16" i="10"/>
  <c r="D16"/>
  <c r="E17"/>
  <c r="E20"/>
  <c r="E22"/>
  <c r="E37"/>
  <c r="E35" s="1"/>
  <c r="E49"/>
  <c r="E46" s="1"/>
  <c r="C50"/>
  <c r="D50"/>
  <c r="E52"/>
  <c r="C58"/>
  <c r="D58"/>
  <c r="E60"/>
  <c r="C80"/>
  <c r="C112" s="1"/>
  <c r="D80"/>
  <c r="D112" s="1"/>
  <c r="E81"/>
  <c r="E82"/>
  <c r="E86"/>
  <c r="E87"/>
  <c r="E97"/>
  <c r="E88" s="1"/>
  <c r="E105"/>
  <c r="E102" s="1"/>
  <c r="C21" i="9"/>
  <c r="C31"/>
  <c r="C33"/>
  <c r="C36"/>
  <c r="C46"/>
  <c r="C49"/>
  <c r="C68"/>
  <c r="C24" i="26"/>
  <c r="C45"/>
  <c r="C54"/>
  <c r="G57"/>
  <c r="H57"/>
  <c r="J57"/>
  <c r="K57"/>
  <c r="L57"/>
  <c r="C18" i="7"/>
  <c r="C27"/>
  <c r="C40"/>
  <c r="C46"/>
  <c r="C49"/>
  <c r="C58"/>
  <c r="C70"/>
  <c r="C74"/>
  <c r="C87"/>
  <c r="C94"/>
  <c r="C107"/>
  <c r="C115"/>
  <c r="C119"/>
  <c r="C125"/>
  <c r="C140"/>
  <c r="C144"/>
  <c r="C150"/>
  <c r="C160"/>
  <c r="C163"/>
  <c r="C178"/>
  <c r="C185"/>
  <c r="C189"/>
  <c r="C200"/>
  <c r="C216"/>
  <c r="C220"/>
  <c r="C227"/>
  <c r="C231"/>
  <c r="C240"/>
  <c r="C244"/>
  <c r="C248"/>
  <c r="C254"/>
  <c r="C260"/>
  <c r="C266"/>
  <c r="C272"/>
  <c r="C278"/>
  <c r="B24" i="3"/>
  <c r="B36"/>
  <c r="B52"/>
  <c r="C14" i="25"/>
  <c r="C17"/>
  <c r="C29"/>
  <c r="D37"/>
  <c r="D40" s="1"/>
  <c r="C43"/>
  <c r="C46"/>
  <c r="C21" i="6"/>
  <c r="C26"/>
  <c r="C34"/>
  <c r="C38"/>
  <c r="C41"/>
  <c r="C48"/>
  <c r="C52"/>
  <c r="C56"/>
  <c r="C59"/>
  <c r="C67"/>
  <c r="C76"/>
  <c r="C79"/>
  <c r="C84"/>
  <c r="C90"/>
  <c r="C94"/>
  <c r="C98"/>
  <c r="C106"/>
  <c r="C110"/>
  <c r="C114"/>
  <c r="C118"/>
  <c r="C122"/>
  <c r="C136"/>
  <c r="C143"/>
  <c r="C147"/>
  <c r="C155"/>
  <c r="C159"/>
  <c r="C167"/>
  <c r="C171"/>
  <c r="C175"/>
  <c r="C179"/>
  <c r="C183"/>
  <c r="C187"/>
  <c r="C191"/>
  <c r="C195"/>
  <c r="C202"/>
  <c r="C223"/>
  <c r="C231" s="1"/>
  <c r="C227"/>
  <c r="B17" i="2"/>
  <c r="C12" i="1"/>
  <c r="C19"/>
  <c r="C22"/>
  <c r="C27"/>
  <c r="C53" s="1"/>
  <c r="C42"/>
  <c r="C49" s="1"/>
  <c r="C54" s="1"/>
  <c r="B44" i="3"/>
  <c r="B40"/>
  <c r="B32"/>
  <c r="B48"/>
  <c r="B28"/>
  <c r="B32" i="17"/>
  <c r="M27"/>
  <c r="K27"/>
  <c r="K33" s="1"/>
  <c r="I27"/>
  <c r="I33" s="1"/>
  <c r="G27"/>
  <c r="G33" s="1"/>
  <c r="E27"/>
  <c r="E33" s="1"/>
  <c r="B12"/>
  <c r="M33" l="1"/>
  <c r="C21" i="2"/>
  <c r="B21" s="1"/>
  <c r="C40" i="25"/>
  <c r="F33" i="17"/>
  <c r="J33"/>
  <c r="D57" i="10"/>
  <c r="C300" i="7"/>
  <c r="C14" i="6"/>
  <c r="C57" i="10"/>
  <c r="C37" i="25"/>
  <c r="N33" i="17"/>
  <c r="D33"/>
  <c r="L33"/>
  <c r="H33"/>
  <c r="B18"/>
  <c r="B9"/>
  <c r="C27"/>
  <c r="C33" s="1"/>
  <c r="B27"/>
  <c r="B33" s="1"/>
  <c r="G23" i="13"/>
  <c r="E67"/>
  <c r="H54"/>
  <c r="H63"/>
  <c r="F67"/>
  <c r="D67"/>
  <c r="G41"/>
  <c r="B67"/>
  <c r="H58"/>
  <c r="D61" i="10"/>
  <c r="C61"/>
  <c r="C51" i="9"/>
  <c r="C57" s="1"/>
  <c r="C67" i="10"/>
  <c r="E50"/>
  <c r="C55" i="1"/>
  <c r="E80" i="10"/>
  <c r="E112" s="1"/>
  <c r="E58"/>
  <c r="E16"/>
  <c r="E57" s="1"/>
  <c r="C298" i="7"/>
  <c r="C57" i="26"/>
  <c r="C239" i="6"/>
  <c r="L231"/>
  <c r="C220"/>
  <c r="C232" s="1"/>
  <c r="D231"/>
  <c r="C13" i="2"/>
  <c r="N61"/>
  <c r="O231" i="6"/>
  <c r="L61" i="2"/>
  <c r="M231" i="6"/>
  <c r="K231"/>
  <c r="H61" i="2"/>
  <c r="D61"/>
  <c r="M61"/>
  <c r="I61"/>
  <c r="F231" i="6"/>
  <c r="B57" i="2"/>
  <c r="C301" i="7"/>
  <c r="C297"/>
  <c r="B53" i="2"/>
  <c r="B49"/>
  <c r="B41"/>
  <c r="B33"/>
  <c r="C306" i="7"/>
  <c r="M19" i="17"/>
  <c r="I19"/>
  <c r="C15"/>
  <c r="K15"/>
  <c r="K19" s="1"/>
  <c r="G15"/>
  <c r="G19" s="1"/>
  <c r="B45" i="2"/>
  <c r="B37"/>
  <c r="B29"/>
  <c r="C51" i="26"/>
  <c r="P231" i="6" l="1"/>
  <c r="D67" i="10"/>
  <c r="K61" i="2"/>
  <c r="F61"/>
  <c r="J61"/>
  <c r="H67" i="13"/>
  <c r="E61" i="10"/>
  <c r="C50" i="26"/>
  <c r="B20" i="3"/>
  <c r="C42" i="25"/>
  <c r="C61" i="2"/>
  <c r="B16" i="3"/>
  <c r="B13" i="2"/>
  <c r="B15" i="17"/>
  <c r="B19" s="1"/>
  <c r="C19"/>
  <c r="B56" i="3"/>
  <c r="E61" i="2"/>
  <c r="G61"/>
  <c r="B59" i="3" l="1"/>
  <c r="E67" i="10"/>
  <c r="B61" i="2"/>
  <c r="C75" i="9"/>
  <c r="C81" s="1"/>
  <c r="C233" i="6"/>
  <c r="K236"/>
  <c r="O236"/>
  <c r="L236"/>
  <c r="F236"/>
  <c r="C237"/>
  <c r="C236" l="1"/>
</calcChain>
</file>

<file path=xl/sharedStrings.xml><?xml version="1.0" encoding="utf-8"?>
<sst xmlns="http://schemas.openxmlformats.org/spreadsheetml/2006/main" count="2180" uniqueCount="774">
  <si>
    <t xml:space="preserve">                                    Dorog Város Önkormányzat</t>
  </si>
  <si>
    <t xml:space="preserve">                                             pénzügyi mérleg</t>
  </si>
  <si>
    <t>BEVÉTELEK</t>
  </si>
  <si>
    <t xml:space="preserve">Adatok: ezer forintban </t>
  </si>
  <si>
    <t>Sor-</t>
  </si>
  <si>
    <t>Megnevezés</t>
  </si>
  <si>
    <t>Összesen</t>
  </si>
  <si>
    <t>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</si>
  <si>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</si>
  <si>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</si>
  <si>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</si>
  <si>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</si>
  <si>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</si>
  <si>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</si>
  <si>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</si>
  <si>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</si>
  <si>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</si>
  <si>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</si>
  <si>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</si>
  <si>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</si>
  <si>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KIADÁSOK</t>
  </si>
  <si>
    <t xml:space="preserve">    Adatok: ezer forintban </t>
  </si>
  <si>
    <t>KIADÁSOK FŐÖSSZEGE</t>
  </si>
  <si>
    <t>BEVÉTEL</t>
  </si>
  <si>
    <t>KIADÁS</t>
  </si>
  <si>
    <t>Egyenleg</t>
  </si>
  <si>
    <t>Dorog Város Önkormányzat</t>
  </si>
  <si>
    <t>Bevételi összesítő</t>
  </si>
  <si>
    <t>Adatok: ezer forintban</t>
  </si>
  <si>
    <t xml:space="preserve">Költségvetési cím </t>
  </si>
  <si>
    <t>Költségv.</t>
  </si>
  <si>
    <t>és megnevezés</t>
  </si>
  <si>
    <t>bevételi</t>
  </si>
  <si>
    <t>főösszeg</t>
  </si>
  <si>
    <t xml:space="preserve">     Eredeti előirányzat</t>
  </si>
  <si>
    <t>Polgármesteri Hivatal</t>
  </si>
  <si>
    <t xml:space="preserve">       Eredeti előirányzat</t>
  </si>
  <si>
    <t>Kiadási összesítő</t>
  </si>
  <si>
    <t>Költségvetési cím és</t>
  </si>
  <si>
    <t>Működési kiadás</t>
  </si>
  <si>
    <t>Felhalmozási kiadás</t>
  </si>
  <si>
    <t>alcím megnevezés</t>
  </si>
  <si>
    <t>Felújítás</t>
  </si>
  <si>
    <t>Beruházás</t>
  </si>
  <si>
    <t>Kincstári Szervezet</t>
  </si>
  <si>
    <t xml:space="preserve">        Eredeti előirányzat</t>
  </si>
  <si>
    <t>1. cím költségvetési főösszege</t>
  </si>
  <si>
    <t>kiadási</t>
  </si>
  <si>
    <t>Eredeti előirányzat</t>
  </si>
  <si>
    <t>Intézményfinanszírozás</t>
  </si>
  <si>
    <t>2. cím költségvetési főösszege</t>
  </si>
  <si>
    <t xml:space="preserve">                 Dorog Város Önkormányzat</t>
  </si>
  <si>
    <t xml:space="preserve">        Működésre átadott pénzeszközök és</t>
  </si>
  <si>
    <t xml:space="preserve">                        egyéb támogatások</t>
  </si>
  <si>
    <t xml:space="preserve">                                                            Adatok: ezer forintban</t>
  </si>
  <si>
    <t>Cím és</t>
  </si>
  <si>
    <t>alcím</t>
  </si>
  <si>
    <t>Működésre átadott pénzeszk. és támogatás össz.</t>
  </si>
  <si>
    <t xml:space="preserve">                                                               Adatok: ezer forintban</t>
  </si>
  <si>
    <t>I.</t>
  </si>
  <si>
    <t>II.</t>
  </si>
  <si>
    <t>III.</t>
  </si>
  <si>
    <t>Alap</t>
  </si>
  <si>
    <t>ÁFA</t>
  </si>
  <si>
    <t xml:space="preserve">                                                      Adatok: ezer forintban</t>
  </si>
  <si>
    <t>Felhalmozási célú pénzeszköz átadás össz.</t>
  </si>
  <si>
    <t>Rendszeres sze-</t>
  </si>
  <si>
    <t>Részfoglalko-</t>
  </si>
  <si>
    <t>Nyugdíjasok</t>
  </si>
  <si>
    <t>Mellékfoglalko-</t>
  </si>
  <si>
    <t>mélyi juttatásban</t>
  </si>
  <si>
    <t>zásúak</t>
  </si>
  <si>
    <t>részesülők</t>
  </si>
  <si>
    <t>2. Polgármesteri Hivatal</t>
  </si>
  <si>
    <t>Választott vezető</t>
  </si>
  <si>
    <t>Jegyző, aljegyző</t>
  </si>
  <si>
    <t>Osztályvezető</t>
  </si>
  <si>
    <t>Szervezési Osztály</t>
  </si>
  <si>
    <t>Pénzügyi Osztály</t>
  </si>
  <si>
    <t>Műszaki Osztály</t>
  </si>
  <si>
    <t>Személyi juttatások</t>
  </si>
  <si>
    <t>Munkaadókat terhelő járulékok</t>
  </si>
  <si>
    <t>Előirányzat felhasználási terv</t>
  </si>
  <si>
    <t>Erdeti előirányzat</t>
  </si>
  <si>
    <t>01. hó</t>
  </si>
  <si>
    <t>02. hó</t>
  </si>
  <si>
    <t>03. hó</t>
  </si>
  <si>
    <t>04. hó</t>
  </si>
  <si>
    <t>05. hó</t>
  </si>
  <si>
    <t>06. hó</t>
  </si>
  <si>
    <t>07. hó</t>
  </si>
  <si>
    <t>08. hó</t>
  </si>
  <si>
    <t>09. hó</t>
  </si>
  <si>
    <t>10. hó</t>
  </si>
  <si>
    <t>11. hó</t>
  </si>
  <si>
    <t>12. hó</t>
  </si>
  <si>
    <t xml:space="preserve">Önkormányzati bevételek </t>
  </si>
  <si>
    <t>Önkormányzati kiadások</t>
  </si>
  <si>
    <t>IV.</t>
  </si>
  <si>
    <t>V.</t>
  </si>
  <si>
    <t>VI.</t>
  </si>
  <si>
    <t>VII.</t>
  </si>
  <si>
    <t>Pénzforgalom nélküli bevételek</t>
  </si>
  <si>
    <t>Dologi kiadások</t>
  </si>
  <si>
    <t>Felújítások</t>
  </si>
  <si>
    <t>Beruházások</t>
  </si>
  <si>
    <t>Összesen:</t>
  </si>
  <si>
    <t>Intézmények</t>
  </si>
  <si>
    <t xml:space="preserve">   Adatok: ezer forintban</t>
  </si>
  <si>
    <t>Lízingelt lakások adómegtérítése</t>
  </si>
  <si>
    <t>12. Személyi juttatás</t>
  </si>
  <si>
    <t>13. Munkaadói járulék</t>
  </si>
  <si>
    <t>14. Dologi kiadás</t>
  </si>
  <si>
    <t>19. Beruházás</t>
  </si>
  <si>
    <t>20. Felújítás</t>
  </si>
  <si>
    <t>21. Felhalmozási pénzeszköz átadás</t>
  </si>
  <si>
    <t>23. Felhalmozási kiadások összesen (18-21)</t>
  </si>
  <si>
    <t>Köztemetés</t>
  </si>
  <si>
    <t>Város, községgazdálkodási szolgáltatás</t>
  </si>
  <si>
    <t>Időskorúak nappali ellátása</t>
  </si>
  <si>
    <t>Dorogi Többcélú Kistérségi Társulás támogatása</t>
  </si>
  <si>
    <t>EU-s forr.</t>
  </si>
  <si>
    <t xml:space="preserve">  - Idősek Otthona "A"</t>
  </si>
  <si>
    <t xml:space="preserve">  - Idősek Otthona "B"</t>
  </si>
  <si>
    <t>Közhasznú</t>
  </si>
  <si>
    <t>foglalkoztatottak</t>
  </si>
  <si>
    <t>Civil szervezetek támogatása</t>
  </si>
  <si>
    <t>Bérlakás felújítás</t>
  </si>
  <si>
    <t>22. Fejlesztési célú hiteltörlesztés</t>
  </si>
  <si>
    <t>Segédképletek</t>
  </si>
  <si>
    <t>Helyi önkormányzat</t>
  </si>
  <si>
    <t>Helyi Önkormányzat</t>
  </si>
  <si>
    <t>2. cím költségvetési főösszeg</t>
  </si>
  <si>
    <t>1. Önkormányzat</t>
  </si>
  <si>
    <t>Önkormányzat összesen</t>
  </si>
  <si>
    <t>Önkormányzati Hivatal finanszírozás</t>
  </si>
  <si>
    <t xml:space="preserve">     Intézményfinanszírozás</t>
  </si>
  <si>
    <t>Közfoglalkoz- tatottak</t>
  </si>
  <si>
    <t>1-7. cím összesen</t>
  </si>
  <si>
    <t xml:space="preserve">    -Védőnői Szolgálat</t>
  </si>
  <si>
    <t>VIII.</t>
  </si>
  <si>
    <t>ellenőrzés</t>
  </si>
  <si>
    <t xml:space="preserve">        - Uszoda</t>
  </si>
  <si>
    <t xml:space="preserve">        - Sportcsarnok</t>
  </si>
  <si>
    <t xml:space="preserve">        - Sportiroda</t>
  </si>
  <si>
    <t xml:space="preserve">        - Stadion</t>
  </si>
  <si>
    <t>Út, autópálya építése</t>
  </si>
  <si>
    <t>Dorog Város Egyesített Sportintézménye</t>
  </si>
  <si>
    <t xml:space="preserve"> - Uszoda</t>
  </si>
  <si>
    <t xml:space="preserve"> - Sportcsarnok</t>
  </si>
  <si>
    <t xml:space="preserve"> - Stadion</t>
  </si>
  <si>
    <t xml:space="preserve">  - Kincstári Szervezet</t>
  </si>
  <si>
    <t>Emberi Erőforrás Osztály</t>
  </si>
  <si>
    <t>Munkaszerződés</t>
  </si>
  <si>
    <t>Ell.</t>
  </si>
  <si>
    <t>Kincstár öszz.</t>
  </si>
  <si>
    <t>Közhatalmi bevételek</t>
  </si>
  <si>
    <t>Térségi Társulásnak igényelt normatíva átadása</t>
  </si>
  <si>
    <t>Egyéb szociális pénzbeli ellátások</t>
  </si>
  <si>
    <t>Homlokzatfelújítási pályázat</t>
  </si>
  <si>
    <t>1-15.</t>
  </si>
  <si>
    <t>Sportlétesítmények működtetése és fejlesztése</t>
  </si>
  <si>
    <t xml:space="preserve">   Idősek Otthona "A" épület</t>
  </si>
  <si>
    <t xml:space="preserve">   Idősek Otthona "B" épület</t>
  </si>
  <si>
    <t xml:space="preserve">           Polgármesteri Hivatal</t>
  </si>
  <si>
    <t xml:space="preserve">           Intézmények Háza</t>
  </si>
  <si>
    <t xml:space="preserve">           Petőfi Óvoda</t>
  </si>
  <si>
    <t xml:space="preserve">          Zrínyi Óvoda</t>
  </si>
  <si>
    <t xml:space="preserve">           Hétszínvirág Óvoda</t>
  </si>
  <si>
    <t xml:space="preserve">           Petőfi Iskola</t>
  </si>
  <si>
    <t xml:space="preserve">           Zrínyi Iskola</t>
  </si>
  <si>
    <t xml:space="preserve">           Eötvös Iskola</t>
  </si>
  <si>
    <t xml:space="preserve">           Pedagógiai Szakszolgálat</t>
  </si>
  <si>
    <t xml:space="preserve">           Dr. Magyar K. Városi Bölcsőde</t>
  </si>
  <si>
    <t xml:space="preserve">           Dr. Mosony A. Id. Gkp. "A" ép.</t>
  </si>
  <si>
    <t xml:space="preserve">           Dr. Mosony A. Id. Gkp. "B" ép.</t>
  </si>
  <si>
    <t xml:space="preserve">           Erkel F. Zeneiskola</t>
  </si>
  <si>
    <t xml:space="preserve">           Zsigmondy V. Gimnázium</t>
  </si>
  <si>
    <t xml:space="preserve">           Sportcsarnok</t>
  </si>
  <si>
    <t xml:space="preserve">           Uszoda</t>
  </si>
  <si>
    <t xml:space="preserve">           Stadion</t>
  </si>
  <si>
    <t xml:space="preserve">           Egyéb üzemeltetés </t>
  </si>
  <si>
    <t>hazai for</t>
  </si>
  <si>
    <t>KÖT</t>
  </si>
  <si>
    <t>ÖNK</t>
  </si>
  <si>
    <t>ÁLLIG</t>
  </si>
  <si>
    <t xml:space="preserve">ÖNK </t>
  </si>
  <si>
    <t>Kötelező összesen</t>
  </si>
  <si>
    <t>Önkéntes összesen</t>
  </si>
  <si>
    <t>Államigazgatási összesen</t>
  </si>
  <si>
    <t>Működési célú támogatások államháztartáson belülről</t>
  </si>
  <si>
    <t xml:space="preserve">II. </t>
  </si>
  <si>
    <t>Felhalmozási célú támogatások államháztartáson belülről</t>
  </si>
  <si>
    <t>ebből - gépjárműadó</t>
  </si>
  <si>
    <t xml:space="preserve">         - építményadó</t>
  </si>
  <si>
    <t xml:space="preserve">         - iparűzési adó</t>
  </si>
  <si>
    <t xml:space="preserve">         - egyéb közhatalmi bevételek</t>
  </si>
  <si>
    <t>Működési bevételek</t>
  </si>
  <si>
    <t xml:space="preserve">V. </t>
  </si>
  <si>
    <t>Felhalmozási bevételek</t>
  </si>
  <si>
    <t>VI</t>
  </si>
  <si>
    <t>Működési célú átvett pénzeszközök</t>
  </si>
  <si>
    <t>Felhalmozási célú átvett pénzeszközök</t>
  </si>
  <si>
    <t>VIII</t>
  </si>
  <si>
    <t>Finanszírozási  bevételek</t>
  </si>
  <si>
    <t>Ellátottak pénzbeli juttatásai</t>
  </si>
  <si>
    <t>Egyéb működési célú kiadások</t>
  </si>
  <si>
    <t xml:space="preserve">           - tartalékok</t>
  </si>
  <si>
    <t xml:space="preserve">VII. </t>
  </si>
  <si>
    <t>Felhalmozási célú pénzeszköz átadás</t>
  </si>
  <si>
    <t>IX.</t>
  </si>
  <si>
    <t>Finanszírozási kiadások</t>
  </si>
  <si>
    <t xml:space="preserve">                           MÉRLEG</t>
  </si>
  <si>
    <t>ebből - hazai forrás</t>
  </si>
  <si>
    <t xml:space="preserve">IX. </t>
  </si>
  <si>
    <t>Pénzforgalom nélküli bevétel</t>
  </si>
  <si>
    <t>BEVÉTELEK FŐÖSSZEGE</t>
  </si>
  <si>
    <t xml:space="preserve">         - Európai Uniós forrás</t>
  </si>
  <si>
    <t>3. Hétszínvirág Óvoda</t>
  </si>
  <si>
    <t>4. Petőfi Sándor Óvoda</t>
  </si>
  <si>
    <t>5. Zrínyi Ilona Óvoda</t>
  </si>
  <si>
    <t>7. Dr. Mosonyi A. Gondoz. Közp.</t>
  </si>
  <si>
    <t>8. Dr. Magyar K. Városi Bölcsőde</t>
  </si>
  <si>
    <t>9. Dorog Város Egyesített Sportin.</t>
  </si>
  <si>
    <t>10. Dorogi József Attila Művelődési Ház</t>
  </si>
  <si>
    <t>11. Kincstári Szervezet</t>
  </si>
  <si>
    <t>Műk.c.támog.áht-n belülről</t>
  </si>
  <si>
    <t>Felhalmozási célú támog.áht-n belülről</t>
  </si>
  <si>
    <t>Műk.c.átvett pénzeszköz</t>
  </si>
  <si>
    <t>Felhalm.c.átvett pénzeszköz</t>
  </si>
  <si>
    <t>Finanszírozási bevételek</t>
  </si>
  <si>
    <t>Önkormányzati támogatás</t>
  </si>
  <si>
    <t>Ellátottak pénzbeli jutttatásai</t>
  </si>
  <si>
    <t>6. Gáty Zoltán Városi Könyvtár és Helytörténeti Múzeium</t>
  </si>
  <si>
    <t>7. Dr. Mosonyi A. Gond. Közp.</t>
  </si>
  <si>
    <t>8. Dr. Magyar K. Városi Bölcs.</t>
  </si>
  <si>
    <t>9. Dorog Város Egyes.Sportint.</t>
  </si>
  <si>
    <t xml:space="preserve">6. Gáthy Z. Városi Könyvtár és Helytörténei Múzeum </t>
  </si>
  <si>
    <t>Műk.c.tám.áht-n belülről</t>
  </si>
  <si>
    <t>1-1. Önk.és önk.hivatalok jogalkotó és igazgatási feladatok</t>
  </si>
  <si>
    <t>Felhalm.c.pe.átadás</t>
  </si>
  <si>
    <t>Felhalm.c.pe. Átadás</t>
  </si>
  <si>
    <t>2-1. Önk.és önk.hiv.jogalkotó és igazgat.feladatok</t>
  </si>
  <si>
    <t>2-2. Orsz.gy.,önk.és európai parlamenti képviselőváll.</t>
  </si>
  <si>
    <t>3-1   Hétszínvirág Óvoda</t>
  </si>
  <si>
    <t>3-2   Petőfi Sándor Óvoda</t>
  </si>
  <si>
    <t>3-3   Zrínyi Ilona Óvoda</t>
  </si>
  <si>
    <t>3-4. Gáthy Z. Városi Könyvtár és Helytört.Múzeum</t>
  </si>
  <si>
    <t>3-5. Idősek gondozási Központja</t>
  </si>
  <si>
    <t>3-6 Magyar Károly Városi Bölcsőde</t>
  </si>
  <si>
    <t>3-7. Dorog Város Egyesített Sportintézm.</t>
  </si>
  <si>
    <t>3-8. Dorogi József Attila Művelődési Ház</t>
  </si>
  <si>
    <t>3-1.   Hétszínvirág Óvoda</t>
  </si>
  <si>
    <t>3-2.   Petőfi Sándor Óvoda</t>
  </si>
  <si>
    <t>3-3.   Zrínyi Ilona Óvoda</t>
  </si>
  <si>
    <t>3-6. Magyar Károly Városi Bölcsőde</t>
  </si>
  <si>
    <t>3-8. Dorogi József A. Művelődési Ház</t>
  </si>
  <si>
    <t>3-9. Kincstári Szervezet összesen</t>
  </si>
  <si>
    <t xml:space="preserve"> 1-27</t>
  </si>
  <si>
    <t>Önk. feladat jellege</t>
  </si>
  <si>
    <t>Költségvetési bevételi főösszeg</t>
  </si>
  <si>
    <t>Finanszí-rozási bevételek</t>
  </si>
  <si>
    <t>Pénzfor-galom nélküli bevételek</t>
  </si>
  <si>
    <t xml:space="preserve">       - Kincstári Szervezet</t>
  </si>
  <si>
    <t xml:space="preserve">       -  Védőnői Szolgálat</t>
  </si>
  <si>
    <t xml:space="preserve">       -  Intézmény működtetés</t>
  </si>
  <si>
    <t xml:space="preserve">           Gáthy Z. Városi Könyvtár és Helyt. Múzeum</t>
  </si>
  <si>
    <t xml:space="preserve">           Dorogi József Attila Művelődési Ház</t>
  </si>
  <si>
    <t xml:space="preserve">            Uszoda</t>
  </si>
  <si>
    <t xml:space="preserve">           Sportiroda</t>
  </si>
  <si>
    <t xml:space="preserve">           Teniszpályák</t>
  </si>
  <si>
    <t xml:space="preserve">           Dózsa Gy. Iskola tornacsarnok</t>
  </si>
  <si>
    <t>Költségv. kiad. főösszeg</t>
  </si>
  <si>
    <t>3-4. Gáthy Z. Városi Könyvtár és Helytörténeti Múzeum</t>
  </si>
  <si>
    <r>
      <t xml:space="preserve">       -  </t>
    </r>
    <r>
      <rPr>
        <b/>
        <sz val="10"/>
        <rFont val="Arial CE"/>
        <charset val="238"/>
      </rPr>
      <t>Kincstári Szervezet</t>
    </r>
  </si>
  <si>
    <t xml:space="preserve">      -  Védőnői Szolgálat</t>
  </si>
  <si>
    <r>
      <t xml:space="preserve">     </t>
    </r>
    <r>
      <rPr>
        <b/>
        <u/>
        <sz val="10"/>
        <rFont val="Arial CE"/>
        <charset val="238"/>
      </rPr>
      <t xml:space="preserve"> -   Intézmény működtetés </t>
    </r>
  </si>
  <si>
    <t xml:space="preserve">             Gáthy Z. Városi Könyvtár és Helyt. Múzeum</t>
  </si>
  <si>
    <t xml:space="preserve">           Dorogi József A. Művelődési Ház</t>
  </si>
  <si>
    <t xml:space="preserve">           Dózsa Gy. Isk. tornacsarnok</t>
  </si>
  <si>
    <t>3-1. Hétszínvirág Óvoda</t>
  </si>
  <si>
    <t>3-2. Petőfi Sándor Óvoda</t>
  </si>
  <si>
    <t>3-3. Zrínyi Ilona Óvoda</t>
  </si>
  <si>
    <t>3-5. Dr. Mosonyi Albert Gondozási központ</t>
  </si>
  <si>
    <t>3-6. Dr. Magyar Károly Városi Bölcsőde</t>
  </si>
  <si>
    <t>3-7. Dorog Város Egyesített Sportintézménye</t>
  </si>
  <si>
    <t>3-9. Kincstári Szervezet</t>
  </si>
  <si>
    <t xml:space="preserve">   - Intézmény működtetés</t>
  </si>
  <si>
    <t>Szent József tempom felújítás támogatása</t>
  </si>
  <si>
    <t>Házi segítségnyújtás</t>
  </si>
  <si>
    <t>Szociális étkeztetés</t>
  </si>
  <si>
    <t>Dorogi Többcélú Kistérségi Társulás tagsági támogatás</t>
  </si>
  <si>
    <t>Dorogi Többcélú Kistérségi Társnak igényelt normatíva átad</t>
  </si>
  <si>
    <t>Települési támogatás</t>
  </si>
  <si>
    <t>Idősek karácsonya természetbeni támogatás</t>
  </si>
  <si>
    <t>Óvodáztatási támogatás</t>
  </si>
  <si>
    <t>Önkormányzati vagyonnal való gazdálk.kapcs.fel.</t>
  </si>
  <si>
    <t>Közművelődés-közösségi és társadalmi részvétel fejl.</t>
  </si>
  <si>
    <t>Óvodai nevelés, ellátás működtetési feladatok</t>
  </si>
  <si>
    <t>Önkorm.és önk.hiv. jogalkotó és ált.igazg.feladatok</t>
  </si>
  <si>
    <t xml:space="preserve">Általános tartalék </t>
  </si>
  <si>
    <t>6. Gáthy Z. Városi Könyvtár és Helytört. Múzeum</t>
  </si>
  <si>
    <t>7. Dr. Mosonyi Albert Gondozási Központ</t>
  </si>
  <si>
    <t>8. Dr. Magyar Károly Városi Bölcsőde</t>
  </si>
  <si>
    <t>9. Dorog Város Egyesített Sportintézménye</t>
  </si>
  <si>
    <t>Felsőoktatási tanulók települési támogatása</t>
  </si>
  <si>
    <t>Polg. Hivatal felújítás tervezési ktg.</t>
  </si>
  <si>
    <t>Egyéb civil szervezetek támogatása</t>
  </si>
  <si>
    <t xml:space="preserve">                        Dorog Város Önkormányzat</t>
  </si>
  <si>
    <t xml:space="preserve">                                          Tartalék</t>
  </si>
  <si>
    <t xml:space="preserve">                                                                    Adatok: ezer forintban</t>
  </si>
  <si>
    <t>Általános tartalék</t>
  </si>
  <si>
    <t>Tartalék összesen</t>
  </si>
  <si>
    <t>1-3</t>
  </si>
  <si>
    <t>1-14</t>
  </si>
  <si>
    <t>2-1</t>
  </si>
  <si>
    <t>1-15</t>
  </si>
  <si>
    <t>l. Működési célú támogatások államháztarton belülről</t>
  </si>
  <si>
    <t>2. Közhatalmi bevételek</t>
  </si>
  <si>
    <t>3. Működési bevételek</t>
  </si>
  <si>
    <t>4. Működési célú átvett pénzeszközök</t>
  </si>
  <si>
    <t>8. Működési bevételek összesen</t>
  </si>
  <si>
    <t xml:space="preserve">10 Felhalmozási c. átvett pénzeszköz </t>
  </si>
  <si>
    <t>9. Felhalmozási bevételek</t>
  </si>
  <si>
    <t>11 Felhalmozási bevételek összsen</t>
  </si>
  <si>
    <t>15. Ellátottak pénzbeli juttatásai</t>
  </si>
  <si>
    <t>16. Egyéb működési célú kiadások</t>
  </si>
  <si>
    <t>18. Működési kiadások összesen (12-17)</t>
  </si>
  <si>
    <t>6. Likviditási c. hitel felvét</t>
  </si>
  <si>
    <t xml:space="preserve">BEVÉTELEK ÖSSZESEN </t>
  </si>
  <si>
    <t>24. KIADÁSOK ÖSSZESEN</t>
  </si>
  <si>
    <t xml:space="preserve">                                       2016. évi költségvetése</t>
  </si>
  <si>
    <t>2016. évi költségvetése</t>
  </si>
  <si>
    <t>2016. évi előirányzat</t>
  </si>
  <si>
    <t>2016. évi létszám összesítő</t>
  </si>
  <si>
    <t>2016. évi létszám alakulása</t>
  </si>
  <si>
    <t>2016.</t>
  </si>
  <si>
    <t>2-3. Országos és helyi népszavazással kapcsolatos tevékenységek</t>
  </si>
  <si>
    <t>2-4. Támogatási célú finanszírozási műveletek</t>
  </si>
  <si>
    <t>2-3. Országos és helyi népszavazással kapcs.tev.</t>
  </si>
  <si>
    <t>Ebből: - egyéb működési célú támogatás</t>
  </si>
  <si>
    <t>Polgárőrség támogatása</t>
  </si>
  <si>
    <t>Dorog Város Kulturális Közalapítvány támog.</t>
  </si>
  <si>
    <t>Dorog és Térsége Turizmus Egyesület támog</t>
  </si>
  <si>
    <t>Védőnői Szolgálat</t>
  </si>
  <si>
    <t>Szünidei ingyenes gyermekétkeztetés</t>
  </si>
  <si>
    <t>2-5</t>
  </si>
  <si>
    <t xml:space="preserve">Polgármesteri Hivatal összesen </t>
  </si>
  <si>
    <t>Önkormányzat elszámolása kp-i költségvetéssel</t>
  </si>
  <si>
    <t>Támogatás megelőlegezés visszafizetése</t>
  </si>
  <si>
    <t>Gyermekvédelmi pénzbeli és természetbeni ellátások</t>
  </si>
  <si>
    <t>Önkormányzat álltal folyósított ellátások összesen</t>
  </si>
  <si>
    <t>Önkormányzati vagyonnal való gazdálkodás</t>
  </si>
  <si>
    <t>Bérlakás felújítási alap</t>
  </si>
  <si>
    <t>Református Egyházközösség Gyülekezési Ház támog.</t>
  </si>
  <si>
    <t>1-3.</t>
  </si>
  <si>
    <t>Játszóterek fejlesztése</t>
  </si>
  <si>
    <t>Közvillágítás</t>
  </si>
  <si>
    <t>Díszkivilágítás bővítése</t>
  </si>
  <si>
    <t>Művelődési ház  villamoshálózati fejlesztés</t>
  </si>
  <si>
    <t>Informatikai és egyéb tárgyi eszköz beszerzés</t>
  </si>
  <si>
    <t>Köztársaság út felújítás I. ütem</t>
  </si>
  <si>
    <t>Egyesületi támogatások</t>
  </si>
  <si>
    <t>Védőnői szolgálat iskolaorvosi szolg.műk.átadott pénzeszk1105</t>
  </si>
  <si>
    <t>Kincstári Szervezet összesen</t>
  </si>
  <si>
    <t>3</t>
  </si>
  <si>
    <t>Rászorults.függő norm.kedv.ingyenes gyermekétkeztetés</t>
  </si>
  <si>
    <t>Kincsátri Szervezet és intézmények</t>
  </si>
  <si>
    <t>Polgármesteri Hivatal összesen</t>
  </si>
  <si>
    <t>Kiskértékű tárgyi eszköz beszerzés (informatikai, egyéb)</t>
  </si>
  <si>
    <t>Gépkocsi beszerzés</t>
  </si>
  <si>
    <t>Beruházás 1-3 cím összesen</t>
  </si>
  <si>
    <t>Függő,át-futó kiad.</t>
  </si>
  <si>
    <t>12.</t>
  </si>
  <si>
    <t>Bányamúzeum tervdíj</t>
  </si>
  <si>
    <t>Bányász Emlékház kerítés építés</t>
  </si>
  <si>
    <t>Buzánszky Stadion vásárlási részlet</t>
  </si>
  <si>
    <t>Birkózó csarnok kialakítása</t>
  </si>
  <si>
    <t>Zrínyi I. Iskola szolg.lakás tanteremmé alakítása</t>
  </si>
  <si>
    <t>Eötvös J. Iskola tornaterem felújítás</t>
  </si>
  <si>
    <t>Petőfi S. Iskola magastető</t>
  </si>
  <si>
    <t>Ped.Szakszolg.vizesblokk felújítás</t>
  </si>
  <si>
    <t>Zrínyi I.Óvoda fém ablak csere</t>
  </si>
  <si>
    <t>Hétszínvirág Óvoda tetőfelújítás</t>
  </si>
  <si>
    <t>Közvilágítás fejlesztése</t>
  </si>
  <si>
    <t>Petőfi S. Óvoda parketta felújítás</t>
  </si>
  <si>
    <t>Felhalmozási céltartalék</t>
  </si>
  <si>
    <t>3-7.</t>
  </si>
  <si>
    <t>3-9.</t>
  </si>
  <si>
    <t>1</t>
  </si>
  <si>
    <t>Felhalmozási  céltartalék</t>
  </si>
  <si>
    <t>2</t>
  </si>
  <si>
    <t>Zsigmondy V.Gimnázium tűzfal felújítás ablakcserével</t>
  </si>
  <si>
    <t>5.600</t>
  </si>
  <si>
    <t>5.583</t>
  </si>
  <si>
    <t>Buzánszky Jenő Stadion beruházás</t>
  </si>
  <si>
    <t>Dorog Város Önkormányzata</t>
  </si>
  <si>
    <t>A többéves kihatással járó döntések évenkénti bemutatása</t>
  </si>
  <si>
    <t>3. cím költségvetési főösszege</t>
  </si>
  <si>
    <t xml:space="preserve">I. félévi módosított </t>
  </si>
  <si>
    <t>előirányzat</t>
  </si>
  <si>
    <t>I. félévi módosított</t>
  </si>
  <si>
    <t xml:space="preserve">     Módosított előirányzat</t>
  </si>
  <si>
    <t>Költségv.bevételi főösszeg</t>
  </si>
  <si>
    <t>Kötelező összesen eredeti</t>
  </si>
  <si>
    <t>Kötelező összesen módosított</t>
  </si>
  <si>
    <t>Önkéntes összesen eredet</t>
  </si>
  <si>
    <t>Önkéntes összesen módosított</t>
  </si>
  <si>
    <t>Államigazgatási összesen eredeti</t>
  </si>
  <si>
    <t>Államigazgatási összesen módosított</t>
  </si>
  <si>
    <t xml:space="preserve">        Módosított előirányzat</t>
  </si>
  <si>
    <t>mód 1-27</t>
  </si>
  <si>
    <t>Önkéntes összesen eredet előriányzat</t>
  </si>
  <si>
    <t>Kötelező összesen módosított előirányzat</t>
  </si>
  <si>
    <t>Kötelező összesen eredeti előirányzat</t>
  </si>
  <si>
    <t>Államigazgatási összesen eredeti előirányzat</t>
  </si>
  <si>
    <t>Államigazgatási összesen módosított előirányzat</t>
  </si>
  <si>
    <t>Önkéntes összesen módosított előriányzat</t>
  </si>
  <si>
    <t xml:space="preserve">     Eredeti előriányzat</t>
  </si>
  <si>
    <t xml:space="preserve">     Módosítotti előirányzat</t>
  </si>
  <si>
    <t xml:space="preserve">        Eredeti előrirányzat</t>
  </si>
  <si>
    <t>Önkéntes összesen eredeti előirányzat</t>
  </si>
  <si>
    <t xml:space="preserve"> 1-27 ei</t>
  </si>
  <si>
    <t xml:space="preserve">        Módosítás összesen</t>
  </si>
  <si>
    <t>1-27 mód</t>
  </si>
  <si>
    <t>Kötelező eredeti előirányzat összesen</t>
  </si>
  <si>
    <t>Kötelező módosított előirányzat összesen</t>
  </si>
  <si>
    <t>Önkéntes eredeti előirányzat összesen</t>
  </si>
  <si>
    <t>Önkéntes módosított előirányzat összesen</t>
  </si>
  <si>
    <t>Államigazgatási eredeti előirányzat összesen</t>
  </si>
  <si>
    <t>Államigazgatási módosított előirányzat összesen</t>
  </si>
  <si>
    <t>2016. évi</t>
  </si>
  <si>
    <t>módosított előirányzat</t>
  </si>
  <si>
    <t xml:space="preserve">  FELÚJÍTÁS</t>
  </si>
  <si>
    <t xml:space="preserve">  Felhalmozási kiadások</t>
  </si>
  <si>
    <t xml:space="preserve">  Dorog Város Önkormányzat</t>
  </si>
  <si>
    <t xml:space="preserve"> Felhalmozási kiadások</t>
  </si>
  <si>
    <t xml:space="preserve"> BERUHÁZÁS</t>
  </si>
  <si>
    <t xml:space="preserve"> Dorog Város Önkormányzat </t>
  </si>
  <si>
    <t xml:space="preserve">  Önkormányzat által folyósított ellátások</t>
  </si>
  <si>
    <t xml:space="preserve">   Dorog Város Önkormányzat</t>
  </si>
  <si>
    <t xml:space="preserve"> Felhalmozásra átadott pénzeszközök és</t>
  </si>
  <si>
    <t xml:space="preserve">  egyéb támogatások</t>
  </si>
  <si>
    <t>Turizmus fejlesztési támogatások és tevékenységek</t>
  </si>
  <si>
    <t>Köznev.int.1-4 évf.tanulók nev.okt.összefügg.működtetési feladatok</t>
  </si>
  <si>
    <t>1-27</t>
  </si>
  <si>
    <t>Pedadógiai szakszolg.tev.működtetési feladatok</t>
  </si>
  <si>
    <t>ezer  Ft</t>
  </si>
  <si>
    <t xml:space="preserve">         Módosítás összesen</t>
  </si>
  <si>
    <t xml:space="preserve">        Módosítás össszesen</t>
  </si>
  <si>
    <t>Felújítás összesen</t>
  </si>
  <si>
    <t xml:space="preserve">        Módosítás összesen.</t>
  </si>
  <si>
    <t xml:space="preserve">         Módosított előirányzat </t>
  </si>
  <si>
    <t>Buzánszky Stadion biztonságtech.fejl.</t>
  </si>
  <si>
    <t>1-19</t>
  </si>
  <si>
    <t>Buzánszky Stadion műfüves pálya felújítása</t>
  </si>
  <si>
    <t>Bányászkörönd parkolósáv és járda felújítás</t>
  </si>
  <si>
    <t>1-1</t>
  </si>
  <si>
    <t>Laptop képviselőnek</t>
  </si>
  <si>
    <t>Zalakaros üdülőjog</t>
  </si>
  <si>
    <t>Kórházi szolg.lakások fütéskorszerűsítése</t>
  </si>
  <si>
    <t>Hosszabb időtartamú közfoglalkoztatás</t>
  </si>
  <si>
    <t>Tárgyi eszköz beszerzés közfogl.program keretében</t>
  </si>
  <si>
    <t xml:space="preserve"> D. 1518/12 ingatlan vétel</t>
  </si>
  <si>
    <t>Reiman B. Miniverzum kialakítása</t>
  </si>
  <si>
    <t>Nem veszélye hulladék kezelése és ártalmatlanítása</t>
  </si>
  <si>
    <t>Zöldhulladék lerakó fejlesztése</t>
  </si>
  <si>
    <t>Szennyvíz gyűjtése és tisztítása</t>
  </si>
  <si>
    <t>Ipari park szennycsatorna</t>
  </si>
  <si>
    <t>Alapfokú művészetoktatással összefüggő feladatok</t>
  </si>
  <si>
    <t>Számítogép beszerzés zeneiskolának</t>
  </si>
  <si>
    <t>Szennyvíz gyűjtése, tisztítása, kezelése</t>
  </si>
  <si>
    <t>Szennyvíz közmű felújítás</t>
  </si>
  <si>
    <t>1-26</t>
  </si>
  <si>
    <t>Zrínyi Iskola energetikai felújítás</t>
  </si>
  <si>
    <t xml:space="preserve">        Szociális ágazati pótlék </t>
  </si>
  <si>
    <t>Előző évi normatíva elszámolás</t>
  </si>
  <si>
    <t>TDM támogatása</t>
  </si>
  <si>
    <t>Dorogi Futball Klub támogatása</t>
  </si>
  <si>
    <t>Crazy Denace támogatás</t>
  </si>
  <si>
    <t>Bányász Fúvoszenekar támogatása</t>
  </si>
  <si>
    <t xml:space="preserve"> Turizmus fejlesztési támogatások és tevékenységek</t>
  </si>
  <si>
    <t>17. Finanszírozási c. kiadások</t>
  </si>
  <si>
    <t>;</t>
  </si>
  <si>
    <t>7. Finanszírozási bevételek</t>
  </si>
  <si>
    <t>1-40</t>
  </si>
  <si>
    <t>1-43.</t>
  </si>
  <si>
    <t>Család és gyermekjóléti szolgálat</t>
  </si>
  <si>
    <t>1-42.</t>
  </si>
  <si>
    <t>1-37</t>
  </si>
  <si>
    <t xml:space="preserve">       Műk. bev. többlet</t>
  </si>
  <si>
    <t xml:space="preserve">       Módosítások összesen</t>
  </si>
  <si>
    <t xml:space="preserve">       Módosított előirányzat</t>
  </si>
  <si>
    <t xml:space="preserve">       Bevételi többlet</t>
  </si>
  <si>
    <t>Képzőművészeti alkotás vásárlása</t>
  </si>
  <si>
    <t>1-18</t>
  </si>
  <si>
    <t>Járóbetegek győgyító szakellátása</t>
  </si>
  <si>
    <t>Fogászati ügyelet biztosítása hozzájárulás megyei önk.nak</t>
  </si>
  <si>
    <t>Versenyspot és utánpótlás nevelési tevékenység</t>
  </si>
  <si>
    <t>1-20</t>
  </si>
  <si>
    <t>1-21</t>
  </si>
  <si>
    <t>Iskolai diáksport tevékenység támogatása</t>
  </si>
  <si>
    <t>Télisport alapítvány támogatása</t>
  </si>
  <si>
    <t>III.n.évi mód.</t>
  </si>
  <si>
    <t>2016 évi költségvetésének III. negyedévi módosítása</t>
  </si>
  <si>
    <t xml:space="preserve">     III. n.évi mód.előirányzat</t>
  </si>
  <si>
    <t xml:space="preserve">      III.n.évi mód.előirányzat</t>
  </si>
  <si>
    <t>2016. évi költségvetésének III. negyedévi módosítása</t>
  </si>
  <si>
    <t xml:space="preserve">         Módosított előirányzat</t>
  </si>
  <si>
    <t xml:space="preserve">         Módosított előriányzat</t>
  </si>
  <si>
    <t xml:space="preserve">        Módosított előriányzat</t>
  </si>
  <si>
    <t xml:space="preserve">        III. n. évi módosított előirányzat</t>
  </si>
  <si>
    <t>Kötelező összesen III. negyedévi mód.</t>
  </si>
  <si>
    <t>Önkéntés összesen III. negyedévi mód.</t>
  </si>
  <si>
    <t>Államigazgagatási összesen III.n.évi mód.</t>
  </si>
  <si>
    <t xml:space="preserve">        III. n.évi  módosított előirányzat</t>
  </si>
  <si>
    <t>Kötelező összesen III. n.évi mód.előirányzat</t>
  </si>
  <si>
    <t>Önkéntes összesen III.n.évi mód. Előirányzat</t>
  </si>
  <si>
    <t>Államigazgatási összesen III.n.évi mód.előirányzat</t>
  </si>
  <si>
    <t xml:space="preserve">        Népszavazás lebony.támogatása</t>
  </si>
  <si>
    <t xml:space="preserve">         III. n.évi mód.előirányzat</t>
  </si>
  <si>
    <t xml:space="preserve">                     2016. évi költségvetésének III. n.évi módosítása</t>
  </si>
  <si>
    <t>mód. előirányzat</t>
  </si>
  <si>
    <t>2016. évi III.n.évi mód.előirányzat</t>
  </si>
  <si>
    <t xml:space="preserve">  2016. évi költésgvetésének III. negyedévi módosítása</t>
  </si>
  <si>
    <t xml:space="preserve"> módosított  előirányzat</t>
  </si>
  <si>
    <t xml:space="preserve"> III.n.évi mód. előirányzat</t>
  </si>
  <si>
    <t xml:space="preserve"> 2016. évi költségvetésének III. negyedévi módosítása</t>
  </si>
  <si>
    <t xml:space="preserve">  2016. évi költségvetésének III. negyedévi módosítása</t>
  </si>
  <si>
    <t>III. n. évi módosított előirányzat</t>
  </si>
  <si>
    <t>Cím és alcím</t>
  </si>
  <si>
    <t>III. n. évi mód.előirányzat</t>
  </si>
  <si>
    <t xml:space="preserve">                             2016. évi költségvetésének III. n. évi  módosítása</t>
  </si>
  <si>
    <t xml:space="preserve">         Informatikai rendszer minőség.biztosítás készítés</t>
  </si>
  <si>
    <t xml:space="preserve">        III. n.évi módosított előirányzat</t>
  </si>
  <si>
    <t>Kötelező III. n. évi mód.előirányzat összesen</t>
  </si>
  <si>
    <t>Önkéntes III. n. évi mód.előirányzat összesen</t>
  </si>
  <si>
    <t>Államigazgatási III. n. év imódosított előirányzat összesen</t>
  </si>
  <si>
    <t xml:space="preserve">     III. n. évi módosított előlirányzat</t>
  </si>
  <si>
    <t>2-6. Gyermekvédelmi pénzbeli és term.beni ellát.</t>
  </si>
  <si>
    <t>2-5. Nem veszélyes (telpülési hull.) vegyes begyűjtése</t>
  </si>
  <si>
    <t xml:space="preserve">        Szemétszállítás PH</t>
  </si>
  <si>
    <t xml:space="preserve">         Népszavazás költségei</t>
  </si>
  <si>
    <t xml:space="preserve">         Egyéb külső személyi juttatás</t>
  </si>
  <si>
    <t xml:space="preserve">         Szemétszállítás</t>
  </si>
  <si>
    <t>2-5. Nem veszélyes (települési)hulladék begyűjtése</t>
  </si>
  <si>
    <t xml:space="preserve">       III. n. évi módosított előirányzat</t>
  </si>
  <si>
    <t xml:space="preserve">         III. n. évi módosított előirányzat </t>
  </si>
  <si>
    <t>Kötelező összesen III. n. évi  módosított előirányzat</t>
  </si>
  <si>
    <t>Öbkéntes összesen módosított előirányzat</t>
  </si>
  <si>
    <t>Önkéntes összesen III. n. évi módosított előirányzat</t>
  </si>
  <si>
    <t>Államigazgatási összesen III. n. évi módosított előirányzat</t>
  </si>
  <si>
    <t xml:space="preserve">         Közfogalkoztatási program támogatása</t>
  </si>
  <si>
    <t>1-2. Adó-, vám és jövedék igazgatás</t>
  </si>
  <si>
    <t>1-3. Köztemető-fenntartás és működtetés</t>
  </si>
  <si>
    <t>1-4. Önkotm.vagyonnal való gazd.kapcs.feladatok</t>
  </si>
  <si>
    <t>1-5. Önkorm.elszámolasai a központi költségvetéssel</t>
  </si>
  <si>
    <t>1-6. Támogatási célú fianszírozási műveletek</t>
  </si>
  <si>
    <t>1-7. Téli közfoglalkoztatás</t>
  </si>
  <si>
    <t>1-8. Hosszabb időtartamú közfoglalkoztatás</t>
  </si>
  <si>
    <t>1-9. Állat egészségügy</t>
  </si>
  <si>
    <t>1-10. Út, autópálya építése</t>
  </si>
  <si>
    <t>1-11. Közutak, hidak,alagutak üzemeltet.fenntart.</t>
  </si>
  <si>
    <t>1-12. Turizmusfejlesztési támogatások és tevékenységek</t>
  </si>
  <si>
    <t>1-13. Nem veszélyes hulladék begyűjtsée</t>
  </si>
  <si>
    <t>1-14. Nem veszélyes hulladék kezelése és ártalmatlanítása</t>
  </si>
  <si>
    <t>1-15. Szennyvíz gyűjtése, tisztítása, elhelyezése</t>
  </si>
  <si>
    <t>1-16. Közvilágítás</t>
  </si>
  <si>
    <t>1-17. Zöldterület-kezelés</t>
  </si>
  <si>
    <t>1-18. Város és községgazd.egyéb szolgáltatások</t>
  </si>
  <si>
    <t>1-19. Járóbetegek gyógyító szakellátsa</t>
  </si>
  <si>
    <t>1-20. Sportlétesítmények működtetése és fejlesztése</t>
  </si>
  <si>
    <t>1-21. Versenysport és utánpótlás nevelés tev.</t>
  </si>
  <si>
    <t>1-22. Iskolai, diáksport-tevéeknység és támogatása</t>
  </si>
  <si>
    <t>1-23. Szabadidősport tevékenység támogatása</t>
  </si>
  <si>
    <t>1-24. Közművwelődés-közösségi részvétel fejl.</t>
  </si>
  <si>
    <t>1-25. Civil szervezetek működési támogatása</t>
  </si>
  <si>
    <t>1-26 Óvodai nevelés, ellátás működtetési feladatok</t>
  </si>
  <si>
    <t xml:space="preserve">1-27. Köznevelési int.1-4.évf.nev.okt.működtetési feladatok </t>
  </si>
  <si>
    <t>1-28. Alapfokú művészetokt. összefüggő működtetési feladatok</t>
  </si>
  <si>
    <t xml:space="preserve">1-29. Gimnázium és szakképző iskola működtetési feladatok </t>
  </si>
  <si>
    <t>1-30. Gyermekétkeztetés köznevelési intézményben</t>
  </si>
  <si>
    <t>1-31. Pedagógiai szakszolg.tev.működtetési feladatok</t>
  </si>
  <si>
    <t>1-32. Időskorúak tartós bentlakásos ellátása</t>
  </si>
  <si>
    <t>1-33. Demens betegek tartós bentlakásos ellátása</t>
  </si>
  <si>
    <t>1-34. Időskorral összefüggő pénzbeli ellátások</t>
  </si>
  <si>
    <t>1-35. Elhunyt személyek hátramaradott.pénzbeli ellátás</t>
  </si>
  <si>
    <t>1-36. Intézményen kívüli szünidei gyermekétkeztetés</t>
  </si>
  <si>
    <t>1-37. Gyermekek bölcsődei ellátása</t>
  </si>
  <si>
    <t>1-38. Gyermekvéd. pénzbeli és természetbeni ellátások</t>
  </si>
  <si>
    <t>1-39 Lakóingatlan szociális célú bérbeadása, üzemeltetése</t>
  </si>
  <si>
    <t>1-40. Egyéb szociális pénzbeli ellátások, támogatások</t>
  </si>
  <si>
    <t>1-41. Idősek nappali ellátása</t>
  </si>
  <si>
    <t>1-42. Szociális étkeztetés</t>
  </si>
  <si>
    <t>1-43. Házi Segítségnyújtás</t>
  </si>
  <si>
    <t>1-44.  Család és gyermekjóléti szolgálat</t>
  </si>
  <si>
    <t xml:space="preserve">1-45. Központi költségvetésfunkcióra nem sorolható bevételei </t>
  </si>
  <si>
    <t xml:space="preserve">1-46. Önkormányzatok funkcióra nem sorolható bevételei </t>
  </si>
  <si>
    <t>1-47.  Forgatási és befektetési c. finansz.műveletek</t>
  </si>
  <si>
    <t xml:space="preserve">        likvid hitel</t>
  </si>
  <si>
    <t>1-2. Adó- vám és jövedéki igazgatás</t>
  </si>
  <si>
    <t xml:space="preserve">        Adóval kapcsolatos postaköltség</t>
  </si>
  <si>
    <t xml:space="preserve">        postaköltség</t>
  </si>
  <si>
    <t xml:space="preserve">         Közfoglalkoztatás bér és járulék</t>
  </si>
  <si>
    <t xml:space="preserve">         Közfoglalkoztatás táppénz hozzájárulás</t>
  </si>
  <si>
    <t xml:space="preserve">         Tárgyi eszköz beszerzés</t>
  </si>
  <si>
    <t xml:space="preserve">         Közfoglalkoztatás betegszabadság</t>
  </si>
  <si>
    <t xml:space="preserve">        Megbízási díjak</t>
  </si>
  <si>
    <t xml:space="preserve">        Egyéb személyi juttatás (cserediák program, diákjutalmazás)</t>
  </si>
  <si>
    <t xml:space="preserve">        Aradi vértanuk ünnepség</t>
  </si>
  <si>
    <t xml:space="preserve">        Munkáltatót terhelő SZJA</t>
  </si>
  <si>
    <t xml:space="preserve">        munkáltatót terhelő SZJA</t>
  </si>
  <si>
    <t xml:space="preserve">        Egészségügyi hozzájárulás</t>
  </si>
  <si>
    <t xml:space="preserve">         Üzemanyag</t>
  </si>
  <si>
    <t xml:space="preserve">         Munkaruha</t>
  </si>
  <si>
    <t xml:space="preserve">         Közvetített szolgáltatás távhő</t>
  </si>
  <si>
    <t xml:space="preserve">        szállítási szolgáltatás</t>
  </si>
  <si>
    <t xml:space="preserve">        Köztemetés</t>
  </si>
  <si>
    <t xml:space="preserve">         Kele F.Ákos könyvkiadás támog.</t>
  </si>
  <si>
    <t xml:space="preserve">         Ijfú muzsikusok támogatása</t>
  </si>
  <si>
    <t xml:space="preserve">         Lakásbérleti szerződés megszüntetés </t>
  </si>
  <si>
    <t>1-12. Turizmus fejlesztési támogatások és tevékenységek</t>
  </si>
  <si>
    <t>1-21. Versenysport és utánpótlás nevelési tevékenység</t>
  </si>
  <si>
    <t>1-24. Közművelődés-közösségi részvétel fejl.</t>
  </si>
  <si>
    <t>1-26. Óvodai nevelés, ellátás működtetési feladatok</t>
  </si>
  <si>
    <t>1-27. Köznev.int.1-4 évf.tanulók nev.okt.összefügg. működtetési feladatok</t>
  </si>
  <si>
    <t>1-28 Alapfokú művészetokt.összefüggő működtetési feladatok</t>
  </si>
  <si>
    <t>1-29. Gimnázium és szakképz iskola működtetési feladatok</t>
  </si>
  <si>
    <t>1-30 Gyermekétkeztetés köznevelési intézményben</t>
  </si>
  <si>
    <t>1-32. Időskorúak tartós bentlakásos elltásáa</t>
  </si>
  <si>
    <t>1-35. Elhunyt személyek hátramaradott.pénzbeli elllátás</t>
  </si>
  <si>
    <t>1-36.Intézményen kívüli szünidei gyermekétkeztetés</t>
  </si>
  <si>
    <t>1-37 Gyermekek bölcsődei ellátása</t>
  </si>
  <si>
    <t>1-39. Lakóingatlan szociális célú bérbeadása, üzemeltetése</t>
  </si>
  <si>
    <t>1-45.  Központi ktgvetés funkc.nem sorolható bev.</t>
  </si>
  <si>
    <t>1-46.  Önkorm.funkcióra nem sorolható bev.</t>
  </si>
  <si>
    <t xml:space="preserve">        Jégpálya bérleti díj 2016</t>
  </si>
  <si>
    <t xml:space="preserve">        Jégpálya felügyeleti díj 2016</t>
  </si>
  <si>
    <t xml:space="preserve">        Iskola u. játszóudvar bontása </t>
  </si>
  <si>
    <t xml:space="preserve">         Iskola u.-i zöldfelület fejlesztése</t>
  </si>
  <si>
    <t xml:space="preserve">        Bányászkörönd parkolósáv</t>
  </si>
  <si>
    <t xml:space="preserve">        Bányász templom parókia melleti járda felújítás</t>
  </si>
  <si>
    <t xml:space="preserve">        Járdafelújítások (Táncsics, Iskola u.)</t>
  </si>
  <si>
    <t xml:space="preserve">        Kálvária úti járdafelújítás</t>
  </si>
  <si>
    <t xml:space="preserve">        Gorkíj u. járdafelújítás</t>
  </si>
  <si>
    <t xml:space="preserve">        Otthon tér járdafelújítás</t>
  </si>
  <si>
    <t xml:space="preserve">         Híd utcai csapadékvíz közműkiváltás</t>
  </si>
  <si>
    <t xml:space="preserve">        Schmidt S. ltp. 36 melletti parkoló felújítás</t>
  </si>
  <si>
    <t xml:space="preserve">        Fáy ltp. Térbeton javítás</t>
  </si>
  <si>
    <t xml:space="preserve">        Árpád u. felszíni vízelvezető árok javítása</t>
  </si>
  <si>
    <t xml:space="preserve">         TDM támogatás (Dorogi Helyi Közösségi Fejlesztési Strat.kidolg.ktg)</t>
  </si>
  <si>
    <t xml:space="preserve">         Zrínyi Iskola energetikai felújítása</t>
  </si>
  <si>
    <t xml:space="preserve">         Petőfi iskola kerítés építés</t>
  </si>
  <si>
    <t xml:space="preserve">         Polgármesteri hivatal felújítás tervezése</t>
  </si>
  <si>
    <t xml:space="preserve">         Kálvária dombi kilátó tervezése</t>
  </si>
  <si>
    <t xml:space="preserve">          Kulturális és közösségi terek fejl.pályázati szakértés</t>
  </si>
  <si>
    <t xml:space="preserve">        Buzánszky Stadion felújítás</t>
  </si>
  <si>
    <t xml:space="preserve">         Ingatlanvásárlás D. 0294/4 hrsz. Külterület</t>
  </si>
  <si>
    <t xml:space="preserve">        Eötvös tornaterem bérlési díj (kézilabda)</t>
  </si>
  <si>
    <t xml:space="preserve">        Bérkompenzáció</t>
  </si>
  <si>
    <t xml:space="preserve">        D. 0294/4 hrsz.ingatlan telekadó bevétel</t>
  </si>
  <si>
    <t xml:space="preserve">         Egészségügyi hozzájárulás</t>
  </si>
  <si>
    <t xml:space="preserve">         Kórházi szolg. lakások fűtéskorszerűsítése</t>
  </si>
  <si>
    <t xml:space="preserve">        Informatikai eszközök beszerzése</t>
  </si>
  <si>
    <t xml:space="preserve">         Jutalmazás és járulék népszavazás saját forrás</t>
  </si>
  <si>
    <t xml:space="preserve">         Telefonközpont beruházás</t>
  </si>
  <si>
    <t xml:space="preserve">        finanszírozás növ.</t>
  </si>
  <si>
    <t xml:space="preserve">        Aradi vértanuk előadók</t>
  </si>
  <si>
    <t xml:space="preserve">        Képzőművészeti alkotás vásárlás</t>
  </si>
  <si>
    <t xml:space="preserve">        Iskola u. kalandpark előkészítő munkái</t>
  </si>
  <si>
    <t xml:space="preserve">        Iskola u. kalalndpark kialakítása</t>
  </si>
  <si>
    <t xml:space="preserve">        Iskola u. kalandpark elektromos rendszer kiépítése</t>
  </si>
  <si>
    <t xml:space="preserve">        Iskola u.  kalandpark víz és csatorna kiépítése</t>
  </si>
  <si>
    <t xml:space="preserve">        Talajterhelési díj</t>
  </si>
  <si>
    <t xml:space="preserve">         Műfüves pálya támog.</t>
  </si>
  <si>
    <t xml:space="preserve">        Városmarketing munkatársak jutalmazása 104/2016, (VI.24.) th.</t>
  </si>
  <si>
    <t xml:space="preserve">          Kerékpáros zarándokút kiép.felhalm.c.pe.átadás</t>
  </si>
  <si>
    <t xml:space="preserve">        Bevétel átvezetése támogatás jogcímre</t>
  </si>
  <si>
    <t xml:space="preserve">         Kieg.szoc.ág.pótlék</t>
  </si>
  <si>
    <t xml:space="preserve">        Támogatás átvezetése</t>
  </si>
  <si>
    <t xml:space="preserve">        Alapellátó Szolg. Támogatás átvezetése</t>
  </si>
  <si>
    <t xml:space="preserve">         Szociális ágazati pótlék</t>
  </si>
  <si>
    <t xml:space="preserve">          Kiegészítő szoc.ágazati pótlék</t>
  </si>
  <si>
    <t xml:space="preserve">          Bérkompenzáció</t>
  </si>
  <si>
    <t xml:space="preserve">          Módosítás összesen</t>
  </si>
  <si>
    <t xml:space="preserve">         Előző évi normatíva visszafizetés</t>
  </si>
  <si>
    <t xml:space="preserve">        felhalmozási céltartalék</t>
  </si>
  <si>
    <t xml:space="preserve">        általános tartalék</t>
  </si>
  <si>
    <t xml:space="preserve">        Iparűzési adóbevétel</t>
  </si>
  <si>
    <t>I. félévi módosított előirányzat</t>
  </si>
  <si>
    <t>Lakásbérleti szerződés megszüntetése</t>
  </si>
  <si>
    <t>Műfüves pálya létrehoz.támogatása</t>
  </si>
  <si>
    <t>Versenysport és utánpótlás nevelési tevékenység</t>
  </si>
  <si>
    <t>Kerékpáros zarándokút kiépítésnek támogatása</t>
  </si>
  <si>
    <t>1-12.</t>
  </si>
  <si>
    <t>informatikai eszköz beszerzés</t>
  </si>
  <si>
    <t>Ingatlanvásárlás D. 0294/4 hrsz. Külterület</t>
  </si>
  <si>
    <t>Kálvária dombi kilátó tervezése</t>
  </si>
  <si>
    <t>1-12</t>
  </si>
  <si>
    <t>1-16</t>
  </si>
  <si>
    <t>1-17</t>
  </si>
  <si>
    <t>Zöldterület-kezelés</t>
  </si>
  <si>
    <t>Temetői zöldfelület fejlesztése</t>
  </si>
  <si>
    <t>Iskola u. zöldfelület fejlesztése</t>
  </si>
  <si>
    <t>Köztemető-fenntartás és működtetés</t>
  </si>
  <si>
    <t>1-4</t>
  </si>
  <si>
    <t>1-8</t>
  </si>
  <si>
    <t>Város és községgazdálkodási szolgáltatások</t>
  </si>
  <si>
    <t>Iskola u. játszóudvar bontása</t>
  </si>
  <si>
    <t>Iskola u. kalandpark előkészítő munkái</t>
  </si>
  <si>
    <t xml:space="preserve">Iskola u. kalalndpark kialakítása </t>
  </si>
  <si>
    <t>Iskolai u. kalandpark elektormos rendszer kiépítése</t>
  </si>
  <si>
    <t>Iskola u. kalandpark víz és csatorna kiépítése</t>
  </si>
  <si>
    <t xml:space="preserve">1-20. </t>
  </si>
  <si>
    <t>1-24</t>
  </si>
  <si>
    <t>1-28</t>
  </si>
  <si>
    <t>Köznev. Int. 1-4 évf. tanulók nev.okt.összefügg.működ.</t>
  </si>
  <si>
    <t>Petőfi iskola kerítés építés</t>
  </si>
  <si>
    <t xml:space="preserve">        Temető zöldfelület fejlesztés</t>
  </si>
  <si>
    <t>1-10</t>
  </si>
  <si>
    <t>1-31</t>
  </si>
  <si>
    <t>Járdafelújítások (Táncsics, Iskola u.)</t>
  </si>
  <si>
    <t>Bányász tempolom parókai melleti járda felújítása</t>
  </si>
  <si>
    <t>Kálvária u. járdafelújítás</t>
  </si>
  <si>
    <t>Gorkíj u. járdafelújítás</t>
  </si>
  <si>
    <t>Otthon tér járdafelúújítás</t>
  </si>
  <si>
    <t>Schmidt S. ltp. 36. melleti parkoló felújítás</t>
  </si>
  <si>
    <t>Híd u. csapadíkvíz közműkiváltás</t>
  </si>
  <si>
    <t>Telefonközpont</t>
  </si>
  <si>
    <t>1-5.</t>
  </si>
  <si>
    <t>1-6.</t>
  </si>
  <si>
    <t>Támogatási célú finanszírozási műveletek</t>
  </si>
  <si>
    <t>Térségi támogatás átadás átvezetése</t>
  </si>
  <si>
    <t>Szociális ágazati pótlék</t>
  </si>
  <si>
    <t>Kieg.szociális ágazati pótlék</t>
  </si>
  <si>
    <t>Bérkompenzáció</t>
  </si>
  <si>
    <t>1-18.</t>
  </si>
  <si>
    <t>1-22</t>
  </si>
  <si>
    <t>Kele Fodor Ákos könyvkiadás támog.</t>
  </si>
  <si>
    <t>Ifjú muzsikusok támogatása</t>
  </si>
  <si>
    <t>1-25.</t>
  </si>
  <si>
    <t>1-41</t>
  </si>
  <si>
    <t>1-44.</t>
  </si>
  <si>
    <t>III. negyedéves módosítás</t>
  </si>
  <si>
    <t xml:space="preserve">       Egyszeri bérkieg. a nem ped. közalkalmazottaknak </t>
  </si>
  <si>
    <t xml:space="preserve">       Támogatott nyári diákmunka</t>
  </si>
  <si>
    <t xml:space="preserve">       Egyszeri bérkiegészítés finansz.</t>
  </si>
  <si>
    <t xml:space="preserve">       Havi díjazás emelése finansz.</t>
  </si>
  <si>
    <t xml:space="preserve">       Fogl. tám. M. ügyi Hiv.</t>
  </si>
  <si>
    <t>Köznev. Int.1-4. évf.tanulók nev.okt.összefügg működ.feladatok</t>
  </si>
  <si>
    <t>Eötvös J. Iskola tornaterem felújításhoz pályázati önrész</t>
  </si>
  <si>
    <t xml:space="preserve">         Eötvös iskola tornaterem felújítása pályázati önrész</t>
  </si>
  <si>
    <t xml:space="preserve">        Térségi támogatás átadás átvezetése</t>
  </si>
  <si>
    <t>2. melléklet a 14/2016. (X.28.)  önkormányzati rendelethez</t>
  </si>
  <si>
    <t>3. melléklet a 14/2016. (X.28.) önkormányzati rendelethez</t>
  </si>
  <si>
    <t>4. melléklet a 14/2016. (X.28.) önkormányzati rendelethez</t>
  </si>
  <si>
    <t xml:space="preserve"> 4/1. melléklet a 1-43. Helyi önkormányzatok bevételei 14/2016 (X.28.) önkormányzati rendelethez</t>
  </si>
  <si>
    <t>4/2. melléklet a 2-5. Polgármesteri Hivatal bevételei 14/2016. (X.28.) önkormányzati rendelethez</t>
  </si>
  <si>
    <t xml:space="preserve"> 4/3. melléklet a 3-…... Kincstári Szervezet bevételei 14/2016. (X.28.) önkormányzati rendelethez</t>
  </si>
  <si>
    <t>5. melléklet a 14/2016. (X.28.) önkormányzati rendelethez</t>
  </si>
  <si>
    <t>5/1. melléklet 1-43. Helyi önkormányzatok kiadásai a 14/2016 (X.28.)  önkormányzati rendelethez</t>
  </si>
  <si>
    <t>5/2. melléklet 1-5. Polgármesteri Hivatal kiadásai a 14/2016 (X.28.)  önkormányzati rendelethez</t>
  </si>
  <si>
    <t>5/3. melléklet 3-…... Kincstári Szervezet kiadásai a 14/2016. (X.28.)  önkormányzati rendelethez</t>
  </si>
  <si>
    <t>8. melléklet a 14/2016. (X.28.) számú önkormányzati rendelethez</t>
  </si>
  <si>
    <t>7. melléklet a 14/2016. (X.28.) önkormányzati rendelethez</t>
  </si>
  <si>
    <t>9/1. melléklet a 14/2016. (X.28.) önkormányzati rendelethez</t>
  </si>
  <si>
    <t>9/2.  melléklet a 14/2016. (X.28.) számú önkormányzati rendelethez</t>
  </si>
  <si>
    <t>9/3. melléklet a 14/2016. (X.28.) önkormmányzati rendelethez</t>
  </si>
  <si>
    <t>10. melléklet a 14/2016. (X.28.) önkormányzati rendelethez</t>
  </si>
  <si>
    <t>11/2. melléklet a 14/2016. (X.28.) számú önkormányzati rendelethez</t>
  </si>
  <si>
    <t>11/1. melléklet a 14/2016. (X.28.) önkormányzati rendelethez</t>
  </si>
  <si>
    <t>11. melléklet a 14/2016. (X.28.) számú önkormányzati  rendelethez</t>
  </si>
  <si>
    <t xml:space="preserve">12. melléklet a 14/2016. (X.28.) önkormányzati rendelethez </t>
  </si>
  <si>
    <t>13. melléklet a 14/2016. (X.28.) önkormányzati rendelethez</t>
  </si>
</sst>
</file>

<file path=xl/styles.xml><?xml version="1.0" encoding="utf-8"?>
<styleSheet xmlns="http://schemas.openxmlformats.org/spreadsheetml/2006/main">
  <fonts count="44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MS Sans Serif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u/>
      <sz val="12"/>
      <name val="Arial CE"/>
      <family val="2"/>
      <charset val="238"/>
    </font>
    <font>
      <b/>
      <sz val="10"/>
      <name val="Arial CE"/>
      <charset val="238"/>
    </font>
    <font>
      <b/>
      <sz val="16"/>
      <name val="Arial CE"/>
      <family val="2"/>
      <charset val="238"/>
    </font>
    <font>
      <b/>
      <u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 CE"/>
      <family val="2"/>
      <charset val="238"/>
    </font>
    <font>
      <sz val="10"/>
      <name val="MS Sans Serif"/>
      <family val="2"/>
      <charset val="238"/>
    </font>
    <font>
      <b/>
      <u/>
      <sz val="10"/>
      <name val="Arial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10"/>
      <name val="Arial CE"/>
      <charset val="238"/>
    </font>
    <font>
      <i/>
      <sz val="10"/>
      <name val="Arial CE"/>
      <charset val="238"/>
    </font>
    <font>
      <b/>
      <sz val="10"/>
      <name val="Times New Roman CE"/>
      <family val="1"/>
      <charset val="238"/>
    </font>
    <font>
      <b/>
      <sz val="12"/>
      <name val="MS Sans Serif"/>
      <family val="2"/>
      <charset val="238"/>
    </font>
    <font>
      <b/>
      <u/>
      <sz val="10"/>
      <name val="MS Sans Serif"/>
      <family val="2"/>
      <charset val="238"/>
    </font>
    <font>
      <u/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theme="1"/>
      <name val="Arial CE"/>
      <family val="2"/>
      <charset val="238"/>
    </font>
    <font>
      <u/>
      <sz val="10"/>
      <name val="Arial CE"/>
      <charset val="238"/>
    </font>
    <font>
      <u/>
      <sz val="10"/>
      <name val="MS Sans Serif"/>
      <family val="2"/>
      <charset val="238"/>
    </font>
    <font>
      <b/>
      <sz val="10"/>
      <name val="MS Sans Serif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</cellStyleXfs>
  <cellXfs count="63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1" xfId="0" applyFont="1" applyBorder="1"/>
    <xf numFmtId="0" fontId="8" fillId="0" borderId="4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2" xfId="0" applyFont="1" applyBorder="1"/>
    <xf numFmtId="0" fontId="8" fillId="0" borderId="2" xfId="0" applyFont="1" applyBorder="1"/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5" xfId="0" applyFont="1" applyBorder="1"/>
    <xf numFmtId="0" fontId="8" fillId="0" borderId="8" xfId="0" applyFont="1" applyBorder="1"/>
    <xf numFmtId="0" fontId="9" fillId="0" borderId="4" xfId="0" applyFont="1" applyBorder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7" fillId="0" borderId="0" xfId="0" applyFont="1" applyBorder="1"/>
    <xf numFmtId="0" fontId="9" fillId="0" borderId="9" xfId="0" applyFont="1" applyBorder="1"/>
    <xf numFmtId="0" fontId="8" fillId="0" borderId="10" xfId="0" applyFont="1" applyBorder="1"/>
    <xf numFmtId="0" fontId="8" fillId="0" borderId="0" xfId="0" applyFont="1" applyAlignment="1">
      <alignment horizontal="center"/>
    </xf>
    <xf numFmtId="0" fontId="8" fillId="0" borderId="9" xfId="0" applyFont="1" applyBorder="1"/>
    <xf numFmtId="0" fontId="8" fillId="0" borderId="11" xfId="0" applyFont="1" applyBorder="1"/>
    <xf numFmtId="0" fontId="9" fillId="0" borderId="10" xfId="0" applyFont="1" applyBorder="1"/>
    <xf numFmtId="0" fontId="11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11" fillId="0" borderId="0" xfId="0" applyFont="1"/>
    <xf numFmtId="0" fontId="8" fillId="0" borderId="0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10" fillId="0" borderId="1" xfId="0" applyFont="1" applyBorder="1"/>
    <xf numFmtId="0" fontId="8" fillId="0" borderId="3" xfId="0" applyFont="1" applyBorder="1"/>
    <xf numFmtId="0" fontId="12" fillId="0" borderId="4" xfId="0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2" xfId="0" applyFont="1" applyBorder="1"/>
    <xf numFmtId="0" fontId="14" fillId="0" borderId="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6" xfId="0" applyFont="1" applyBorder="1"/>
    <xf numFmtId="0" fontId="14" fillId="0" borderId="7" xfId="0" applyFont="1" applyBorder="1" applyAlignment="1">
      <alignment horizontal="center"/>
    </xf>
    <xf numFmtId="0" fontId="14" fillId="0" borderId="12" xfId="0" applyFont="1" applyBorder="1"/>
    <xf numFmtId="0" fontId="14" fillId="0" borderId="3" xfId="0" applyFont="1" applyBorder="1" applyAlignment="1">
      <alignment horizontal="center"/>
    </xf>
    <xf numFmtId="0" fontId="14" fillId="0" borderId="1" xfId="0" applyFont="1" applyBorder="1"/>
    <xf numFmtId="0" fontId="14" fillId="0" borderId="3" xfId="0" applyFont="1" applyBorder="1"/>
    <xf numFmtId="0" fontId="10" fillId="0" borderId="0" xfId="0" applyFont="1" applyBorder="1"/>
    <xf numFmtId="0" fontId="14" fillId="0" borderId="4" xfId="0" applyFont="1" applyBorder="1"/>
    <xf numFmtId="0" fontId="1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6" fillId="0" borderId="0" xfId="0" applyFont="1" applyBorder="1"/>
    <xf numFmtId="0" fontId="15" fillId="0" borderId="0" xfId="0" applyFont="1" applyBorder="1" applyAlignment="1">
      <alignment horizontal="center"/>
    </xf>
    <xf numFmtId="0" fontId="14" fillId="0" borderId="0" xfId="0" applyFont="1" applyBorder="1"/>
    <xf numFmtId="0" fontId="0" fillId="0" borderId="0" xfId="0" applyBorder="1"/>
    <xf numFmtId="0" fontId="12" fillId="0" borderId="0" xfId="0" applyFont="1" applyAlignment="1">
      <alignment horizontal="left"/>
    </xf>
    <xf numFmtId="0" fontId="14" fillId="0" borderId="0" xfId="0" applyFont="1"/>
    <xf numFmtId="0" fontId="10" fillId="0" borderId="9" xfId="0" applyFont="1" applyBorder="1"/>
    <xf numFmtId="0" fontId="14" fillId="0" borderId="13" xfId="0" applyFont="1" applyBorder="1" applyAlignment="1">
      <alignment horizontal="center"/>
    </xf>
    <xf numFmtId="0" fontId="14" fillId="0" borderId="3" xfId="0" applyFont="1" applyBorder="1" applyAlignment="1">
      <alignment vertical="center"/>
    </xf>
    <xf numFmtId="0" fontId="8" fillId="0" borderId="11" xfId="0" applyFont="1" applyBorder="1" applyAlignment="1">
      <alignment horizontal="center"/>
    </xf>
    <xf numFmtId="0" fontId="9" fillId="0" borderId="6" xfId="0" applyFont="1" applyBorder="1"/>
    <xf numFmtId="49" fontId="14" fillId="0" borderId="9" xfId="0" applyNumberFormat="1" applyFont="1" applyBorder="1" applyAlignment="1">
      <alignment horizontal="center"/>
    </xf>
    <xf numFmtId="49" fontId="14" fillId="0" borderId="11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2" fillId="0" borderId="15" xfId="0" applyFont="1" applyBorder="1"/>
    <xf numFmtId="0" fontId="8" fillId="0" borderId="15" xfId="0" applyFont="1" applyBorder="1"/>
    <xf numFmtId="0" fontId="8" fillId="0" borderId="16" xfId="0" applyFont="1" applyBorder="1"/>
    <xf numFmtId="0" fontId="14" fillId="0" borderId="17" xfId="0" applyFont="1" applyBorder="1"/>
    <xf numFmtId="0" fontId="12" fillId="0" borderId="2" xfId="0" applyFont="1" applyBorder="1" applyAlignment="1">
      <alignment horizontal="right"/>
    </xf>
    <xf numFmtId="49" fontId="14" fillId="0" borderId="10" xfId="0" applyNumberFormat="1" applyFont="1" applyBorder="1" applyAlignment="1">
      <alignment horizontal="center"/>
    </xf>
    <xf numFmtId="49" fontId="14" fillId="0" borderId="6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0" fontId="18" fillId="0" borderId="1" xfId="0" applyFont="1" applyBorder="1"/>
    <xf numFmtId="3" fontId="8" fillId="0" borderId="4" xfId="0" applyNumberFormat="1" applyFont="1" applyBorder="1"/>
    <xf numFmtId="3" fontId="9" fillId="0" borderId="3" xfId="0" applyNumberFormat="1" applyFont="1" applyBorder="1"/>
    <xf numFmtId="3" fontId="9" fillId="0" borderId="12" xfId="0" applyNumberFormat="1" applyFont="1" applyBorder="1"/>
    <xf numFmtId="3" fontId="14" fillId="0" borderId="3" xfId="0" applyNumberFormat="1" applyFont="1" applyBorder="1"/>
    <xf numFmtId="0" fontId="18" fillId="0" borderId="1" xfId="0" applyFont="1" applyBorder="1" applyAlignment="1">
      <alignment vertical="center"/>
    </xf>
    <xf numFmtId="0" fontId="18" fillId="0" borderId="11" xfId="0" applyFont="1" applyBorder="1"/>
    <xf numFmtId="0" fontId="12" fillId="0" borderId="11" xfId="0" applyFont="1" applyBorder="1"/>
    <xf numFmtId="0" fontId="9" fillId="0" borderId="0" xfId="0" applyFont="1"/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3" fillId="0" borderId="0" xfId="0" applyFont="1" applyBorder="1"/>
    <xf numFmtId="0" fontId="13" fillId="0" borderId="0" xfId="0" applyFont="1" applyBorder="1" applyAlignment="1">
      <alignment horizontal="left"/>
    </xf>
    <xf numFmtId="49" fontId="16" fillId="0" borderId="1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3" fontId="18" fillId="0" borderId="1" xfId="0" applyNumberFormat="1" applyFont="1" applyBorder="1" applyAlignment="1">
      <alignment vertical="center"/>
    </xf>
    <xf numFmtId="3" fontId="18" fillId="0" borderId="1" xfId="0" applyNumberFormat="1" applyFont="1" applyBorder="1" applyAlignment="1">
      <alignment horizontal="right"/>
    </xf>
    <xf numFmtId="3" fontId="10" fillId="0" borderId="1" xfId="0" applyNumberFormat="1" applyFont="1" applyBorder="1"/>
    <xf numFmtId="3" fontId="10" fillId="0" borderId="18" xfId="0" applyNumberFormat="1" applyFont="1" applyBorder="1"/>
    <xf numFmtId="3" fontId="12" fillId="0" borderId="19" xfId="0" applyNumberFormat="1" applyFont="1" applyBorder="1"/>
    <xf numFmtId="3" fontId="8" fillId="0" borderId="13" xfId="0" applyNumberFormat="1" applyFont="1" applyBorder="1"/>
    <xf numFmtId="3" fontId="8" fillId="0" borderId="19" xfId="0" applyNumberFormat="1" applyFont="1" applyBorder="1"/>
    <xf numFmtId="3" fontId="12" fillId="0" borderId="2" xfId="0" applyNumberFormat="1" applyFont="1" applyBorder="1"/>
    <xf numFmtId="3" fontId="8" fillId="0" borderId="2" xfId="0" applyNumberFormat="1" applyFont="1" applyBorder="1"/>
    <xf numFmtId="3" fontId="14" fillId="0" borderId="2" xfId="0" applyNumberFormat="1" applyFont="1" applyBorder="1"/>
    <xf numFmtId="3" fontId="8" fillId="0" borderId="1" xfId="0" applyNumberFormat="1" applyFont="1" applyBorder="1"/>
    <xf numFmtId="3" fontId="8" fillId="0" borderId="0" xfId="0" applyNumberFormat="1" applyFont="1"/>
    <xf numFmtId="3" fontId="8" fillId="0" borderId="18" xfId="0" applyNumberFormat="1" applyFont="1" applyBorder="1"/>
    <xf numFmtId="3" fontId="8" fillId="0" borderId="9" xfId="0" applyNumberFormat="1" applyFont="1" applyBorder="1"/>
    <xf numFmtId="3" fontId="8" fillId="0" borderId="5" xfId="0" applyNumberFormat="1" applyFont="1" applyBorder="1"/>
    <xf numFmtId="3" fontId="8" fillId="0" borderId="10" xfId="0" applyNumberFormat="1" applyFont="1" applyBorder="1"/>
    <xf numFmtId="3" fontId="8" fillId="0" borderId="8" xfId="0" applyNumberFormat="1" applyFont="1" applyBorder="1"/>
    <xf numFmtId="3" fontId="8" fillId="0" borderId="0" xfId="0" applyNumberFormat="1" applyFont="1" applyAlignment="1">
      <alignment horizontal="right"/>
    </xf>
    <xf numFmtId="3" fontId="8" fillId="0" borderId="0" xfId="0" applyNumberFormat="1" applyFont="1" applyBorder="1"/>
    <xf numFmtId="3" fontId="8" fillId="0" borderId="5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9" fillId="0" borderId="4" xfId="0" applyNumberFormat="1" applyFont="1" applyBorder="1"/>
    <xf numFmtId="3" fontId="9" fillId="0" borderId="0" xfId="0" applyNumberFormat="1" applyFont="1" applyBorder="1"/>
    <xf numFmtId="3" fontId="9" fillId="0" borderId="11" xfId="0" applyNumberFormat="1" applyFont="1" applyBorder="1"/>
    <xf numFmtId="3" fontId="9" fillId="0" borderId="19" xfId="0" applyNumberFormat="1" applyFont="1" applyBorder="1"/>
    <xf numFmtId="3" fontId="9" fillId="0" borderId="13" xfId="0" applyNumberFormat="1" applyFont="1" applyBorder="1"/>
    <xf numFmtId="3" fontId="9" fillId="0" borderId="2" xfId="0" applyNumberFormat="1" applyFont="1" applyBorder="1"/>
    <xf numFmtId="3" fontId="9" fillId="0" borderId="1" xfId="0" applyNumberFormat="1" applyFont="1" applyBorder="1"/>
    <xf numFmtId="3" fontId="8" fillId="0" borderId="11" xfId="0" applyNumberFormat="1" applyFont="1" applyBorder="1"/>
    <xf numFmtId="3" fontId="9" fillId="0" borderId="5" xfId="0" applyNumberFormat="1" applyFont="1" applyBorder="1"/>
    <xf numFmtId="3" fontId="9" fillId="0" borderId="9" xfId="0" applyNumberFormat="1" applyFont="1" applyBorder="1"/>
    <xf numFmtId="3" fontId="9" fillId="0" borderId="18" xfId="0" applyNumberFormat="1" applyFont="1" applyBorder="1"/>
    <xf numFmtId="3" fontId="12" fillId="0" borderId="4" xfId="0" applyNumberFormat="1" applyFont="1" applyBorder="1"/>
    <xf numFmtId="3" fontId="9" fillId="0" borderId="10" xfId="0" applyNumberFormat="1" applyFont="1" applyBorder="1"/>
    <xf numFmtId="3" fontId="16" fillId="0" borderId="3" xfId="0" applyNumberFormat="1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3" fontId="14" fillId="0" borderId="3" xfId="0" applyNumberFormat="1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3" fontId="8" fillId="0" borderId="20" xfId="0" applyNumberFormat="1" applyFont="1" applyBorder="1"/>
    <xf numFmtId="3" fontId="8" fillId="0" borderId="15" xfId="0" applyNumberFormat="1" applyFont="1" applyBorder="1"/>
    <xf numFmtId="3" fontId="8" fillId="0" borderId="16" xfId="0" applyNumberFormat="1" applyFont="1" applyBorder="1"/>
    <xf numFmtId="3" fontId="8" fillId="0" borderId="21" xfId="0" applyNumberFormat="1" applyFont="1" applyBorder="1"/>
    <xf numFmtId="3" fontId="14" fillId="0" borderId="17" xfId="0" applyNumberFormat="1" applyFont="1" applyBorder="1"/>
    <xf numFmtId="0" fontId="12" fillId="0" borderId="3" xfId="0" applyFont="1" applyBorder="1"/>
    <xf numFmtId="3" fontId="0" fillId="0" borderId="0" xfId="0" applyNumberFormat="1"/>
    <xf numFmtId="49" fontId="16" fillId="0" borderId="3" xfId="0" applyNumberFormat="1" applyFont="1" applyBorder="1" applyAlignment="1">
      <alignment horizontal="center" vertical="center"/>
    </xf>
    <xf numFmtId="3" fontId="18" fillId="0" borderId="1" xfId="0" applyNumberFormat="1" applyFont="1" applyBorder="1"/>
    <xf numFmtId="3" fontId="12" fillId="0" borderId="2" xfId="0" applyNumberFormat="1" applyFont="1" applyBorder="1" applyAlignment="1">
      <alignment horizontal="right"/>
    </xf>
    <xf numFmtId="3" fontId="21" fillId="0" borderId="5" xfId="0" applyNumberFormat="1" applyFont="1" applyBorder="1"/>
    <xf numFmtId="0" fontId="0" fillId="0" borderId="2" xfId="0" applyBorder="1"/>
    <xf numFmtId="0" fontId="8" fillId="0" borderId="0" xfId="0" applyFont="1" applyBorder="1" applyAlignment="1">
      <alignment vertical="center"/>
    </xf>
    <xf numFmtId="3" fontId="4" fillId="0" borderId="0" xfId="0" applyNumberFormat="1" applyFont="1"/>
    <xf numFmtId="0" fontId="2" fillId="0" borderId="0" xfId="0" applyFont="1"/>
    <xf numFmtId="3" fontId="9" fillId="0" borderId="0" xfId="0" applyNumberFormat="1" applyFont="1"/>
    <xf numFmtId="0" fontId="22" fillId="0" borderId="0" xfId="0" applyFont="1"/>
    <xf numFmtId="0" fontId="18" fillId="0" borderId="5" xfId="0" applyFont="1" applyBorder="1"/>
    <xf numFmtId="0" fontId="12" fillId="0" borderId="4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3" fontId="18" fillId="0" borderId="4" xfId="0" applyNumberFormat="1" applyFont="1" applyBorder="1" applyAlignment="1">
      <alignment horizontal="right"/>
    </xf>
    <xf numFmtId="3" fontId="18" fillId="0" borderId="5" xfId="0" applyNumberFormat="1" applyFont="1" applyBorder="1" applyAlignment="1">
      <alignment horizontal="right"/>
    </xf>
    <xf numFmtId="0" fontId="14" fillId="0" borderId="11" xfId="0" applyFont="1" applyBorder="1" applyAlignment="1">
      <alignment horizontal="center"/>
    </xf>
    <xf numFmtId="0" fontId="19" fillId="0" borderId="2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49" fontId="16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vertic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3" fontId="12" fillId="0" borderId="8" xfId="0" applyNumberFormat="1" applyFont="1" applyBorder="1" applyAlignment="1">
      <alignment vertical="center"/>
    </xf>
    <xf numFmtId="3" fontId="8" fillId="0" borderId="19" xfId="0" applyNumberFormat="1" applyFont="1" applyBorder="1" applyAlignment="1">
      <alignment vertical="center"/>
    </xf>
    <xf numFmtId="3" fontId="8" fillId="0" borderId="2" xfId="0" applyNumberFormat="1" applyFont="1" applyFill="1" applyBorder="1"/>
    <xf numFmtId="3" fontId="8" fillId="0" borderId="4" xfId="0" applyNumberFormat="1" applyFont="1" applyFill="1" applyBorder="1"/>
    <xf numFmtId="0" fontId="9" fillId="0" borderId="1" xfId="0" applyFont="1" applyFill="1" applyBorder="1"/>
    <xf numFmtId="16" fontId="4" fillId="0" borderId="0" xfId="0" applyNumberFormat="1" applyFont="1"/>
    <xf numFmtId="3" fontId="12" fillId="0" borderId="19" xfId="0" applyNumberFormat="1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25" fillId="0" borderId="0" xfId="0" applyFont="1"/>
    <xf numFmtId="0" fontId="14" fillId="0" borderId="2" xfId="0" applyFont="1" applyBorder="1" applyAlignment="1">
      <alignment horizontal="right"/>
    </xf>
    <xf numFmtId="0" fontId="26" fillId="0" borderId="1" xfId="0" applyFont="1" applyBorder="1"/>
    <xf numFmtId="0" fontId="27" fillId="0" borderId="1" xfId="0" applyFont="1" applyBorder="1"/>
    <xf numFmtId="3" fontId="18" fillId="0" borderId="3" xfId="0" applyNumberFormat="1" applyFont="1" applyBorder="1"/>
    <xf numFmtId="3" fontId="8" fillId="0" borderId="1" xfId="0" applyNumberFormat="1" applyFont="1" applyFill="1" applyBorder="1"/>
    <xf numFmtId="0" fontId="12" fillId="0" borderId="0" xfId="0" applyFont="1" applyBorder="1" applyAlignment="1">
      <alignment vertical="center"/>
    </xf>
    <xf numFmtId="0" fontId="19" fillId="0" borderId="4" xfId="0" applyFont="1" applyBorder="1" applyAlignment="1">
      <alignment horizontal="left"/>
    </xf>
    <xf numFmtId="3" fontId="18" fillId="0" borderId="0" xfId="0" applyNumberFormat="1" applyFont="1" applyBorder="1" applyAlignment="1">
      <alignment horizontal="right"/>
    </xf>
    <xf numFmtId="49" fontId="12" fillId="0" borderId="4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8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vertical="center"/>
    </xf>
    <xf numFmtId="0" fontId="14" fillId="0" borderId="1" xfId="1" applyFont="1" applyFill="1" applyBorder="1" applyAlignment="1">
      <alignment horizontal="center"/>
    </xf>
    <xf numFmtId="0" fontId="14" fillId="0" borderId="4" xfId="1" applyFont="1" applyFill="1" applyBorder="1" applyAlignment="1">
      <alignment horizontal="center"/>
    </xf>
    <xf numFmtId="0" fontId="18" fillId="0" borderId="1" xfId="2" applyFont="1" applyFill="1" applyBorder="1"/>
    <xf numFmtId="3" fontId="8" fillId="0" borderId="5" xfId="1" applyNumberFormat="1" applyFont="1" applyFill="1" applyBorder="1"/>
    <xf numFmtId="3" fontId="8" fillId="0" borderId="1" xfId="1" applyNumberFormat="1" applyFont="1" applyFill="1" applyBorder="1"/>
    <xf numFmtId="0" fontId="8" fillId="0" borderId="4" xfId="1" applyFont="1" applyFill="1" applyBorder="1"/>
    <xf numFmtId="3" fontId="8" fillId="0" borderId="4" xfId="1" applyNumberFormat="1" applyFont="1" applyFill="1" applyBorder="1"/>
    <xf numFmtId="0" fontId="14" fillId="0" borderId="1" xfId="1" applyFont="1" applyFill="1" applyBorder="1"/>
    <xf numFmtId="3" fontId="8" fillId="0" borderId="2" xfId="1" applyNumberFormat="1" applyFont="1" applyFill="1" applyBorder="1"/>
    <xf numFmtId="3" fontId="8" fillId="0" borderId="0" xfId="1" applyNumberFormat="1" applyFont="1" applyFill="1" applyBorder="1"/>
    <xf numFmtId="0" fontId="18" fillId="0" borderId="1" xfId="1" applyFont="1" applyFill="1" applyBorder="1"/>
    <xf numFmtId="0" fontId="10" fillId="0" borderId="9" xfId="0" applyFont="1" applyFill="1" applyBorder="1"/>
    <xf numFmtId="3" fontId="12" fillId="0" borderId="5" xfId="0" applyNumberFormat="1" applyFont="1" applyFill="1" applyBorder="1"/>
    <xf numFmtId="3" fontId="12" fillId="0" borderId="1" xfId="0" applyNumberFormat="1" applyFont="1" applyFill="1" applyBorder="1"/>
    <xf numFmtId="0" fontId="0" fillId="0" borderId="1" xfId="0" applyFill="1" applyBorder="1"/>
    <xf numFmtId="0" fontId="12" fillId="0" borderId="11" xfId="0" applyFont="1" applyFill="1" applyBorder="1" applyAlignment="1">
      <alignment horizontal="left"/>
    </xf>
    <xf numFmtId="0" fontId="9" fillId="0" borderId="9" xfId="0" applyFont="1" applyFill="1" applyBorder="1"/>
    <xf numFmtId="3" fontId="12" fillId="0" borderId="0" xfId="0" applyNumberFormat="1" applyFont="1" applyFill="1" applyBorder="1"/>
    <xf numFmtId="3" fontId="12" fillId="0" borderId="4" xfId="0" applyNumberFormat="1" applyFont="1" applyFill="1" applyBorder="1"/>
    <xf numFmtId="0" fontId="0" fillId="0" borderId="4" xfId="0" applyFill="1" applyBorder="1"/>
    <xf numFmtId="3" fontId="8" fillId="0" borderId="10" xfId="1" applyNumberFormat="1" applyFont="1" applyFill="1" applyBorder="1"/>
    <xf numFmtId="3" fontId="8" fillId="0" borderId="5" xfId="2" applyNumberFormat="1" applyFont="1" applyFill="1" applyBorder="1"/>
    <xf numFmtId="3" fontId="8" fillId="0" borderId="1" xfId="2" applyNumberFormat="1" applyFont="1" applyFill="1" applyBorder="1"/>
    <xf numFmtId="0" fontId="8" fillId="0" borderId="2" xfId="2" applyFont="1" applyFill="1" applyBorder="1"/>
    <xf numFmtId="3" fontId="8" fillId="0" borderId="2" xfId="2" applyNumberFormat="1" applyFont="1" applyFill="1" applyBorder="1"/>
    <xf numFmtId="0" fontId="14" fillId="0" borderId="4" xfId="2" applyFont="1" applyFill="1" applyBorder="1" applyAlignment="1"/>
    <xf numFmtId="3" fontId="8" fillId="0" borderId="0" xfId="2" applyNumberFormat="1" applyFont="1" applyFill="1" applyBorder="1"/>
    <xf numFmtId="3" fontId="8" fillId="0" borderId="4" xfId="2" applyNumberFormat="1" applyFont="1" applyFill="1" applyBorder="1"/>
    <xf numFmtId="0" fontId="14" fillId="0" borderId="4" xfId="2" applyFont="1" applyFill="1" applyBorder="1"/>
    <xf numFmtId="0" fontId="14" fillId="0" borderId="1" xfId="2" applyFont="1" applyFill="1" applyBorder="1"/>
    <xf numFmtId="3" fontId="14" fillId="0" borderId="5" xfId="1" applyNumberFormat="1" applyFont="1" applyFill="1" applyBorder="1"/>
    <xf numFmtId="3" fontId="14" fillId="0" borderId="1" xfId="1" applyNumberFormat="1" applyFont="1" applyFill="1" applyBorder="1"/>
    <xf numFmtId="0" fontId="9" fillId="0" borderId="2" xfId="1" applyFont="1" applyFill="1" applyBorder="1"/>
    <xf numFmtId="0" fontId="13" fillId="0" borderId="0" xfId="1" applyFont="1" applyFill="1"/>
    <xf numFmtId="0" fontId="8" fillId="0" borderId="0" xfId="1" applyFont="1" applyFill="1"/>
    <xf numFmtId="0" fontId="0" fillId="0" borderId="0" xfId="0" applyFill="1"/>
    <xf numFmtId="0" fontId="8" fillId="0" borderId="0" xfId="2" applyFont="1" applyFill="1"/>
    <xf numFmtId="0" fontId="8" fillId="0" borderId="0" xfId="2" applyFont="1" applyFill="1" applyBorder="1"/>
    <xf numFmtId="3" fontId="8" fillId="0" borderId="0" xfId="2" applyNumberFormat="1" applyFont="1" applyFill="1"/>
    <xf numFmtId="0" fontId="14" fillId="0" borderId="4" xfId="2" applyFont="1" applyFill="1" applyBorder="1" applyAlignment="1">
      <alignment horizontal="center"/>
    </xf>
    <xf numFmtId="0" fontId="8" fillId="0" borderId="4" xfId="2" applyFont="1" applyFill="1" applyBorder="1"/>
    <xf numFmtId="0" fontId="12" fillId="0" borderId="10" xfId="0" applyFont="1" applyFill="1" applyBorder="1" applyAlignment="1">
      <alignment horizontal="left"/>
    </xf>
    <xf numFmtId="0" fontId="9" fillId="0" borderId="11" xfId="0" applyFont="1" applyFill="1" applyBorder="1"/>
    <xf numFmtId="3" fontId="14" fillId="0" borderId="5" xfId="2" applyNumberFormat="1" applyFont="1" applyFill="1" applyBorder="1"/>
    <xf numFmtId="3" fontId="14" fillId="0" borderId="1" xfId="2" applyNumberFormat="1" applyFont="1" applyFill="1" applyBorder="1"/>
    <xf numFmtId="0" fontId="28" fillId="0" borderId="1" xfId="2" applyFont="1" applyFill="1" applyBorder="1"/>
    <xf numFmtId="0" fontId="18" fillId="0" borderId="1" xfId="2" applyFont="1" applyFill="1" applyBorder="1" applyAlignment="1"/>
    <xf numFmtId="0" fontId="14" fillId="0" borderId="9" xfId="0" applyFont="1" applyBorder="1"/>
    <xf numFmtId="16" fontId="4" fillId="0" borderId="0" xfId="0" applyNumberFormat="1" applyFont="1" applyAlignment="1">
      <alignment horizontal="left"/>
    </xf>
    <xf numFmtId="3" fontId="21" fillId="0" borderId="8" xfId="0" applyNumberFormat="1" applyFont="1" applyBorder="1"/>
    <xf numFmtId="3" fontId="21" fillId="0" borderId="4" xfId="0" applyNumberFormat="1" applyFont="1" applyBorder="1"/>
    <xf numFmtId="0" fontId="9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" fontId="29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1" applyFont="1" applyFill="1" applyAlignment="1">
      <alignment horizontal="center"/>
    </xf>
    <xf numFmtId="0" fontId="18" fillId="0" borderId="1" xfId="2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0" fontId="9" fillId="0" borderId="4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2" xfId="2" applyFont="1" applyFill="1" applyBorder="1" applyAlignment="1">
      <alignment horizontal="center"/>
    </xf>
    <xf numFmtId="0" fontId="14" fillId="0" borderId="1" xfId="2" applyFont="1" applyFill="1" applyBorder="1" applyAlignment="1"/>
    <xf numFmtId="0" fontId="26" fillId="0" borderId="4" xfId="0" applyFont="1" applyBorder="1"/>
    <xf numFmtId="0" fontId="10" fillId="0" borderId="1" xfId="0" applyFont="1" applyFill="1" applyBorder="1"/>
    <xf numFmtId="0" fontId="9" fillId="0" borderId="4" xfId="0" applyFont="1" applyFill="1" applyBorder="1"/>
    <xf numFmtId="0" fontId="12" fillId="0" borderId="4" xfId="0" applyFont="1" applyFill="1" applyBorder="1" applyAlignment="1">
      <alignment horizontal="left"/>
    </xf>
    <xf numFmtId="0" fontId="18" fillId="0" borderId="18" xfId="0" applyFont="1" applyBorder="1" applyAlignment="1">
      <alignment horizontal="center"/>
    </xf>
    <xf numFmtId="3" fontId="0" fillId="0" borderId="0" xfId="0" applyNumberFormat="1" applyFill="1" applyBorder="1"/>
    <xf numFmtId="0" fontId="9" fillId="0" borderId="3" xfId="1" applyFont="1" applyFill="1" applyBorder="1"/>
    <xf numFmtId="49" fontId="8" fillId="0" borderId="11" xfId="0" applyNumberFormat="1" applyFont="1" applyBorder="1" applyAlignment="1">
      <alignment horizontal="center"/>
    </xf>
    <xf numFmtId="0" fontId="24" fillId="0" borderId="0" xfId="0" applyFont="1"/>
    <xf numFmtId="0" fontId="14" fillId="0" borderId="10" xfId="0" applyFont="1" applyBorder="1"/>
    <xf numFmtId="0" fontId="3" fillId="0" borderId="0" xfId="0" applyFont="1"/>
    <xf numFmtId="0" fontId="30" fillId="0" borderId="0" xfId="0" applyFont="1"/>
    <xf numFmtId="0" fontId="18" fillId="0" borderId="2" xfId="0" applyFont="1" applyBorder="1" applyAlignment="1">
      <alignment horizontal="center"/>
    </xf>
    <xf numFmtId="0" fontId="18" fillId="0" borderId="13" xfId="0" applyFont="1" applyBorder="1"/>
    <xf numFmtId="0" fontId="10" fillId="0" borderId="7" xfId="0" applyFont="1" applyBorder="1"/>
    <xf numFmtId="3" fontId="10" fillId="0" borderId="3" xfId="0" applyNumberFormat="1" applyFont="1" applyBorder="1"/>
    <xf numFmtId="49" fontId="8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3" xfId="0" applyFont="1" applyBorder="1" applyAlignment="1"/>
    <xf numFmtId="0" fontId="18" fillId="0" borderId="4" xfId="1" applyFont="1" applyFill="1" applyBorder="1"/>
    <xf numFmtId="0" fontId="18" fillId="0" borderId="4" xfId="1" applyFont="1" applyFill="1" applyBorder="1" applyAlignment="1">
      <alignment horizontal="center"/>
    </xf>
    <xf numFmtId="3" fontId="8" fillId="0" borderId="5" xfId="0" applyNumberFormat="1" applyFont="1" applyFill="1" applyBorder="1"/>
    <xf numFmtId="0" fontId="14" fillId="0" borderId="1" xfId="0" applyFont="1" applyFill="1" applyBorder="1" applyAlignment="1">
      <alignment horizontal="left"/>
    </xf>
    <xf numFmtId="0" fontId="0" fillId="2" borderId="0" xfId="0" applyFill="1"/>
    <xf numFmtId="3" fontId="9" fillId="0" borderId="2" xfId="0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3" fontId="8" fillId="2" borderId="4" xfId="0" applyNumberFormat="1" applyFont="1" applyFill="1" applyBorder="1"/>
    <xf numFmtId="0" fontId="9" fillId="0" borderId="4" xfId="0" applyFont="1" applyBorder="1" applyAlignment="1">
      <alignment horizontal="right"/>
    </xf>
    <xf numFmtId="0" fontId="7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/>
    </xf>
    <xf numFmtId="3" fontId="14" fillId="0" borderId="18" xfId="1" applyNumberFormat="1" applyFont="1" applyFill="1" applyBorder="1"/>
    <xf numFmtId="3" fontId="19" fillId="0" borderId="19" xfId="0" applyNumberFormat="1" applyFont="1" applyFill="1" applyBorder="1"/>
    <xf numFmtId="3" fontId="12" fillId="0" borderId="19" xfId="0" applyNumberFormat="1" applyFont="1" applyFill="1" applyBorder="1"/>
    <xf numFmtId="0" fontId="12" fillId="0" borderId="1" xfId="0" applyFont="1" applyFill="1" applyBorder="1" applyAlignment="1">
      <alignment horizontal="left"/>
    </xf>
    <xf numFmtId="3" fontId="19" fillId="0" borderId="0" xfId="0" applyNumberFormat="1" applyFont="1" applyFill="1"/>
    <xf numFmtId="3" fontId="14" fillId="0" borderId="2" xfId="0" applyNumberFormat="1" applyFont="1" applyBorder="1" applyAlignment="1">
      <alignment horizontal="right"/>
    </xf>
    <xf numFmtId="0" fontId="18" fillId="0" borderId="9" xfId="0" applyFont="1" applyBorder="1"/>
    <xf numFmtId="3" fontId="10" fillId="0" borderId="18" xfId="0" applyNumberFormat="1" applyFont="1" applyBorder="1" applyAlignment="1">
      <alignment vertical="center"/>
    </xf>
    <xf numFmtId="49" fontId="12" fillId="0" borderId="11" xfId="0" applyNumberFormat="1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/>
    </xf>
    <xf numFmtId="3" fontId="9" fillId="2" borderId="2" xfId="0" applyNumberFormat="1" applyFont="1" applyFill="1" applyBorder="1" applyAlignment="1">
      <alignment horizontal="right"/>
    </xf>
    <xf numFmtId="0" fontId="31" fillId="0" borderId="0" xfId="0" applyFont="1"/>
    <xf numFmtId="0" fontId="10" fillId="0" borderId="11" xfId="0" applyFont="1" applyBorder="1"/>
    <xf numFmtId="3" fontId="10" fillId="0" borderId="4" xfId="0" applyNumberFormat="1" applyFont="1" applyBorder="1"/>
    <xf numFmtId="49" fontId="12" fillId="0" borderId="10" xfId="0" applyNumberFormat="1" applyFont="1" applyBorder="1" applyAlignment="1">
      <alignment horizontal="center"/>
    </xf>
    <xf numFmtId="0" fontId="12" fillId="0" borderId="10" xfId="0" applyFont="1" applyBorder="1"/>
    <xf numFmtId="0" fontId="7" fillId="0" borderId="0" xfId="0" applyFont="1" applyProtection="1">
      <protection locked="0"/>
    </xf>
    <xf numFmtId="3" fontId="18" fillId="0" borderId="12" xfId="0" applyNumberFormat="1" applyFont="1" applyBorder="1" applyAlignment="1">
      <alignment horizontal="right" vertical="center"/>
    </xf>
    <xf numFmtId="0" fontId="14" fillId="0" borderId="12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2" borderId="4" xfId="0" applyFont="1" applyFill="1" applyBorder="1"/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3" fontId="12" fillId="0" borderId="19" xfId="0" applyNumberFormat="1" applyFont="1" applyBorder="1" applyAlignment="1">
      <alignment horizontal="right"/>
    </xf>
    <xf numFmtId="3" fontId="18" fillId="0" borderId="2" xfId="0" applyNumberFormat="1" applyFont="1" applyBorder="1"/>
    <xf numFmtId="0" fontId="14" fillId="2" borderId="9" xfId="0" applyFont="1" applyFill="1" applyBorder="1"/>
    <xf numFmtId="0" fontId="10" fillId="0" borderId="21" xfId="0" applyFont="1" applyBorder="1"/>
    <xf numFmtId="0" fontId="10" fillId="0" borderId="16" xfId="0" applyFont="1" applyBorder="1"/>
    <xf numFmtId="3" fontId="10" fillId="0" borderId="16" xfId="0" applyNumberFormat="1" applyFont="1" applyBorder="1"/>
    <xf numFmtId="3" fontId="10" fillId="0" borderId="0" xfId="0" applyNumberFormat="1" applyFont="1" applyBorder="1"/>
    <xf numFmtId="0" fontId="10" fillId="0" borderId="0" xfId="0" applyFont="1"/>
    <xf numFmtId="0" fontId="9" fillId="0" borderId="17" xfId="0" applyFont="1" applyBorder="1"/>
    <xf numFmtId="3" fontId="9" fillId="0" borderId="17" xfId="0" applyNumberFormat="1" applyFont="1" applyBorder="1"/>
    <xf numFmtId="0" fontId="10" fillId="0" borderId="15" xfId="0" applyFont="1" applyBorder="1"/>
    <xf numFmtId="3" fontId="18" fillId="0" borderId="16" xfId="0" applyNumberFormat="1" applyFont="1" applyBorder="1"/>
    <xf numFmtId="3" fontId="10" fillId="0" borderId="15" xfId="0" applyNumberFormat="1" applyFont="1" applyBorder="1"/>
    <xf numFmtId="3" fontId="10" fillId="0" borderId="8" xfId="0" applyNumberFormat="1" applyFont="1" applyBorder="1"/>
    <xf numFmtId="0" fontId="10" fillId="0" borderId="8" xfId="0" applyFont="1" applyBorder="1"/>
    <xf numFmtId="0" fontId="31" fillId="0" borderId="8" xfId="0" applyFont="1" applyBorder="1"/>
    <xf numFmtId="0" fontId="8" fillId="0" borderId="21" xfId="0" applyFont="1" applyBorder="1"/>
    <xf numFmtId="3" fontId="18" fillId="0" borderId="23" xfId="0" applyNumberFormat="1" applyFont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3" fontId="9" fillId="0" borderId="4" xfId="0" applyNumberFormat="1" applyFont="1" applyBorder="1" applyAlignment="1">
      <alignment horizontal="right"/>
    </xf>
    <xf numFmtId="0" fontId="18" fillId="0" borderId="6" xfId="0" applyFont="1" applyBorder="1"/>
    <xf numFmtId="3" fontId="14" fillId="0" borderId="13" xfId="0" applyNumberFormat="1" applyFont="1" applyBorder="1"/>
    <xf numFmtId="0" fontId="12" fillId="0" borderId="4" xfId="0" applyFont="1" applyBorder="1" applyAlignment="1">
      <alignment horizontal="left"/>
    </xf>
    <xf numFmtId="3" fontId="9" fillId="0" borderId="4" xfId="0" applyNumberFormat="1" applyFont="1" applyFill="1" applyBorder="1"/>
    <xf numFmtId="0" fontId="2" fillId="0" borderId="6" xfId="0" applyFont="1" applyBorder="1"/>
    <xf numFmtId="3" fontId="2" fillId="0" borderId="12" xfId="0" applyNumberFormat="1" applyFont="1" applyBorder="1"/>
    <xf numFmtId="0" fontId="14" fillId="0" borderId="3" xfId="0" applyFont="1" applyFill="1" applyBorder="1"/>
    <xf numFmtId="0" fontId="18" fillId="0" borderId="11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8" fillId="0" borderId="1" xfId="0" applyFont="1" applyBorder="1" applyAlignment="1">
      <alignment horizontal="right"/>
    </xf>
    <xf numFmtId="49" fontId="12" fillId="0" borderId="2" xfId="0" applyNumberFormat="1" applyFont="1" applyBorder="1" applyAlignment="1">
      <alignment horizontal="center" vertical="center"/>
    </xf>
    <xf numFmtId="3" fontId="18" fillId="0" borderId="19" xfId="0" applyNumberFormat="1" applyFont="1" applyBorder="1" applyAlignment="1">
      <alignment horizontal="right"/>
    </xf>
    <xf numFmtId="3" fontId="18" fillId="0" borderId="4" xfId="0" applyNumberFormat="1" applyFont="1" applyBorder="1"/>
    <xf numFmtId="0" fontId="12" fillId="0" borderId="8" xfId="0" applyFont="1" applyBorder="1"/>
    <xf numFmtId="49" fontId="18" fillId="0" borderId="11" xfId="0" applyNumberFormat="1" applyFont="1" applyBorder="1" applyAlignment="1">
      <alignment horizontal="center" vertical="center"/>
    </xf>
    <xf numFmtId="3" fontId="32" fillId="0" borderId="0" xfId="0" applyNumberFormat="1" applyFont="1"/>
    <xf numFmtId="3" fontId="0" fillId="0" borderId="0" xfId="0" applyNumberFormat="1" applyFill="1"/>
    <xf numFmtId="3" fontId="12" fillId="0" borderId="18" xfId="0" applyNumberFormat="1" applyFont="1" applyFill="1" applyBorder="1"/>
    <xf numFmtId="0" fontId="0" fillId="2" borderId="4" xfId="0" applyFill="1" applyBorder="1"/>
    <xf numFmtId="3" fontId="8" fillId="0" borderId="11" xfId="1" applyNumberFormat="1" applyFont="1" applyFill="1" applyBorder="1"/>
    <xf numFmtId="0" fontId="0" fillId="0" borderId="0" xfId="0" applyFill="1" applyBorder="1"/>
    <xf numFmtId="0" fontId="0" fillId="0" borderId="8" xfId="0" applyFill="1" applyBorder="1"/>
    <xf numFmtId="3" fontId="8" fillId="0" borderId="19" xfId="2" applyNumberFormat="1" applyFont="1" applyFill="1" applyBorder="1"/>
    <xf numFmtId="3" fontId="14" fillId="0" borderId="4" xfId="1" applyNumberFormat="1" applyFont="1" applyFill="1" applyBorder="1"/>
    <xf numFmtId="0" fontId="20" fillId="0" borderId="0" xfId="0" applyFont="1" applyFill="1" applyBorder="1"/>
    <xf numFmtId="0" fontId="20" fillId="0" borderId="0" xfId="0" applyFont="1" applyFill="1"/>
    <xf numFmtId="0" fontId="2" fillId="0" borderId="3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9" fillId="0" borderId="0" xfId="1" applyFont="1" applyFill="1" applyBorder="1"/>
    <xf numFmtId="3" fontId="0" fillId="4" borderId="0" xfId="0" applyNumberFormat="1" applyFill="1"/>
    <xf numFmtId="0" fontId="14" fillId="0" borderId="3" xfId="1" applyFont="1" applyFill="1" applyBorder="1" applyAlignment="1">
      <alignment horizontal="center"/>
    </xf>
    <xf numFmtId="3" fontId="0" fillId="0" borderId="4" xfId="0" applyNumberFormat="1" applyFill="1" applyBorder="1"/>
    <xf numFmtId="10" fontId="3" fillId="0" borderId="4" xfId="3" applyNumberFormat="1" applyFont="1" applyFill="1" applyBorder="1"/>
    <xf numFmtId="0" fontId="19" fillId="0" borderId="9" xfId="0" applyFont="1" applyFill="1" applyBorder="1"/>
    <xf numFmtId="0" fontId="19" fillId="0" borderId="4" xfId="0" applyFont="1" applyFill="1" applyBorder="1"/>
    <xf numFmtId="0" fontId="19" fillId="0" borderId="0" xfId="0" applyFont="1" applyFill="1"/>
    <xf numFmtId="3" fontId="8" fillId="0" borderId="9" xfId="0" applyNumberFormat="1" applyFont="1" applyFill="1" applyBorder="1"/>
    <xf numFmtId="3" fontId="8" fillId="0" borderId="11" xfId="0" applyNumberFormat="1" applyFont="1" applyFill="1" applyBorder="1"/>
    <xf numFmtId="0" fontId="12" fillId="2" borderId="4" xfId="0" applyFont="1" applyFill="1" applyBorder="1" applyAlignment="1">
      <alignment horizontal="left"/>
    </xf>
    <xf numFmtId="3" fontId="8" fillId="2" borderId="4" xfId="2" applyNumberFormat="1" applyFont="1" applyFill="1" applyBorder="1"/>
    <xf numFmtId="3" fontId="9" fillId="0" borderId="4" xfId="2" applyNumberFormat="1" applyFont="1" applyFill="1" applyBorder="1"/>
    <xf numFmtId="0" fontId="19" fillId="0" borderId="0" xfId="0" applyFont="1" applyFill="1" applyBorder="1"/>
    <xf numFmtId="3" fontId="12" fillId="0" borderId="3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left" vertical="center"/>
    </xf>
    <xf numFmtId="0" fontId="1" fillId="0" borderId="0" xfId="4"/>
    <xf numFmtId="0" fontId="33" fillId="0" borderId="0" xfId="4" applyFont="1" applyAlignment="1">
      <alignment horizontal="right"/>
    </xf>
    <xf numFmtId="0" fontId="1" fillId="0" borderId="3" xfId="4" applyBorder="1"/>
    <xf numFmtId="0" fontId="34" fillId="0" borderId="3" xfId="4" applyFont="1" applyBorder="1" applyAlignment="1">
      <alignment horizontal="center" vertical="center"/>
    </xf>
    <xf numFmtId="0" fontId="35" fillId="0" borderId="3" xfId="4" applyFont="1" applyBorder="1" applyAlignment="1">
      <alignment horizontal="left" vertical="center" wrapText="1"/>
    </xf>
    <xf numFmtId="1" fontId="1" fillId="0" borderId="3" xfId="4" applyNumberFormat="1" applyBorder="1" applyAlignment="1">
      <alignment horizontal="center" vertical="center"/>
    </xf>
    <xf numFmtId="0" fontId="14" fillId="2" borderId="1" xfId="0" applyFont="1" applyFill="1" applyBorder="1"/>
    <xf numFmtId="3" fontId="12" fillId="0" borderId="0" xfId="0" applyNumberFormat="1" applyFont="1" applyBorder="1"/>
    <xf numFmtId="3" fontId="21" fillId="0" borderId="0" xfId="0" applyNumberFormat="1" applyFont="1" applyBorder="1"/>
    <xf numFmtId="0" fontId="18" fillId="0" borderId="19" xfId="0" applyFont="1" applyBorder="1" applyAlignment="1">
      <alignment horizontal="center"/>
    </xf>
    <xf numFmtId="0" fontId="14" fillId="0" borderId="1" xfId="0" applyFont="1" applyFill="1" applyBorder="1"/>
    <xf numFmtId="0" fontId="14" fillId="0" borderId="9" xfId="0" applyFont="1" applyFill="1" applyBorder="1"/>
    <xf numFmtId="3" fontId="14" fillId="0" borderId="1" xfId="0" applyNumberFormat="1" applyFont="1" applyBorder="1" applyAlignment="1">
      <alignment horizontal="right"/>
    </xf>
    <xf numFmtId="0" fontId="12" fillId="0" borderId="2" xfId="0" applyFont="1" applyBorder="1"/>
    <xf numFmtId="3" fontId="14" fillId="0" borderId="4" xfId="0" applyNumberFormat="1" applyFont="1" applyBorder="1" applyAlignment="1">
      <alignment horizontal="right"/>
    </xf>
    <xf numFmtId="0" fontId="14" fillId="0" borderId="11" xfId="0" applyFont="1" applyBorder="1"/>
    <xf numFmtId="3" fontId="12" fillId="0" borderId="11" xfId="0" applyNumberFormat="1" applyFont="1" applyBorder="1"/>
    <xf numFmtId="3" fontId="14" fillId="0" borderId="11" xfId="0" applyNumberFormat="1" applyFont="1" applyBorder="1" applyAlignment="1">
      <alignment horizontal="right"/>
    </xf>
    <xf numFmtId="3" fontId="14" fillId="0" borderId="9" xfId="0" applyNumberFormat="1" applyFont="1" applyBorder="1" applyAlignment="1">
      <alignment horizontal="right"/>
    </xf>
    <xf numFmtId="0" fontId="4" fillId="0" borderId="0" xfId="0" applyFont="1" applyBorder="1"/>
    <xf numFmtId="3" fontId="8" fillId="0" borderId="0" xfId="0" applyNumberFormat="1" applyFont="1" applyBorder="1" applyAlignment="1">
      <alignment horizontal="right"/>
    </xf>
    <xf numFmtId="0" fontId="9" fillId="0" borderId="2" xfId="0" applyFont="1" applyFill="1" applyBorder="1"/>
    <xf numFmtId="3" fontId="20" fillId="0" borderId="2" xfId="0" applyNumberFormat="1" applyFont="1" applyBorder="1"/>
    <xf numFmtId="3" fontId="20" fillId="0" borderId="1" xfId="0" applyNumberFormat="1" applyFont="1" applyBorder="1"/>
    <xf numFmtId="3" fontId="20" fillId="0" borderId="2" xfId="0" applyNumberFormat="1" applyFont="1" applyFill="1" applyBorder="1"/>
    <xf numFmtId="3" fontId="20" fillId="0" borderId="1" xfId="0" applyNumberFormat="1" applyFont="1" applyFill="1" applyBorder="1"/>
    <xf numFmtId="3" fontId="20" fillId="0" borderId="4" xfId="0" applyNumberFormat="1" applyFont="1" applyBorder="1"/>
    <xf numFmtId="3" fontId="20" fillId="0" borderId="4" xfId="0" applyNumberFormat="1" applyFont="1" applyFill="1" applyBorder="1"/>
    <xf numFmtId="0" fontId="20" fillId="0" borderId="2" xfId="0" applyFont="1" applyBorder="1"/>
    <xf numFmtId="0" fontId="20" fillId="0" borderId="1" xfId="0" applyFont="1" applyBorder="1"/>
    <xf numFmtId="3" fontId="19" fillId="0" borderId="1" xfId="0" applyNumberFormat="1" applyFont="1" applyBorder="1"/>
    <xf numFmtId="0" fontId="19" fillId="0" borderId="1" xfId="0" applyFont="1" applyBorder="1"/>
    <xf numFmtId="3" fontId="20" fillId="0" borderId="1" xfId="0" applyNumberFormat="1" applyFont="1" applyBorder="1" applyAlignment="1">
      <alignment horizontal="right"/>
    </xf>
    <xf numFmtId="49" fontId="14" fillId="0" borderId="10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8" fillId="0" borderId="2" xfId="0" applyFont="1" applyBorder="1"/>
    <xf numFmtId="0" fontId="18" fillId="0" borderId="11" xfId="0" applyFont="1" applyFill="1" applyBorder="1"/>
    <xf numFmtId="0" fontId="0" fillId="0" borderId="2" xfId="0" applyBorder="1"/>
    <xf numFmtId="3" fontId="12" fillId="0" borderId="5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49" fontId="16" fillId="0" borderId="10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vertical="center"/>
    </xf>
    <xf numFmtId="3" fontId="18" fillId="0" borderId="5" xfId="0" applyNumberFormat="1" applyFont="1" applyBorder="1" applyAlignment="1">
      <alignment vertical="center"/>
    </xf>
    <xf numFmtId="3" fontId="12" fillId="0" borderId="13" xfId="0" applyNumberFormat="1" applyFont="1" applyBorder="1" applyAlignment="1">
      <alignment vertical="center"/>
    </xf>
    <xf numFmtId="3" fontId="18" fillId="0" borderId="19" xfId="0" applyNumberFormat="1" applyFont="1" applyBorder="1" applyAlignment="1">
      <alignment vertical="center"/>
    </xf>
    <xf numFmtId="3" fontId="18" fillId="0" borderId="4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horizontal="right"/>
    </xf>
    <xf numFmtId="0" fontId="20" fillId="0" borderId="3" xfId="0" applyFont="1" applyBorder="1" applyAlignment="1">
      <alignment horizontal="left" vertical="center"/>
    </xf>
    <xf numFmtId="3" fontId="8" fillId="2" borderId="0" xfId="0" applyNumberFormat="1" applyFont="1" applyFill="1"/>
    <xf numFmtId="49" fontId="14" fillId="0" borderId="2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vertical="center"/>
    </xf>
    <xf numFmtId="0" fontId="14" fillId="0" borderId="1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49" fontId="12" fillId="0" borderId="10" xfId="0" applyNumberFormat="1" applyFont="1" applyBorder="1" applyAlignment="1">
      <alignment horizontal="center" vertical="center"/>
    </xf>
    <xf numFmtId="49" fontId="14" fillId="5" borderId="6" xfId="0" applyNumberFormat="1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vertical="center"/>
    </xf>
    <xf numFmtId="3" fontId="14" fillId="5" borderId="3" xfId="0" applyNumberFormat="1" applyFont="1" applyFill="1" applyBorder="1" applyAlignment="1">
      <alignment horizontal="right" vertical="center"/>
    </xf>
    <xf numFmtId="49" fontId="18" fillId="5" borderId="6" xfId="0" applyNumberFormat="1" applyFont="1" applyFill="1" applyBorder="1" applyAlignment="1">
      <alignment horizontal="center" vertical="center"/>
    </xf>
    <xf numFmtId="3" fontId="18" fillId="5" borderId="3" xfId="0" applyNumberFormat="1" applyFont="1" applyFill="1" applyBorder="1" applyAlignment="1">
      <alignment horizontal="right" vertical="center"/>
    </xf>
    <xf numFmtId="49" fontId="16" fillId="5" borderId="3" xfId="0" applyNumberFormat="1" applyFont="1" applyFill="1" applyBorder="1" applyAlignment="1">
      <alignment horizontal="center" vertical="center"/>
    </xf>
    <xf numFmtId="3" fontId="16" fillId="5" borderId="3" xfId="0" applyNumberFormat="1" applyFont="1" applyFill="1" applyBorder="1" applyAlignment="1">
      <alignment vertical="center"/>
    </xf>
    <xf numFmtId="3" fontId="8" fillId="2" borderId="0" xfId="0" applyNumberFormat="1" applyFont="1" applyFill="1" applyBorder="1"/>
    <xf numFmtId="0" fontId="23" fillId="0" borderId="4" xfId="0" applyFont="1" applyBorder="1" applyAlignment="1">
      <alignment horizontal="left"/>
    </xf>
    <xf numFmtId="3" fontId="9" fillId="2" borderId="4" xfId="0" applyNumberFormat="1" applyFont="1" applyFill="1" applyBorder="1" applyAlignment="1">
      <alignment horizontal="right"/>
    </xf>
    <xf numFmtId="3" fontId="12" fillId="0" borderId="1" xfId="0" applyNumberFormat="1" applyFont="1" applyBorder="1"/>
    <xf numFmtId="3" fontId="12" fillId="0" borderId="9" xfId="0" applyNumberFormat="1" applyFont="1" applyBorder="1"/>
    <xf numFmtId="0" fontId="9" fillId="0" borderId="11" xfId="0" applyFont="1" applyBorder="1"/>
    <xf numFmtId="3" fontId="12" fillId="0" borderId="5" xfId="0" applyNumberFormat="1" applyFont="1" applyBorder="1"/>
    <xf numFmtId="3" fontId="12" fillId="0" borderId="18" xfId="0" applyNumberFormat="1" applyFont="1" applyBorder="1" applyAlignment="1">
      <alignment horizontal="right"/>
    </xf>
    <xf numFmtId="0" fontId="12" fillId="0" borderId="2" xfId="0" applyFont="1" applyBorder="1" applyAlignment="1">
      <alignment horizontal="left"/>
    </xf>
    <xf numFmtId="3" fontId="12" fillId="0" borderId="13" xfId="0" applyNumberFormat="1" applyFont="1" applyBorder="1" applyAlignment="1">
      <alignment horizontal="right"/>
    </xf>
    <xf numFmtId="3" fontId="18" fillId="0" borderId="18" xfId="0" applyNumberFormat="1" applyFont="1" applyBorder="1" applyAlignment="1">
      <alignment horizontal="right"/>
    </xf>
    <xf numFmtId="0" fontId="18" fillId="2" borderId="4" xfId="0" applyFont="1" applyFill="1" applyBorder="1" applyAlignment="1">
      <alignment horizontal="left"/>
    </xf>
    <xf numFmtId="0" fontId="18" fillId="2" borderId="1" xfId="0" applyFont="1" applyFill="1" applyBorder="1"/>
    <xf numFmtId="0" fontId="10" fillId="3" borderId="22" xfId="0" applyFont="1" applyFill="1" applyBorder="1"/>
    <xf numFmtId="0" fontId="17" fillId="2" borderId="0" xfId="0" applyFont="1" applyFill="1" applyAlignment="1">
      <alignment horizontal="center"/>
    </xf>
    <xf numFmtId="0" fontId="8" fillId="0" borderId="2" xfId="1" applyFont="1" applyFill="1" applyBorder="1"/>
    <xf numFmtId="0" fontId="14" fillId="0" borderId="4" xfId="1" applyFont="1" applyFill="1" applyBorder="1"/>
    <xf numFmtId="3" fontId="8" fillId="2" borderId="4" xfId="1" applyNumberFormat="1" applyFont="1" applyFill="1" applyBorder="1"/>
    <xf numFmtId="3" fontId="12" fillId="2" borderId="4" xfId="0" applyNumberFormat="1" applyFont="1" applyFill="1" applyBorder="1"/>
    <xf numFmtId="0" fontId="0" fillId="2" borderId="0" xfId="0" applyFill="1" applyBorder="1"/>
    <xf numFmtId="0" fontId="9" fillId="0" borderId="4" xfId="2" applyFont="1" applyFill="1" applyBorder="1" applyAlignment="1">
      <alignment horizontal="center"/>
    </xf>
    <xf numFmtId="3" fontId="14" fillId="0" borderId="19" xfId="1" applyNumberFormat="1" applyFont="1" applyFill="1" applyBorder="1"/>
    <xf numFmtId="0" fontId="14" fillId="0" borderId="2" xfId="1" applyFont="1" applyFill="1" applyBorder="1"/>
    <xf numFmtId="0" fontId="20" fillId="0" borderId="8" xfId="0" applyFont="1" applyFill="1" applyBorder="1"/>
    <xf numFmtId="0" fontId="9" fillId="0" borderId="1" xfId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3" fontId="20" fillId="0" borderId="19" xfId="0" applyNumberFormat="1" applyFont="1" applyFill="1" applyBorder="1"/>
    <xf numFmtId="0" fontId="20" fillId="0" borderId="3" xfId="0" applyFont="1" applyFill="1" applyBorder="1"/>
    <xf numFmtId="0" fontId="19" fillId="0" borderId="8" xfId="0" applyFont="1" applyFill="1" applyBorder="1"/>
    <xf numFmtId="3" fontId="12" fillId="2" borderId="0" xfId="0" applyNumberFormat="1" applyFont="1" applyFill="1" applyBorder="1"/>
    <xf numFmtId="3" fontId="12" fillId="2" borderId="19" xfId="0" applyNumberFormat="1" applyFont="1" applyFill="1" applyBorder="1"/>
    <xf numFmtId="3" fontId="9" fillId="0" borderId="0" xfId="2" applyNumberFormat="1" applyFont="1" applyFill="1" applyBorder="1"/>
    <xf numFmtId="0" fontId="9" fillId="0" borderId="4" xfId="1" applyFont="1" applyFill="1" applyBorder="1"/>
    <xf numFmtId="3" fontId="9" fillId="0" borderId="4" xfId="1" applyNumberFormat="1" applyFont="1" applyFill="1" applyBorder="1"/>
    <xf numFmtId="3" fontId="20" fillId="0" borderId="18" xfId="0" applyNumberFormat="1" applyFont="1" applyFill="1" applyBorder="1"/>
    <xf numFmtId="0" fontId="20" fillId="0" borderId="12" xfId="0" applyFont="1" applyFill="1" applyBorder="1"/>
    <xf numFmtId="49" fontId="14" fillId="0" borderId="11" xfId="0" applyNumberFormat="1" applyFont="1" applyBorder="1" applyAlignment="1">
      <alignment horizontal="center" vertical="center"/>
    </xf>
    <xf numFmtId="3" fontId="12" fillId="0" borderId="18" xfId="0" applyNumberFormat="1" applyFont="1" applyBorder="1"/>
    <xf numFmtId="3" fontId="18" fillId="0" borderId="18" xfId="0" applyNumberFormat="1" applyFont="1" applyBorder="1"/>
    <xf numFmtId="3" fontId="12" fillId="0" borderId="13" xfId="0" applyNumberFormat="1" applyFont="1" applyBorder="1"/>
    <xf numFmtId="0" fontId="8" fillId="0" borderId="2" xfId="0" applyFont="1" applyFill="1" applyBorder="1"/>
    <xf numFmtId="0" fontId="18" fillId="0" borderId="4" xfId="0" applyFont="1" applyBorder="1"/>
    <xf numFmtId="3" fontId="18" fillId="0" borderId="19" xfId="0" applyNumberFormat="1" applyFont="1" applyBorder="1"/>
    <xf numFmtId="3" fontId="12" fillId="2" borderId="11" xfId="0" applyNumberFormat="1" applyFont="1" applyFill="1" applyBorder="1"/>
    <xf numFmtId="0" fontId="9" fillId="2" borderId="1" xfId="0" applyFont="1" applyFill="1" applyBorder="1"/>
    <xf numFmtId="0" fontId="12" fillId="2" borderId="4" xfId="0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4" xfId="0" applyBorder="1"/>
    <xf numFmtId="0" fontId="0" fillId="0" borderId="2" xfId="0" applyBorder="1"/>
    <xf numFmtId="3" fontId="8" fillId="2" borderId="11" xfId="0" applyNumberFormat="1" applyFont="1" applyFill="1" applyBorder="1"/>
    <xf numFmtId="0" fontId="8" fillId="0" borderId="4" xfId="0" applyFont="1" applyFill="1" applyBorder="1"/>
    <xf numFmtId="3" fontId="9" fillId="0" borderId="0" xfId="0" applyNumberFormat="1" applyFont="1" applyBorder="1" applyAlignment="1">
      <alignment horizontal="right"/>
    </xf>
    <xf numFmtId="16" fontId="4" fillId="0" borderId="0" xfId="0" applyNumberFormat="1" applyFont="1" applyBorder="1"/>
    <xf numFmtId="3" fontId="14" fillId="0" borderId="0" xfId="0" applyNumberFormat="1" applyFont="1" applyBorder="1" applyAlignment="1">
      <alignment horizontal="right"/>
    </xf>
    <xf numFmtId="0" fontId="14" fillId="0" borderId="5" xfId="0" applyFont="1" applyBorder="1"/>
    <xf numFmtId="3" fontId="14" fillId="0" borderId="19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9" fillId="0" borderId="8" xfId="0" applyFont="1" applyBorder="1"/>
    <xf numFmtId="0" fontId="12" fillId="0" borderId="0" xfId="0" applyFont="1" applyBorder="1"/>
    <xf numFmtId="0" fontId="0" fillId="0" borderId="11" xfId="0" applyBorder="1"/>
    <xf numFmtId="0" fontId="8" fillId="0" borderId="19" xfId="0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20" fillId="0" borderId="4" xfId="0" applyFont="1" applyBorder="1"/>
    <xf numFmtId="3" fontId="20" fillId="0" borderId="4" xfId="0" applyNumberFormat="1" applyFont="1" applyBorder="1" applyAlignment="1">
      <alignment horizontal="right"/>
    </xf>
    <xf numFmtId="3" fontId="19" fillId="0" borderId="4" xfId="0" applyNumberFormat="1" applyFont="1" applyBorder="1"/>
    <xf numFmtId="0" fontId="19" fillId="0" borderId="4" xfId="0" applyFont="1" applyBorder="1"/>
    <xf numFmtId="0" fontId="20" fillId="0" borderId="19" xfId="0" applyFont="1" applyBorder="1"/>
    <xf numFmtId="3" fontId="19" fillId="0" borderId="0" xfId="0" applyNumberFormat="1" applyFont="1" applyBorder="1"/>
    <xf numFmtId="0" fontId="20" fillId="0" borderId="18" xfId="0" applyFont="1" applyBorder="1"/>
    <xf numFmtId="0" fontId="20" fillId="0" borderId="11" xfId="0" applyFont="1" applyBorder="1"/>
    <xf numFmtId="0" fontId="4" fillId="0" borderId="10" xfId="0" applyFont="1" applyBorder="1"/>
    <xf numFmtId="0" fontId="20" fillId="0" borderId="9" xfId="0" applyFont="1" applyBorder="1"/>
    <xf numFmtId="3" fontId="19" fillId="0" borderId="5" xfId="0" applyNumberFormat="1" applyFont="1" applyBorder="1"/>
    <xf numFmtId="0" fontId="39" fillId="0" borderId="4" xfId="0" applyFont="1" applyFill="1" applyBorder="1"/>
    <xf numFmtId="3" fontId="8" fillId="0" borderId="0" xfId="0" applyNumberFormat="1" applyFont="1" applyFill="1" applyBorder="1"/>
    <xf numFmtId="0" fontId="22" fillId="0" borderId="0" xfId="0" applyFont="1" applyBorder="1"/>
    <xf numFmtId="3" fontId="40" fillId="0" borderId="19" xfId="0" applyNumberFormat="1" applyFont="1" applyBorder="1"/>
    <xf numFmtId="3" fontId="8" fillId="0" borderId="0" xfId="0" applyNumberFormat="1" applyFont="1" applyFill="1"/>
    <xf numFmtId="0" fontId="12" fillId="3" borderId="4" xfId="0" applyFont="1" applyFill="1" applyBorder="1"/>
    <xf numFmtId="0" fontId="12" fillId="0" borderId="4" xfId="0" applyFont="1" applyFill="1" applyBorder="1"/>
    <xf numFmtId="3" fontId="19" fillId="0" borderId="8" xfId="0" applyNumberFormat="1" applyFont="1" applyBorder="1"/>
    <xf numFmtId="3" fontId="19" fillId="0" borderId="2" xfId="0" applyNumberFormat="1" applyFont="1" applyBorder="1"/>
    <xf numFmtId="3" fontId="20" fillId="0" borderId="2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3" fontId="8" fillId="3" borderId="2" xfId="0" applyNumberFormat="1" applyFont="1" applyFill="1" applyBorder="1"/>
    <xf numFmtId="0" fontId="7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9" fillId="0" borderId="7" xfId="0" applyFont="1" applyBorder="1" applyAlignment="1">
      <alignment horizontal="center"/>
    </xf>
    <xf numFmtId="49" fontId="41" fillId="0" borderId="4" xfId="0" applyNumberFormat="1" applyFont="1" applyBorder="1" applyAlignment="1">
      <alignment horizontal="center" vertical="center"/>
    </xf>
    <xf numFmtId="0" fontId="42" fillId="0" borderId="0" xfId="0" applyFont="1"/>
    <xf numFmtId="3" fontId="9" fillId="0" borderId="1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8" fillId="0" borderId="1" xfId="0" applyFont="1" applyBorder="1" applyAlignment="1">
      <alignment horizontal="left"/>
    </xf>
    <xf numFmtId="0" fontId="18" fillId="0" borderId="4" xfId="0" applyFont="1" applyBorder="1" applyAlignment="1">
      <alignment horizontal="right"/>
    </xf>
    <xf numFmtId="0" fontId="12" fillId="0" borderId="4" xfId="0" applyFont="1" applyBorder="1" applyAlignment="1">
      <alignment horizontal="center"/>
    </xf>
    <xf numFmtId="3" fontId="12" fillId="3" borderId="0" xfId="0" applyNumberFormat="1" applyFont="1" applyFill="1" applyBorder="1" applyAlignment="1">
      <alignment vertical="center"/>
    </xf>
    <xf numFmtId="3" fontId="12" fillId="3" borderId="4" xfId="0" applyNumberFormat="1" applyFont="1" applyFill="1" applyBorder="1" applyAlignment="1">
      <alignment vertical="center"/>
    </xf>
    <xf numFmtId="3" fontId="18" fillId="2" borderId="4" xfId="0" applyNumberFormat="1" applyFont="1" applyFill="1" applyBorder="1" applyAlignment="1">
      <alignment horizontal="right"/>
    </xf>
    <xf numFmtId="3" fontId="14" fillId="0" borderId="5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5" xfId="0" applyFont="1" applyBorder="1" applyAlignment="1">
      <alignment horizontal="right"/>
    </xf>
    <xf numFmtId="0" fontId="18" fillId="0" borderId="18" xfId="0" applyFont="1" applyBorder="1" applyAlignment="1">
      <alignment horizontal="right"/>
    </xf>
    <xf numFmtId="3" fontId="12" fillId="0" borderId="11" xfId="0" applyNumberFormat="1" applyFont="1" applyBorder="1" applyAlignment="1">
      <alignment horizontal="right"/>
    </xf>
    <xf numFmtId="3" fontId="12" fillId="0" borderId="10" xfId="0" applyNumberFormat="1" applyFont="1" applyBorder="1" applyAlignment="1">
      <alignment horizontal="right"/>
    </xf>
    <xf numFmtId="0" fontId="43" fillId="0" borderId="5" xfId="0" applyFont="1" applyFill="1" applyBorder="1"/>
    <xf numFmtId="0" fontId="43" fillId="0" borderId="0" xfId="0" applyFont="1" applyFill="1" applyBorder="1"/>
    <xf numFmtId="0" fontId="43" fillId="0" borderId="0" xfId="0" applyFont="1" applyFill="1"/>
    <xf numFmtId="0" fontId="43" fillId="0" borderId="4" xfId="0" applyFont="1" applyFill="1" applyBorder="1"/>
    <xf numFmtId="0" fontId="43" fillId="0" borderId="1" xfId="0" applyFont="1" applyFill="1" applyBorder="1"/>
    <xf numFmtId="0" fontId="43" fillId="0" borderId="2" xfId="0" applyFont="1" applyFill="1" applyBorder="1"/>
    <xf numFmtId="0" fontId="43" fillId="0" borderId="8" xfId="0" applyFont="1" applyFill="1" applyBorder="1"/>
    <xf numFmtId="0" fontId="43" fillId="0" borderId="3" xfId="0" applyFont="1" applyFill="1" applyBorder="1"/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18" fillId="0" borderId="16" xfId="0" applyFont="1" applyBorder="1"/>
    <xf numFmtId="3" fontId="18" fillId="0" borderId="3" xfId="0" applyNumberFormat="1" applyFont="1" applyBorder="1" applyAlignment="1">
      <alignment horizontal="right" vertical="center"/>
    </xf>
    <xf numFmtId="49" fontId="0" fillId="0" borderId="0" xfId="0" applyNumberFormat="1"/>
    <xf numFmtId="0" fontId="8" fillId="0" borderId="3" xfId="0" applyFont="1" applyBorder="1" applyAlignment="1">
      <alignment vertical="center"/>
    </xf>
    <xf numFmtId="3" fontId="8" fillId="0" borderId="3" xfId="0" applyNumberFormat="1" applyFont="1" applyBorder="1" applyAlignment="1">
      <alignment vertical="center"/>
    </xf>
    <xf numFmtId="3" fontId="8" fillId="0" borderId="3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8" fillId="0" borderId="8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13" fillId="0" borderId="0" xfId="1" applyFont="1" applyFill="1" applyAlignment="1">
      <alignment horizontal="center"/>
    </xf>
    <xf numFmtId="0" fontId="7" fillId="0" borderId="0" xfId="2" applyFont="1" applyFill="1" applyAlignment="1">
      <alignment horizontal="center"/>
    </xf>
    <xf numFmtId="0" fontId="8" fillId="0" borderId="8" xfId="1" applyFont="1" applyFill="1" applyBorder="1" applyAlignment="1">
      <alignment horizontal="right"/>
    </xf>
    <xf numFmtId="0" fontId="9" fillId="0" borderId="1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/>
    <xf numFmtId="0" fontId="0" fillId="0" borderId="12" xfId="0" applyBorder="1" applyAlignment="1"/>
    <xf numFmtId="0" fontId="9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/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14" fillId="0" borderId="1" xfId="1" applyFont="1" applyFill="1" applyBorder="1" applyAlignment="1">
      <alignment horizontal="center" vertical="center" wrapText="1" shrinkToFit="1"/>
    </xf>
    <xf numFmtId="0" fontId="14" fillId="0" borderId="4" xfId="1" applyFont="1" applyFill="1" applyBorder="1" applyAlignment="1">
      <alignment horizontal="center" vertical="center" wrapText="1" shrinkToFit="1"/>
    </xf>
    <xf numFmtId="0" fontId="14" fillId="0" borderId="2" xfId="1" applyFont="1" applyFill="1" applyBorder="1" applyAlignment="1">
      <alignment horizontal="center" vertical="center" wrapText="1" shrinkToFit="1"/>
    </xf>
    <xf numFmtId="0" fontId="9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8" fillId="0" borderId="8" xfId="2" applyFont="1" applyFill="1" applyBorder="1" applyAlignment="1">
      <alignment horizontal="right"/>
    </xf>
    <xf numFmtId="0" fontId="9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36" fillId="0" borderId="0" xfId="4" applyFont="1" applyAlignment="1"/>
    <xf numFmtId="0" fontId="38" fillId="0" borderId="0" xfId="0" applyFont="1" applyAlignment="1"/>
    <xf numFmtId="0" fontId="36" fillId="0" borderId="0" xfId="4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</cellXfs>
  <cellStyles count="6">
    <cellStyle name="Normál" xfId="0" builtinId="0"/>
    <cellStyle name="Normál 2" xfId="4"/>
    <cellStyle name="Normál 3" xfId="5"/>
    <cellStyle name="Normál_Munka1" xfId="1"/>
    <cellStyle name="Normál_Munka2" xfId="2"/>
    <cellStyle name="Százalék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&#201;va\Documents\KINCST&#193;R\Kincst&#225;r2016\ktgv\I.f.&#233;ves%20m&#243;d\2016%20.&#233;vi%20k&#246;lts&#233;gvet&#233;s%20t&#225;bl&#225;k_Kincst&#225;r%202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st&#252;leti%20anyagok,%20el&#337;terjeszt&#233;sek\2016\okt&#243;ber%2028\2.%20K&#246;lts&#233;gvet&#233;s%20m&#243;dos&#237;t&#225;s%202016.%20&#233;vi\III.n.&#233;vi%20m&#243;d.%20Kincst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-3.mell"/>
      <sheetName val="4.mell"/>
      <sheetName val="4.1"/>
      <sheetName val="4.2"/>
      <sheetName val="4.3-7"/>
      <sheetName val="5.mell"/>
      <sheetName val="5.1"/>
      <sheetName val="5.2"/>
      <sheetName val="5.3-7."/>
      <sheetName val="6.mell."/>
      <sheetName val="7-8.mell."/>
      <sheetName val="9.1-9.2"/>
      <sheetName val="9.3. mell."/>
      <sheetName val="10.mell."/>
      <sheetName val="11 .1-11.2"/>
      <sheetName val="12. mell"/>
      <sheetName val="13.mell"/>
      <sheetName val="15.me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6">
          <cell r="C16">
            <v>61529</v>
          </cell>
        </row>
        <row r="18">
          <cell r="C18">
            <v>28009</v>
          </cell>
        </row>
        <row r="22">
          <cell r="C22">
            <v>99887</v>
          </cell>
        </row>
        <row r="24">
          <cell r="C24">
            <v>65474</v>
          </cell>
        </row>
        <row r="30">
          <cell r="C30">
            <v>60553</v>
          </cell>
        </row>
        <row r="32">
          <cell r="C32">
            <v>11346</v>
          </cell>
        </row>
        <row r="34">
          <cell r="C34">
            <v>8630</v>
          </cell>
        </row>
        <row r="36">
          <cell r="C36">
            <v>47042</v>
          </cell>
        </row>
        <row r="38">
          <cell r="C38">
            <v>52652</v>
          </cell>
        </row>
        <row r="42">
          <cell r="C42">
            <v>35638</v>
          </cell>
        </row>
        <row r="44">
          <cell r="C44">
            <v>24905</v>
          </cell>
        </row>
        <row r="48">
          <cell r="C48">
            <v>25218</v>
          </cell>
        </row>
        <row r="50">
          <cell r="C50">
            <v>4457</v>
          </cell>
        </row>
        <row r="52">
          <cell r="C52">
            <v>6436</v>
          </cell>
        </row>
        <row r="54">
          <cell r="C54">
            <v>7754</v>
          </cell>
        </row>
        <row r="56">
          <cell r="C56">
            <v>9656</v>
          </cell>
        </row>
        <row r="62">
          <cell r="C62">
            <v>77159</v>
          </cell>
        </row>
        <row r="64">
          <cell r="C64">
            <v>4090</v>
          </cell>
        </row>
        <row r="66">
          <cell r="C66">
            <v>7361</v>
          </cell>
        </row>
        <row r="68">
          <cell r="C68">
            <v>12316</v>
          </cell>
        </row>
        <row r="70">
          <cell r="C70">
            <v>28236</v>
          </cell>
        </row>
        <row r="72">
          <cell r="C72">
            <v>11734</v>
          </cell>
        </row>
        <row r="74">
          <cell r="C74">
            <v>6289</v>
          </cell>
        </row>
        <row r="76">
          <cell r="C76">
            <v>14745</v>
          </cell>
        </row>
        <row r="78">
          <cell r="C78">
            <v>27327</v>
          </cell>
        </row>
        <row r="80">
          <cell r="C80">
            <v>62219</v>
          </cell>
        </row>
        <row r="82">
          <cell r="C82">
            <v>17772</v>
          </cell>
        </row>
        <row r="84">
          <cell r="C84">
            <v>6479</v>
          </cell>
        </row>
        <row r="86">
          <cell r="C86">
            <v>826</v>
          </cell>
        </row>
        <row r="88">
          <cell r="C88">
            <v>76</v>
          </cell>
        </row>
        <row r="90">
          <cell r="C90">
            <v>4891</v>
          </cell>
        </row>
        <row r="92">
          <cell r="C92">
            <v>2164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-3.mell"/>
      <sheetName val="4.mell"/>
      <sheetName val="4.1"/>
      <sheetName val="4.2"/>
      <sheetName val="4.3-7"/>
      <sheetName val="5.mell"/>
      <sheetName val="5.1"/>
      <sheetName val="5.2"/>
      <sheetName val="5.3-7."/>
      <sheetName val="6.mell."/>
      <sheetName val="7-8.mell."/>
      <sheetName val="9.1-9.2"/>
      <sheetName val="9.3. mell."/>
      <sheetName val="10 mell"/>
      <sheetName val="11-11.2"/>
      <sheetName val="12 mell"/>
      <sheetName val="13 mell."/>
      <sheetName val="14 mell."/>
    </sheetNames>
    <sheetDataSet>
      <sheetData sheetId="0"/>
      <sheetData sheetId="1"/>
      <sheetData sheetId="2"/>
      <sheetData sheetId="3"/>
      <sheetData sheetId="4">
        <row r="14">
          <cell r="C14">
            <v>143553</v>
          </cell>
        </row>
        <row r="15">
          <cell r="C15">
            <v>129302</v>
          </cell>
        </row>
        <row r="16">
          <cell r="C16">
            <v>485</v>
          </cell>
        </row>
        <row r="17">
          <cell r="C17">
            <v>10</v>
          </cell>
        </row>
        <row r="18">
          <cell r="C18">
            <v>495</v>
          </cell>
        </row>
        <row r="19">
          <cell r="C19">
            <v>129797</v>
          </cell>
        </row>
        <row r="21">
          <cell r="C21">
            <v>120402</v>
          </cell>
        </row>
        <row r="22">
          <cell r="C22">
            <v>109952</v>
          </cell>
        </row>
        <row r="23">
          <cell r="C23">
            <v>436</v>
          </cell>
        </row>
        <row r="24">
          <cell r="C24">
            <v>5</v>
          </cell>
        </row>
        <row r="25">
          <cell r="C25">
            <v>441</v>
          </cell>
        </row>
        <row r="26">
          <cell r="C26">
            <v>110393</v>
          </cell>
        </row>
        <row r="28">
          <cell r="C28">
            <v>61529</v>
          </cell>
        </row>
        <row r="29">
          <cell r="C29">
            <v>57751</v>
          </cell>
        </row>
        <row r="30">
          <cell r="C30">
            <v>242</v>
          </cell>
        </row>
        <row r="31">
          <cell r="C31">
            <v>5</v>
          </cell>
        </row>
        <row r="32">
          <cell r="C32">
            <v>247</v>
          </cell>
        </row>
        <row r="33">
          <cell r="C33">
            <v>57998</v>
          </cell>
        </row>
        <row r="35">
          <cell r="C35">
            <v>28009</v>
          </cell>
        </row>
        <row r="36">
          <cell r="C36">
            <v>29194</v>
          </cell>
        </row>
        <row r="37">
          <cell r="C37">
            <v>30</v>
          </cell>
        </row>
        <row r="38">
          <cell r="C38">
            <v>30</v>
          </cell>
        </row>
        <row r="39">
          <cell r="C39">
            <v>29224</v>
          </cell>
        </row>
        <row r="41">
          <cell r="C41">
            <v>165361</v>
          </cell>
        </row>
        <row r="42">
          <cell r="C42">
            <v>169829</v>
          </cell>
        </row>
        <row r="43">
          <cell r="C43">
            <v>0</v>
          </cell>
        </row>
        <row r="44">
          <cell r="C44">
            <v>169829</v>
          </cell>
        </row>
        <row r="46">
          <cell r="C46">
            <v>99887</v>
          </cell>
        </row>
        <row r="47">
          <cell r="C47">
            <v>102585</v>
          </cell>
        </row>
        <row r="48">
          <cell r="C48">
            <v>0</v>
          </cell>
        </row>
        <row r="49">
          <cell r="C49">
            <v>102585</v>
          </cell>
        </row>
        <row r="51">
          <cell r="C51">
            <v>65474</v>
          </cell>
        </row>
        <row r="52">
          <cell r="C52">
            <v>67244</v>
          </cell>
        </row>
        <row r="53">
          <cell r="C53">
            <v>0</v>
          </cell>
        </row>
        <row r="54">
          <cell r="C54">
            <v>67244</v>
          </cell>
        </row>
        <row r="56">
          <cell r="C56">
            <v>49853</v>
          </cell>
        </row>
        <row r="57">
          <cell r="C57">
            <v>47674</v>
          </cell>
        </row>
        <row r="58">
          <cell r="C58">
            <v>5</v>
          </cell>
        </row>
        <row r="59">
          <cell r="C59">
            <v>5</v>
          </cell>
        </row>
        <row r="60">
          <cell r="C60">
            <v>47679</v>
          </cell>
        </row>
        <row r="62">
          <cell r="C62">
            <v>127571</v>
          </cell>
        </row>
        <row r="63">
          <cell r="C63">
            <v>133222</v>
          </cell>
        </row>
        <row r="64">
          <cell r="C64">
            <v>300</v>
          </cell>
        </row>
        <row r="65">
          <cell r="C65">
            <v>133522</v>
          </cell>
        </row>
        <row r="67">
          <cell r="C67">
            <v>60553</v>
          </cell>
        </row>
        <row r="68">
          <cell r="C68">
            <v>63000</v>
          </cell>
        </row>
        <row r="69">
          <cell r="C69">
            <v>0</v>
          </cell>
        </row>
        <row r="70">
          <cell r="C70">
            <v>63000</v>
          </cell>
        </row>
        <row r="72">
          <cell r="C72">
            <v>11346</v>
          </cell>
        </row>
        <row r="73">
          <cell r="C73">
            <v>11346</v>
          </cell>
        </row>
        <row r="74">
          <cell r="C74">
            <v>0</v>
          </cell>
        </row>
        <row r="75">
          <cell r="C75">
            <v>11346</v>
          </cell>
        </row>
        <row r="77">
          <cell r="C77">
            <v>8630</v>
          </cell>
        </row>
        <row r="78">
          <cell r="C78">
            <v>8630</v>
          </cell>
        </row>
        <row r="79">
          <cell r="C79">
            <v>0</v>
          </cell>
        </row>
        <row r="80">
          <cell r="C80">
            <v>8630</v>
          </cell>
        </row>
        <row r="82">
          <cell r="C82">
            <v>47042</v>
          </cell>
        </row>
        <row r="83">
          <cell r="C83">
            <v>50246</v>
          </cell>
        </row>
        <row r="84">
          <cell r="C84">
            <v>300</v>
          </cell>
        </row>
        <row r="85">
          <cell r="C85">
            <v>300</v>
          </cell>
        </row>
        <row r="86">
          <cell r="C86">
            <v>50546</v>
          </cell>
        </row>
        <row r="88">
          <cell r="C88">
            <v>52652</v>
          </cell>
        </row>
        <row r="89">
          <cell r="C89">
            <v>53354</v>
          </cell>
        </row>
        <row r="90">
          <cell r="C90">
            <v>0</v>
          </cell>
        </row>
        <row r="91">
          <cell r="C91">
            <v>53354</v>
          </cell>
        </row>
        <row r="93">
          <cell r="C93">
            <v>498609</v>
          </cell>
        </row>
        <row r="94">
          <cell r="C94">
            <v>497157</v>
          </cell>
        </row>
        <row r="95">
          <cell r="C95">
            <v>7375</v>
          </cell>
        </row>
        <row r="96">
          <cell r="C96">
            <v>504532</v>
          </cell>
        </row>
        <row r="98">
          <cell r="C98">
            <v>35638</v>
          </cell>
        </row>
        <row r="99">
          <cell r="C99">
            <v>39262</v>
          </cell>
        </row>
        <row r="100">
          <cell r="C100">
            <v>1980</v>
          </cell>
        </row>
        <row r="101">
          <cell r="C101">
            <v>1980</v>
          </cell>
        </row>
        <row r="102">
          <cell r="C102">
            <v>41242</v>
          </cell>
        </row>
        <row r="104">
          <cell r="C104">
            <v>24905</v>
          </cell>
        </row>
        <row r="105">
          <cell r="C105">
            <v>26437</v>
          </cell>
        </row>
        <row r="106">
          <cell r="C106">
            <v>1676</v>
          </cell>
        </row>
        <row r="107">
          <cell r="C107">
            <v>836</v>
          </cell>
        </row>
        <row r="108">
          <cell r="C108">
            <v>2512</v>
          </cell>
        </row>
        <row r="109">
          <cell r="C109">
            <v>28949</v>
          </cell>
        </row>
        <row r="111">
          <cell r="C111">
            <v>438066</v>
          </cell>
        </row>
        <row r="112">
          <cell r="C112">
            <v>431458</v>
          </cell>
        </row>
        <row r="113">
          <cell r="C113">
            <v>2883</v>
          </cell>
        </row>
        <row r="114">
          <cell r="C114">
            <v>434341</v>
          </cell>
        </row>
        <row r="116">
          <cell r="C116">
            <v>25218</v>
          </cell>
        </row>
        <row r="117">
          <cell r="C117">
            <v>25218</v>
          </cell>
        </row>
        <row r="118">
          <cell r="C118">
            <v>0</v>
          </cell>
        </row>
        <row r="119">
          <cell r="C119">
            <v>25218</v>
          </cell>
        </row>
        <row r="121">
          <cell r="C121">
            <v>4457</v>
          </cell>
        </row>
        <row r="122">
          <cell r="C122">
            <v>4457</v>
          </cell>
        </row>
        <row r="123">
          <cell r="C123">
            <v>1146</v>
          </cell>
        </row>
        <row r="124">
          <cell r="C124">
            <v>1146</v>
          </cell>
        </row>
        <row r="125">
          <cell r="C125">
            <v>5603</v>
          </cell>
        </row>
        <row r="127">
          <cell r="C127">
            <v>6436</v>
          </cell>
        </row>
        <row r="128">
          <cell r="C128">
            <v>6436</v>
          </cell>
        </row>
        <row r="129">
          <cell r="C129">
            <v>0</v>
          </cell>
        </row>
        <row r="130">
          <cell r="C130">
            <v>6436</v>
          </cell>
        </row>
        <row r="132">
          <cell r="C132">
            <v>7754</v>
          </cell>
        </row>
        <row r="133">
          <cell r="C133">
            <v>7754</v>
          </cell>
        </row>
        <row r="134">
          <cell r="C134">
            <v>800</v>
          </cell>
        </row>
        <row r="135">
          <cell r="C135">
            <v>800</v>
          </cell>
        </row>
        <row r="136">
          <cell r="C136">
            <v>8554</v>
          </cell>
        </row>
        <row r="138">
          <cell r="C138">
            <v>9656</v>
          </cell>
        </row>
        <row r="139">
          <cell r="C139">
            <v>9656</v>
          </cell>
        </row>
        <row r="140">
          <cell r="C140">
            <v>0</v>
          </cell>
        </row>
        <row r="141">
          <cell r="C141">
            <v>9656</v>
          </cell>
        </row>
        <row r="143">
          <cell r="C143">
            <v>46651</v>
          </cell>
        </row>
        <row r="144">
          <cell r="C144">
            <v>41604</v>
          </cell>
        </row>
        <row r="145">
          <cell r="C145">
            <v>0</v>
          </cell>
        </row>
        <row r="146">
          <cell r="C146">
            <v>41604</v>
          </cell>
        </row>
        <row r="148">
          <cell r="C148">
            <v>54210</v>
          </cell>
        </row>
        <row r="149">
          <cell r="C149">
            <v>52737</v>
          </cell>
        </row>
        <row r="150">
          <cell r="C150">
            <v>0</v>
          </cell>
        </row>
        <row r="151">
          <cell r="C151">
            <v>52737</v>
          </cell>
        </row>
        <row r="153">
          <cell r="C153">
            <v>77159</v>
          </cell>
        </row>
        <row r="154">
          <cell r="C154">
            <v>75628</v>
          </cell>
        </row>
        <row r="155">
          <cell r="C155">
            <v>0</v>
          </cell>
        </row>
        <row r="156">
          <cell r="C156">
            <v>75628</v>
          </cell>
        </row>
        <row r="158">
          <cell r="C158">
            <v>4090</v>
          </cell>
        </row>
        <row r="159">
          <cell r="C159">
            <v>4090</v>
          </cell>
        </row>
        <row r="160">
          <cell r="C160">
            <v>0</v>
          </cell>
        </row>
        <row r="161">
          <cell r="C161">
            <v>4090</v>
          </cell>
        </row>
        <row r="163">
          <cell r="C163">
            <v>7361</v>
          </cell>
        </row>
        <row r="164">
          <cell r="C164">
            <v>7361</v>
          </cell>
        </row>
        <row r="165">
          <cell r="C165">
            <v>0</v>
          </cell>
        </row>
        <row r="166">
          <cell r="C166">
            <v>7361</v>
          </cell>
        </row>
        <row r="168">
          <cell r="C168">
            <v>12316</v>
          </cell>
        </row>
        <row r="169">
          <cell r="C169">
            <v>12316</v>
          </cell>
        </row>
        <row r="170">
          <cell r="C170">
            <v>0</v>
          </cell>
        </row>
        <row r="171">
          <cell r="C171">
            <v>12316</v>
          </cell>
        </row>
        <row r="173">
          <cell r="C173">
            <v>28236</v>
          </cell>
        </row>
        <row r="174">
          <cell r="C174">
            <v>28236</v>
          </cell>
        </row>
        <row r="175">
          <cell r="C175">
            <v>0</v>
          </cell>
        </row>
        <row r="176">
          <cell r="C176">
            <v>28236</v>
          </cell>
        </row>
        <row r="178">
          <cell r="C178">
            <v>11734</v>
          </cell>
        </row>
        <row r="179">
          <cell r="C179">
            <v>11734</v>
          </cell>
        </row>
        <row r="180">
          <cell r="C180">
            <v>527</v>
          </cell>
        </row>
        <row r="181">
          <cell r="C181">
            <v>527</v>
          </cell>
        </row>
        <row r="182">
          <cell r="C182">
            <v>12261</v>
          </cell>
        </row>
        <row r="184">
          <cell r="C184">
            <v>6289</v>
          </cell>
        </row>
        <row r="185">
          <cell r="C185">
            <v>7589</v>
          </cell>
        </row>
        <row r="186">
          <cell r="C186">
            <v>410</v>
          </cell>
        </row>
        <row r="187">
          <cell r="C187">
            <v>410</v>
          </cell>
        </row>
        <row r="188">
          <cell r="C188">
            <v>7999</v>
          </cell>
        </row>
        <row r="190">
          <cell r="C190">
            <v>14745</v>
          </cell>
        </row>
        <row r="191">
          <cell r="C191">
            <v>14745</v>
          </cell>
        </row>
        <row r="192">
          <cell r="C192">
            <v>0</v>
          </cell>
        </row>
        <row r="193">
          <cell r="C193">
            <v>14745</v>
          </cell>
        </row>
        <row r="195">
          <cell r="C195">
            <v>27327</v>
          </cell>
        </row>
        <row r="196">
          <cell r="C196">
            <v>27470</v>
          </cell>
        </row>
        <row r="197">
          <cell r="C197">
            <v>0</v>
          </cell>
        </row>
        <row r="198">
          <cell r="C198">
            <v>27470</v>
          </cell>
        </row>
        <row r="200">
          <cell r="C200">
            <v>62219</v>
          </cell>
        </row>
        <row r="201">
          <cell r="C201">
            <v>62219</v>
          </cell>
        </row>
        <row r="202">
          <cell r="C202">
            <v>0</v>
          </cell>
        </row>
        <row r="203">
          <cell r="C203">
            <v>62219</v>
          </cell>
        </row>
        <row r="205">
          <cell r="C205">
            <v>17772</v>
          </cell>
        </row>
        <row r="206">
          <cell r="C206">
            <v>17772</v>
          </cell>
        </row>
        <row r="207">
          <cell r="C207">
            <v>0</v>
          </cell>
        </row>
        <row r="208">
          <cell r="C208">
            <v>17772</v>
          </cell>
        </row>
        <row r="210">
          <cell r="C210">
            <v>6479</v>
          </cell>
        </row>
        <row r="211">
          <cell r="C211">
            <v>6479</v>
          </cell>
        </row>
        <row r="212">
          <cell r="C212">
            <v>0</v>
          </cell>
        </row>
        <row r="213">
          <cell r="C213">
            <v>6479</v>
          </cell>
        </row>
        <row r="215">
          <cell r="C215">
            <v>826</v>
          </cell>
        </row>
        <row r="216">
          <cell r="C216">
            <v>826</v>
          </cell>
        </row>
        <row r="217">
          <cell r="C217">
            <v>0</v>
          </cell>
        </row>
        <row r="218">
          <cell r="C218">
            <v>826</v>
          </cell>
        </row>
        <row r="220">
          <cell r="C220">
            <v>76</v>
          </cell>
        </row>
        <row r="221">
          <cell r="C221">
            <v>76</v>
          </cell>
        </row>
        <row r="222">
          <cell r="C222">
            <v>0</v>
          </cell>
        </row>
        <row r="223">
          <cell r="C223">
            <v>76</v>
          </cell>
        </row>
        <row r="225">
          <cell r="C225">
            <v>4891</v>
          </cell>
        </row>
        <row r="226">
          <cell r="C226">
            <v>4891</v>
          </cell>
        </row>
        <row r="227">
          <cell r="C227">
            <v>0</v>
          </cell>
        </row>
        <row r="228">
          <cell r="C228">
            <v>4891</v>
          </cell>
        </row>
        <row r="230">
          <cell r="C230">
            <v>2164</v>
          </cell>
        </row>
        <row r="231">
          <cell r="C231">
            <v>2164</v>
          </cell>
        </row>
        <row r="232">
          <cell r="C232">
            <v>0</v>
          </cell>
        </row>
        <row r="233">
          <cell r="C233">
            <v>2164</v>
          </cell>
        </row>
        <row r="235">
          <cell r="C235">
            <v>1247539</v>
          </cell>
        </row>
        <row r="236">
          <cell r="C236">
            <v>1227435</v>
          </cell>
        </row>
        <row r="237">
          <cell r="C237">
            <v>8893</v>
          </cell>
        </row>
        <row r="238">
          <cell r="C238">
            <v>1236328</v>
          </cell>
        </row>
        <row r="240">
          <cell r="C240">
            <v>919436</v>
          </cell>
        </row>
        <row r="241">
          <cell r="C241">
            <v>892417</v>
          </cell>
        </row>
        <row r="242">
          <cell r="C242">
            <v>8366</v>
          </cell>
        </row>
        <row r="243">
          <cell r="C243">
            <v>900783</v>
          </cell>
        </row>
        <row r="245">
          <cell r="C245">
            <v>328103</v>
          </cell>
        </row>
        <row r="246">
          <cell r="C246">
            <v>335018</v>
          </cell>
        </row>
        <row r="247">
          <cell r="C247">
            <v>527</v>
          </cell>
        </row>
        <row r="248">
          <cell r="C248">
            <v>335545</v>
          </cell>
        </row>
        <row r="249">
          <cell r="C249">
            <v>0</v>
          </cell>
        </row>
        <row r="250">
          <cell r="C250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4"/>
  <sheetViews>
    <sheetView view="pageBreakPreview" topLeftCell="A10" zoomScaleNormal="100" workbookViewId="0">
      <selection activeCell="B34" sqref="A33:D34"/>
    </sheetView>
  </sheetViews>
  <sheetFormatPr defaultRowHeight="12.75"/>
  <cols>
    <col min="1" max="1" width="6.7109375" customWidth="1"/>
    <col min="2" max="2" width="53.5703125" customWidth="1"/>
    <col min="3" max="3" width="17.5703125" customWidth="1"/>
    <col min="4" max="4" width="19.140625" customWidth="1"/>
    <col min="5" max="5" width="17.140625" customWidth="1"/>
    <col min="6" max="6" width="6.7109375" customWidth="1"/>
    <col min="7" max="7" width="31.7109375" customWidth="1"/>
    <col min="8" max="10" width="11.7109375" customWidth="1"/>
  </cols>
  <sheetData>
    <row r="1" spans="1:10" ht="15.75">
      <c r="A1" s="29" t="s">
        <v>753</v>
      </c>
      <c r="B1" s="29"/>
      <c r="C1" s="29"/>
      <c r="D1" s="27"/>
      <c r="E1" s="27"/>
      <c r="F1" s="29"/>
      <c r="G1" s="29"/>
      <c r="H1" s="29"/>
      <c r="I1" s="27"/>
      <c r="J1" s="27"/>
    </row>
    <row r="2" spans="1:10" ht="15.75">
      <c r="A2" s="29"/>
      <c r="B2" s="29"/>
      <c r="C2" s="29"/>
      <c r="D2" s="27"/>
      <c r="E2" s="27"/>
      <c r="F2" s="29"/>
      <c r="G2" s="29"/>
      <c r="H2" s="29"/>
      <c r="I2" s="27"/>
      <c r="J2" s="27"/>
    </row>
    <row r="3" spans="1:10" ht="15.75">
      <c r="A3" s="43"/>
      <c r="B3" s="29" t="s">
        <v>0</v>
      </c>
      <c r="C3" s="43"/>
      <c r="D3" s="37"/>
      <c r="E3" s="20"/>
      <c r="F3" s="43"/>
      <c r="G3" s="4"/>
      <c r="H3" s="43"/>
      <c r="I3" s="32"/>
      <c r="J3" s="20"/>
    </row>
    <row r="4" spans="1:10" ht="15.75">
      <c r="A4" s="43"/>
      <c r="B4" s="43" t="s">
        <v>331</v>
      </c>
      <c r="C4" s="43"/>
      <c r="D4" s="20"/>
      <c r="E4" s="28"/>
      <c r="F4" s="43"/>
      <c r="G4" s="43"/>
      <c r="H4" s="43"/>
      <c r="I4" s="20"/>
      <c r="J4" s="28"/>
    </row>
    <row r="5" spans="1:10" ht="15.75">
      <c r="A5" s="43"/>
      <c r="B5" s="43" t="s">
        <v>1</v>
      </c>
      <c r="C5" s="43"/>
      <c r="D5" s="538"/>
      <c r="E5" s="28"/>
      <c r="F5" s="43"/>
      <c r="G5" s="43"/>
      <c r="H5" s="43"/>
      <c r="I5" s="39"/>
      <c r="J5" s="28"/>
    </row>
    <row r="6" spans="1:10" ht="15.75">
      <c r="A6" s="43"/>
      <c r="B6" s="43"/>
      <c r="C6" s="43"/>
      <c r="D6" s="538"/>
      <c r="E6" s="28"/>
      <c r="F6" s="43"/>
      <c r="G6" s="43"/>
      <c r="H6" s="43"/>
      <c r="I6" s="39"/>
      <c r="J6" s="28"/>
    </row>
    <row r="7" spans="1:10" ht="14.1" customHeight="1">
      <c r="A7" s="29" t="s">
        <v>2</v>
      </c>
      <c r="B7" s="29"/>
      <c r="C7" s="28" t="s">
        <v>3</v>
      </c>
      <c r="D7" s="28"/>
      <c r="E7" s="28"/>
      <c r="F7" s="4"/>
      <c r="G7" s="4"/>
      <c r="H7" s="4"/>
      <c r="I7" s="5"/>
      <c r="J7" s="5"/>
    </row>
    <row r="8" spans="1:10" ht="14.1" customHeight="1">
      <c r="A8" s="7" t="s">
        <v>4</v>
      </c>
      <c r="B8" s="16" t="s">
        <v>5</v>
      </c>
      <c r="C8" s="7" t="s">
        <v>48</v>
      </c>
      <c r="D8" s="7" t="s">
        <v>399</v>
      </c>
      <c r="E8" s="7" t="s">
        <v>503</v>
      </c>
      <c r="F8" s="20"/>
      <c r="G8" s="20"/>
      <c r="H8" s="20"/>
    </row>
    <row r="9" spans="1:10" ht="14.1" customHeight="1">
      <c r="A9" s="19" t="s">
        <v>7</v>
      </c>
      <c r="B9" s="20"/>
      <c r="C9" s="19"/>
      <c r="D9" s="19" t="s">
        <v>400</v>
      </c>
      <c r="E9" s="19" t="s">
        <v>400</v>
      </c>
      <c r="F9" s="20"/>
      <c r="G9" s="20"/>
      <c r="H9" s="20"/>
    </row>
    <row r="10" spans="1:10" s="278" customFormat="1" ht="18" customHeight="1">
      <c r="A10" s="539" t="s">
        <v>59</v>
      </c>
      <c r="B10" s="75" t="s">
        <v>190</v>
      </c>
      <c r="C10" s="93">
        <v>501483</v>
      </c>
      <c r="D10" s="93">
        <v>527659</v>
      </c>
      <c r="E10" s="93">
        <v>554688</v>
      </c>
      <c r="F10" s="28"/>
      <c r="G10" s="28"/>
      <c r="H10" s="28"/>
    </row>
    <row r="11" spans="1:10" s="276" customFormat="1" ht="18" customHeight="1">
      <c r="A11" s="539" t="s">
        <v>191</v>
      </c>
      <c r="B11" s="75" t="s">
        <v>192</v>
      </c>
      <c r="C11" s="93">
        <v>0</v>
      </c>
      <c r="D11" s="93">
        <v>0</v>
      </c>
      <c r="E11" s="93">
        <v>0</v>
      </c>
      <c r="F11" s="27"/>
      <c r="G11" s="27"/>
      <c r="H11" s="27"/>
    </row>
    <row r="12" spans="1:10" s="276" customFormat="1" ht="18" customHeight="1">
      <c r="A12" s="25" t="s">
        <v>61</v>
      </c>
      <c r="B12" s="326" t="s">
        <v>156</v>
      </c>
      <c r="C12" s="110">
        <f>SUM(C13:C16)</f>
        <v>1364552</v>
      </c>
      <c r="D12" s="110">
        <f>SUM(D13:D16)</f>
        <v>1364552</v>
      </c>
      <c r="E12" s="110">
        <f>SUM(E13:E16)</f>
        <v>1438683</v>
      </c>
      <c r="F12" s="27"/>
      <c r="G12" s="27"/>
      <c r="H12" s="27"/>
    </row>
    <row r="13" spans="1:10" ht="18" customHeight="1">
      <c r="A13" s="275"/>
      <c r="B13" s="34" t="s">
        <v>193</v>
      </c>
      <c r="C13" s="92">
        <v>28750</v>
      </c>
      <c r="D13" s="92">
        <v>28750</v>
      </c>
      <c r="E13" s="92">
        <v>28750</v>
      </c>
      <c r="F13" s="28"/>
      <c r="G13" s="28"/>
      <c r="H13" s="28"/>
    </row>
    <row r="14" spans="1:10" ht="18" customHeight="1">
      <c r="A14" s="275"/>
      <c r="B14" s="34" t="s">
        <v>194</v>
      </c>
      <c r="C14" s="92">
        <v>265000</v>
      </c>
      <c r="D14" s="92">
        <v>265000</v>
      </c>
      <c r="E14" s="92">
        <v>265000</v>
      </c>
      <c r="F14" s="28"/>
      <c r="G14" s="28"/>
      <c r="H14" s="28"/>
    </row>
    <row r="15" spans="1:10" ht="18" customHeight="1">
      <c r="A15" s="275"/>
      <c r="B15" s="34" t="s">
        <v>195</v>
      </c>
      <c r="C15" s="92">
        <v>930000</v>
      </c>
      <c r="D15" s="92">
        <v>930000</v>
      </c>
      <c r="E15" s="92">
        <v>993000</v>
      </c>
      <c r="F15" s="28"/>
      <c r="G15" s="28"/>
      <c r="H15" s="28"/>
    </row>
    <row r="16" spans="1:10" ht="18" customHeight="1">
      <c r="A16" s="284"/>
      <c r="B16" s="31" t="s">
        <v>196</v>
      </c>
      <c r="C16" s="116">
        <v>140802</v>
      </c>
      <c r="D16" s="116">
        <v>140802</v>
      </c>
      <c r="E16" s="116">
        <v>151933</v>
      </c>
      <c r="F16" s="28"/>
      <c r="G16" s="28"/>
      <c r="H16" s="28"/>
    </row>
    <row r="17" spans="1:10" s="278" customFormat="1" ht="18" customHeight="1">
      <c r="A17" s="539" t="s">
        <v>98</v>
      </c>
      <c r="B17" s="75" t="s">
        <v>197</v>
      </c>
      <c r="C17" s="93">
        <v>387799</v>
      </c>
      <c r="D17" s="93">
        <v>345754</v>
      </c>
      <c r="E17" s="93">
        <v>333939</v>
      </c>
      <c r="F17" s="28"/>
      <c r="G17" s="28"/>
      <c r="H17" s="28"/>
    </row>
    <row r="18" spans="1:10" s="276" customFormat="1" ht="18" customHeight="1">
      <c r="A18" s="539" t="s">
        <v>198</v>
      </c>
      <c r="B18" s="75" t="s">
        <v>199</v>
      </c>
      <c r="C18" s="192">
        <v>22122</v>
      </c>
      <c r="D18" s="192">
        <v>22256</v>
      </c>
      <c r="E18" s="192">
        <v>22256</v>
      </c>
      <c r="F18" s="27"/>
      <c r="G18" s="27"/>
      <c r="H18" s="27"/>
    </row>
    <row r="19" spans="1:10" ht="18" customHeight="1">
      <c r="A19" s="76" t="s">
        <v>200</v>
      </c>
      <c r="B19" s="249" t="s">
        <v>201</v>
      </c>
      <c r="C19" s="157">
        <f>SUM(C20:C21)</f>
        <v>177932</v>
      </c>
      <c r="D19" s="157">
        <f>SUM(D20:D21)</f>
        <v>167059</v>
      </c>
      <c r="E19" s="157">
        <f>SUM(E20:E21)</f>
        <v>180555</v>
      </c>
      <c r="F19" s="28"/>
      <c r="G19" s="28"/>
      <c r="H19" s="28"/>
    </row>
    <row r="20" spans="1:10" ht="18" customHeight="1">
      <c r="A20" s="275"/>
      <c r="B20" s="34" t="s">
        <v>213</v>
      </c>
      <c r="C20" s="92">
        <v>177932</v>
      </c>
      <c r="D20" s="92">
        <v>167059</v>
      </c>
      <c r="E20" s="92">
        <v>180555</v>
      </c>
      <c r="F20" s="28"/>
      <c r="G20" s="28"/>
      <c r="H20" s="28"/>
    </row>
    <row r="21" spans="1:10" ht="18" customHeight="1">
      <c r="A21" s="284"/>
      <c r="B21" s="31" t="s">
        <v>217</v>
      </c>
      <c r="C21" s="116">
        <v>0</v>
      </c>
      <c r="D21" s="116">
        <v>0</v>
      </c>
      <c r="E21" s="116">
        <v>0</v>
      </c>
      <c r="F21" s="28"/>
      <c r="G21" s="28"/>
      <c r="H21" s="28"/>
    </row>
    <row r="22" spans="1:10" ht="18" customHeight="1">
      <c r="A22" s="76" t="s">
        <v>101</v>
      </c>
      <c r="B22" s="249" t="s">
        <v>202</v>
      </c>
      <c r="C22" s="157">
        <f>SUM(C23:C24)</f>
        <v>41036</v>
      </c>
      <c r="D22" s="157">
        <f>SUM(D23:D24)</f>
        <v>38047</v>
      </c>
      <c r="E22" s="157">
        <f>SUM(E23:E24)</f>
        <v>38047</v>
      </c>
      <c r="F22" s="28"/>
      <c r="G22" s="28"/>
      <c r="H22" s="28"/>
    </row>
    <row r="23" spans="1:10" ht="18" customHeight="1">
      <c r="A23" s="275"/>
      <c r="B23" s="34" t="s">
        <v>213</v>
      </c>
      <c r="C23" s="92">
        <v>15784</v>
      </c>
      <c r="D23" s="92">
        <v>15784</v>
      </c>
      <c r="E23" s="92">
        <v>15784</v>
      </c>
      <c r="F23" s="28"/>
      <c r="G23" s="28"/>
      <c r="H23" s="28"/>
    </row>
    <row r="24" spans="1:10" ht="18" customHeight="1">
      <c r="A24" s="284"/>
      <c r="B24" s="31" t="s">
        <v>217</v>
      </c>
      <c r="C24" s="116">
        <v>25252</v>
      </c>
      <c r="D24" s="116">
        <v>22263</v>
      </c>
      <c r="E24" s="116">
        <v>22263</v>
      </c>
      <c r="F24" s="28"/>
      <c r="G24" s="28"/>
      <c r="H24" s="28"/>
    </row>
    <row r="25" spans="1:10" ht="18" customHeight="1">
      <c r="A25" s="87" t="s">
        <v>203</v>
      </c>
      <c r="B25" s="53" t="s">
        <v>204</v>
      </c>
      <c r="C25" s="95">
        <v>0</v>
      </c>
      <c r="D25" s="95">
        <v>176309</v>
      </c>
      <c r="E25" s="95">
        <v>231309</v>
      </c>
      <c r="F25" s="59"/>
      <c r="G25" s="59"/>
      <c r="H25" s="59"/>
    </row>
    <row r="26" spans="1:10" ht="18" customHeight="1">
      <c r="A26" s="86" t="s">
        <v>214</v>
      </c>
      <c r="B26" s="277" t="s">
        <v>215</v>
      </c>
      <c r="C26" s="117">
        <v>0</v>
      </c>
      <c r="D26" s="117">
        <v>0</v>
      </c>
      <c r="E26" s="117">
        <v>0</v>
      </c>
      <c r="F26" s="28"/>
      <c r="G26" s="28"/>
      <c r="H26" s="28"/>
    </row>
    <row r="27" spans="1:10" ht="21.75" customHeight="1">
      <c r="A27" s="9"/>
      <c r="B27" s="282" t="s">
        <v>216</v>
      </c>
      <c r="C27" s="283">
        <f>SUM(C10,C11,C12,C17,C18,C19,C22,C25,C26)</f>
        <v>2494924</v>
      </c>
      <c r="D27" s="283">
        <f>SUM(D10,D11,D12,D17,D18,D19,D22,D25,D26)</f>
        <v>2641636</v>
      </c>
      <c r="E27" s="283">
        <f>SUM(E10,E11,E12,E17,E18,E19,E22,E25,E26)</f>
        <v>2799477</v>
      </c>
      <c r="F27" s="40"/>
      <c r="G27" s="40"/>
      <c r="H27" s="40"/>
    </row>
    <row r="28" spans="1:10" ht="12.75" customHeight="1">
      <c r="A28" s="20"/>
      <c r="B28" s="27"/>
      <c r="C28" s="27"/>
      <c r="D28" s="27"/>
      <c r="E28" s="27"/>
      <c r="F28" s="40"/>
      <c r="G28" s="40"/>
      <c r="H28" s="40"/>
      <c r="I28" s="40"/>
      <c r="J28" s="40"/>
    </row>
    <row r="29" spans="1:10" ht="15.75">
      <c r="A29" s="29" t="s">
        <v>754</v>
      </c>
      <c r="B29" s="29"/>
      <c r="C29" s="29"/>
      <c r="D29" s="27"/>
      <c r="E29" s="27"/>
      <c r="F29" s="40"/>
      <c r="G29" s="40"/>
      <c r="H29" s="40"/>
      <c r="I29" s="40"/>
      <c r="J29" s="40"/>
    </row>
    <row r="30" spans="1:10" ht="15.75">
      <c r="A30" s="39"/>
      <c r="B30" s="20"/>
      <c r="C30" s="20"/>
      <c r="D30" s="20"/>
      <c r="E30" s="20"/>
      <c r="F30" s="40"/>
      <c r="G30" s="40"/>
      <c r="H30" s="40"/>
      <c r="I30" s="40"/>
      <c r="J30" s="40"/>
    </row>
    <row r="31" spans="1:10" ht="15.75">
      <c r="A31" s="576" t="s">
        <v>0</v>
      </c>
      <c r="B31" s="577"/>
      <c r="C31" s="577"/>
      <c r="D31" s="577"/>
      <c r="E31" s="20"/>
      <c r="F31" s="40"/>
      <c r="G31" s="40"/>
      <c r="H31" s="40"/>
      <c r="I31" s="40"/>
      <c r="J31" s="40"/>
    </row>
    <row r="32" spans="1:10" ht="15.75">
      <c r="A32" s="578" t="s">
        <v>331</v>
      </c>
      <c r="B32" s="577"/>
      <c r="C32" s="577"/>
      <c r="D32" s="577"/>
      <c r="E32" s="28"/>
      <c r="F32" s="40"/>
      <c r="G32" s="40"/>
      <c r="H32" s="40"/>
      <c r="I32" s="40"/>
      <c r="J32" s="40"/>
    </row>
    <row r="33" spans="1:10" ht="15.75">
      <c r="A33" s="578" t="s">
        <v>1</v>
      </c>
      <c r="B33" s="577"/>
      <c r="C33" s="577"/>
      <c r="D33" s="577"/>
      <c r="E33" s="28"/>
      <c r="F33" s="40"/>
      <c r="G33" s="40"/>
      <c r="H33" s="40"/>
      <c r="I33" s="40"/>
      <c r="J33" s="40"/>
    </row>
    <row r="34" spans="1:10" ht="15" customHeight="1">
      <c r="A34" s="20"/>
      <c r="B34" s="20"/>
      <c r="C34" s="20"/>
      <c r="D34" s="20"/>
      <c r="E34" s="20"/>
      <c r="F34" s="40"/>
      <c r="G34" s="40"/>
      <c r="H34" s="40"/>
      <c r="I34" s="40"/>
      <c r="J34" s="40"/>
    </row>
    <row r="35" spans="1:10" ht="15" customHeight="1">
      <c r="A35" s="4" t="s">
        <v>20</v>
      </c>
      <c r="B35" s="4"/>
      <c r="C35" s="5" t="s">
        <v>21</v>
      </c>
      <c r="D35" s="5"/>
      <c r="E35" s="5"/>
      <c r="F35" s="40"/>
      <c r="G35" s="40"/>
      <c r="H35" s="40"/>
      <c r="I35" s="40"/>
      <c r="J35" s="40"/>
    </row>
    <row r="36" spans="1:10" ht="18" customHeight="1">
      <c r="A36" s="7" t="s">
        <v>4</v>
      </c>
      <c r="B36" s="7" t="s">
        <v>5</v>
      </c>
      <c r="C36" s="7" t="s">
        <v>48</v>
      </c>
      <c r="D36" s="7" t="s">
        <v>401</v>
      </c>
      <c r="E36" s="7" t="s">
        <v>503</v>
      </c>
      <c r="F36" s="40"/>
      <c r="G36" s="40"/>
      <c r="H36" s="40"/>
    </row>
    <row r="37" spans="1:10" ht="18" customHeight="1">
      <c r="A37" s="19" t="s">
        <v>7</v>
      </c>
      <c r="B37" s="19"/>
      <c r="C37" s="19"/>
      <c r="D37" s="19" t="s">
        <v>400</v>
      </c>
      <c r="E37" s="19" t="s">
        <v>400</v>
      </c>
      <c r="F37" s="40"/>
      <c r="G37" s="40"/>
      <c r="H37" s="40"/>
    </row>
    <row r="38" spans="1:10" s="278" customFormat="1" ht="18" customHeight="1">
      <c r="A38" s="25" t="s">
        <v>59</v>
      </c>
      <c r="B38" s="30" t="s">
        <v>80</v>
      </c>
      <c r="C38" s="135">
        <v>724580</v>
      </c>
      <c r="D38" s="135">
        <v>736300</v>
      </c>
      <c r="E38" s="135">
        <v>760214</v>
      </c>
      <c r="F38" s="3"/>
      <c r="G38" s="3"/>
      <c r="H38" s="3"/>
    </row>
    <row r="39" spans="1:10" s="276" customFormat="1" ht="18" customHeight="1">
      <c r="A39" s="17" t="s">
        <v>60</v>
      </c>
      <c r="B39" s="75" t="s">
        <v>81</v>
      </c>
      <c r="C39" s="93">
        <v>191945</v>
      </c>
      <c r="D39" s="93">
        <v>193158</v>
      </c>
      <c r="E39" s="93">
        <v>198246</v>
      </c>
      <c r="F39" s="279"/>
      <c r="G39" s="279"/>
      <c r="H39" s="279"/>
    </row>
    <row r="40" spans="1:10" s="276" customFormat="1" ht="18" customHeight="1">
      <c r="A40" s="17" t="s">
        <v>61</v>
      </c>
      <c r="B40" s="75" t="s">
        <v>103</v>
      </c>
      <c r="C40" s="93">
        <v>936914</v>
      </c>
      <c r="D40" s="93">
        <v>999347</v>
      </c>
      <c r="E40" s="93">
        <v>1013485</v>
      </c>
      <c r="F40" s="279"/>
      <c r="G40" s="279"/>
      <c r="H40" s="279"/>
    </row>
    <row r="41" spans="1:10" s="276" customFormat="1" ht="18" customHeight="1">
      <c r="A41" s="17" t="s">
        <v>98</v>
      </c>
      <c r="B41" s="75" t="s">
        <v>205</v>
      </c>
      <c r="C41" s="93">
        <v>61636</v>
      </c>
      <c r="D41" s="93">
        <v>7210</v>
      </c>
      <c r="E41" s="93">
        <v>7710</v>
      </c>
      <c r="F41" s="279"/>
      <c r="G41" s="279"/>
      <c r="H41" s="279"/>
    </row>
    <row r="42" spans="1:10" s="276" customFormat="1" ht="18" customHeight="1">
      <c r="A42" s="25" t="s">
        <v>99</v>
      </c>
      <c r="B42" s="30" t="s">
        <v>206</v>
      </c>
      <c r="C42" s="110">
        <f>SUM(C43:C44)</f>
        <v>258406</v>
      </c>
      <c r="D42" s="110">
        <f>SUM(D43:D44)</f>
        <v>221843</v>
      </c>
      <c r="E42" s="110">
        <f>SUM(E43:E44)</f>
        <v>189152</v>
      </c>
      <c r="F42" s="279"/>
      <c r="G42" s="279"/>
      <c r="H42" s="279"/>
    </row>
    <row r="43" spans="1:10" s="278" customFormat="1" ht="18" customHeight="1">
      <c r="A43" s="74"/>
      <c r="B43" s="34" t="s">
        <v>340</v>
      </c>
      <c r="C43" s="92">
        <v>161106</v>
      </c>
      <c r="D43" s="92">
        <v>174890</v>
      </c>
      <c r="E43" s="92">
        <v>179902</v>
      </c>
      <c r="F43" s="3"/>
      <c r="G43" s="3"/>
      <c r="H43" s="3"/>
    </row>
    <row r="44" spans="1:10" ht="18" customHeight="1">
      <c r="A44" s="285"/>
      <c r="B44" s="31" t="s">
        <v>207</v>
      </c>
      <c r="C44" s="116">
        <v>97300</v>
      </c>
      <c r="D44" s="116">
        <v>46953</v>
      </c>
      <c r="E44" s="116">
        <v>9250</v>
      </c>
      <c r="F44" s="3"/>
      <c r="G44" s="3"/>
      <c r="H44" s="3"/>
    </row>
    <row r="45" spans="1:10" s="276" customFormat="1" ht="18" customHeight="1">
      <c r="A45" s="17" t="s">
        <v>100</v>
      </c>
      <c r="B45" s="75" t="s">
        <v>105</v>
      </c>
      <c r="C45" s="93">
        <v>65428</v>
      </c>
      <c r="D45" s="93">
        <v>140564</v>
      </c>
      <c r="E45" s="93">
        <v>207774</v>
      </c>
      <c r="F45" s="279"/>
      <c r="G45" s="279"/>
      <c r="H45" s="279"/>
    </row>
    <row r="46" spans="1:10" s="278" customFormat="1" ht="18" customHeight="1">
      <c r="A46" s="17" t="s">
        <v>208</v>
      </c>
      <c r="B46" s="75" t="s">
        <v>104</v>
      </c>
      <c r="C46" s="93">
        <v>228466</v>
      </c>
      <c r="D46" s="93">
        <v>298592</v>
      </c>
      <c r="E46" s="93">
        <v>305861</v>
      </c>
      <c r="F46" s="3"/>
      <c r="G46" s="3"/>
      <c r="H46" s="3"/>
    </row>
    <row r="47" spans="1:10" s="276" customFormat="1" ht="18" customHeight="1">
      <c r="A47" s="17" t="s">
        <v>140</v>
      </c>
      <c r="B47" s="75" t="s">
        <v>209</v>
      </c>
      <c r="C47" s="93">
        <v>27549</v>
      </c>
      <c r="D47" s="93">
        <v>27834</v>
      </c>
      <c r="E47" s="93">
        <v>45247</v>
      </c>
      <c r="F47" s="279"/>
      <c r="G47" s="279"/>
      <c r="H47" s="279"/>
    </row>
    <row r="48" spans="1:10" s="276" customFormat="1" ht="18" customHeight="1">
      <c r="A48" s="26" t="s">
        <v>210</v>
      </c>
      <c r="B48" s="35" t="s">
        <v>211</v>
      </c>
      <c r="C48" s="134">
        <v>0</v>
      </c>
      <c r="D48" s="134">
        <v>16788</v>
      </c>
      <c r="E48" s="134">
        <v>71788</v>
      </c>
      <c r="F48" s="279"/>
      <c r="G48" s="279"/>
      <c r="H48" s="279"/>
    </row>
    <row r="49" spans="1:10" ht="18" customHeight="1">
      <c r="A49" s="280"/>
      <c r="B49" s="281" t="s">
        <v>22</v>
      </c>
      <c r="C49" s="325">
        <f>SUM(C38,C39,C40,C41,C42,C45,C46,C47,C48)</f>
        <v>2494924</v>
      </c>
      <c r="D49" s="325">
        <f>SUM(D38,D39,D40,D41,D42,D45,D46,D47,D48)</f>
        <v>2641636</v>
      </c>
      <c r="E49" s="325">
        <f>SUM(E38,E39,E40,E41,E42,E45,E46,E47,E48)</f>
        <v>2799477</v>
      </c>
      <c r="F49" s="3"/>
      <c r="G49" s="3"/>
      <c r="H49" s="3"/>
    </row>
    <row r="50" spans="1:10" ht="20.100000000000001" customHeight="1">
      <c r="A50" s="3"/>
      <c r="B50" s="3"/>
      <c r="C50" s="3"/>
      <c r="D50" s="3"/>
      <c r="E50" s="3"/>
      <c r="G50" s="3"/>
      <c r="H50" s="3"/>
      <c r="I50" s="3"/>
      <c r="J50" s="3"/>
    </row>
    <row r="51" spans="1:10" ht="20.100000000000001" customHeight="1">
      <c r="A51" s="5"/>
      <c r="B51" s="5" t="s">
        <v>212</v>
      </c>
      <c r="C51" s="5"/>
      <c r="D51" s="5"/>
      <c r="E51" s="5"/>
      <c r="G51" s="3"/>
      <c r="H51" s="3"/>
      <c r="I51" s="3"/>
      <c r="J51" s="3"/>
    </row>
    <row r="52" spans="1:10" ht="20.100000000000001" customHeight="1">
      <c r="A52" s="5"/>
      <c r="B52" s="62"/>
      <c r="C52" s="61"/>
      <c r="D52" s="5"/>
      <c r="E52" s="5"/>
      <c r="G52" s="3"/>
      <c r="H52" s="3"/>
      <c r="I52" s="3"/>
      <c r="J52" s="3"/>
    </row>
    <row r="53" spans="1:10" ht="15" customHeight="1">
      <c r="A53" s="5"/>
      <c r="B53" s="5" t="s">
        <v>23</v>
      </c>
      <c r="C53" s="119">
        <f>SUM(C27)</f>
        <v>2494924</v>
      </c>
      <c r="D53" s="5"/>
      <c r="E53" s="5"/>
      <c r="G53" s="3"/>
      <c r="H53" s="3"/>
      <c r="I53" s="3"/>
      <c r="J53" s="3"/>
    </row>
    <row r="54" spans="1:10" ht="15" customHeight="1">
      <c r="A54" s="5"/>
      <c r="B54" s="5" t="s">
        <v>24</v>
      </c>
      <c r="C54" s="360">
        <f>SUM(C49)</f>
        <v>2494924</v>
      </c>
      <c r="D54" s="5"/>
      <c r="E54" s="130"/>
      <c r="G54" s="3"/>
      <c r="H54" s="3"/>
      <c r="I54" s="3"/>
      <c r="J54" s="3"/>
    </row>
    <row r="55" spans="1:10" ht="15" customHeight="1">
      <c r="A55" s="5"/>
      <c r="B55" s="5" t="s">
        <v>25</v>
      </c>
      <c r="C55" s="119">
        <f>C53-C54</f>
        <v>0</v>
      </c>
      <c r="D55" s="5"/>
      <c r="E55" s="119"/>
      <c r="G55" s="3"/>
      <c r="H55" s="3"/>
      <c r="I55" s="3"/>
      <c r="J55" s="3"/>
    </row>
    <row r="56" spans="1:10" ht="15" customHeight="1">
      <c r="A56" s="5"/>
      <c r="B56" s="28"/>
      <c r="C56" s="28"/>
      <c r="D56" s="5"/>
      <c r="E56" s="5"/>
      <c r="G56" s="3"/>
      <c r="H56" s="3"/>
      <c r="I56" s="3"/>
      <c r="J56" s="3"/>
    </row>
    <row r="57" spans="1:10" ht="15" customHeight="1">
      <c r="A57" s="20"/>
      <c r="B57" s="28"/>
      <c r="C57" s="28"/>
      <c r="D57" s="59"/>
      <c r="E57" s="59"/>
      <c r="G57" s="3"/>
      <c r="H57" s="3"/>
      <c r="I57" s="3"/>
      <c r="J57" s="3"/>
    </row>
    <row r="58" spans="1:10" ht="15" customHeight="1">
      <c r="A58" s="37"/>
      <c r="B58" s="28"/>
      <c r="C58" s="28"/>
      <c r="D58" s="28"/>
      <c r="E58" s="28"/>
      <c r="G58" s="3"/>
      <c r="H58" s="3"/>
      <c r="I58" s="3"/>
      <c r="J58" s="3"/>
    </row>
    <row r="59" spans="1:10" ht="15" customHeight="1">
      <c r="A59" s="37"/>
      <c r="B59" s="28"/>
      <c r="C59" s="28"/>
      <c r="D59" s="28"/>
      <c r="E59" s="28"/>
      <c r="F59" s="3"/>
      <c r="G59" s="3"/>
      <c r="H59" s="3"/>
      <c r="I59" s="3"/>
      <c r="J59" s="3"/>
    </row>
    <row r="60" spans="1:10" ht="15" customHeight="1">
      <c r="A60" s="20"/>
      <c r="B60" s="27"/>
      <c r="C60" s="27"/>
      <c r="D60" s="27"/>
      <c r="E60" s="27"/>
      <c r="F60" s="3"/>
      <c r="G60" s="3"/>
      <c r="H60" s="3"/>
      <c r="I60" s="3"/>
      <c r="J60" s="3"/>
    </row>
    <row r="61" spans="1:10" ht="15" customHeight="1">
      <c r="A61" s="20"/>
      <c r="B61" s="27"/>
      <c r="C61" s="27"/>
      <c r="D61" s="27"/>
      <c r="E61" s="27"/>
      <c r="F61" s="3"/>
      <c r="G61" s="3"/>
      <c r="H61" s="3"/>
      <c r="I61" s="3"/>
      <c r="J61" s="3"/>
    </row>
    <row r="62" spans="1:10" ht="15.75">
      <c r="A62" s="65"/>
      <c r="B62" s="65"/>
      <c r="C62" s="65"/>
      <c r="D62" s="65"/>
      <c r="E62" s="65"/>
      <c r="F62" s="3"/>
      <c r="G62" s="3"/>
      <c r="H62" s="3"/>
      <c r="I62" s="3"/>
      <c r="J62" s="3"/>
    </row>
    <row r="63" spans="1:10" ht="15.75">
      <c r="A63" s="28"/>
      <c r="B63" s="28"/>
      <c r="C63" s="28"/>
      <c r="D63" s="28"/>
      <c r="E63" s="28"/>
      <c r="F63" s="3"/>
      <c r="G63" s="3"/>
      <c r="H63" s="3"/>
      <c r="I63" s="3"/>
      <c r="J63" s="3"/>
    </row>
    <row r="64" spans="1:10" ht="15.75">
      <c r="A64" s="28"/>
      <c r="B64" s="43"/>
      <c r="C64" s="66"/>
      <c r="D64" s="28"/>
      <c r="E64" s="28"/>
      <c r="F64" s="3"/>
      <c r="G64" s="3"/>
      <c r="H64" s="3"/>
      <c r="I64" s="3"/>
      <c r="J64" s="3"/>
    </row>
    <row r="65" spans="1:10" ht="15.75">
      <c r="A65" s="28"/>
      <c r="B65" s="28"/>
      <c r="C65" s="28"/>
      <c r="D65" s="28"/>
      <c r="E65" s="28"/>
      <c r="F65" s="3"/>
      <c r="G65" s="3"/>
      <c r="H65" s="3"/>
      <c r="I65" s="3"/>
      <c r="J65" s="3"/>
    </row>
    <row r="66" spans="1:10" ht="15.75">
      <c r="A66" s="28"/>
      <c r="B66" s="28"/>
      <c r="C66" s="28"/>
      <c r="D66" s="28"/>
      <c r="E66" s="28"/>
      <c r="F66" s="3"/>
      <c r="G66" s="3"/>
      <c r="H66" s="3"/>
      <c r="I66" s="3"/>
      <c r="J66" s="3"/>
    </row>
    <row r="67" spans="1:10" ht="15.75">
      <c r="A67" s="28"/>
      <c r="B67" s="28"/>
      <c r="C67" s="28"/>
      <c r="D67" s="28"/>
      <c r="E67" s="28"/>
      <c r="F67" s="3"/>
      <c r="G67" s="3"/>
      <c r="H67" s="3"/>
      <c r="I67" s="3"/>
      <c r="J67" s="3"/>
    </row>
    <row r="68" spans="1:10" ht="15.75">
      <c r="A68" s="28"/>
      <c r="B68" s="28"/>
      <c r="C68" s="28"/>
      <c r="D68" s="28"/>
      <c r="E68" s="28"/>
      <c r="F68" s="3"/>
      <c r="G68" s="3"/>
      <c r="H68" s="3"/>
      <c r="I68" s="3"/>
      <c r="J68" s="3"/>
    </row>
    <row r="69" spans="1:10" ht="15.75">
      <c r="A69" s="5"/>
      <c r="B69" s="5"/>
      <c r="C69" s="5"/>
      <c r="D69" s="5"/>
      <c r="E69" s="5"/>
      <c r="F69" s="3"/>
      <c r="G69" s="3"/>
      <c r="H69" s="3"/>
      <c r="I69" s="3"/>
      <c r="J69" s="3"/>
    </row>
    <row r="70" spans="1:10" ht="15.75">
      <c r="A70" s="5"/>
      <c r="B70" s="5"/>
      <c r="C70" s="5"/>
      <c r="D70" s="5"/>
      <c r="E70" s="5"/>
      <c r="F70" s="3"/>
      <c r="G70" s="3"/>
      <c r="H70" s="3"/>
      <c r="I70" s="3"/>
      <c r="J70" s="3"/>
    </row>
    <row r="71" spans="1:10" ht="15.75">
      <c r="A71" s="5"/>
      <c r="B71" s="5"/>
      <c r="C71" s="5"/>
      <c r="D71" s="5"/>
      <c r="E71" s="5"/>
      <c r="F71" s="3"/>
      <c r="G71" s="3"/>
      <c r="H71" s="3"/>
      <c r="I71" s="3"/>
      <c r="J71" s="3"/>
    </row>
    <row r="72" spans="1:10" ht="15.75">
      <c r="A72" s="5"/>
      <c r="B72" s="5"/>
      <c r="C72" s="5"/>
      <c r="D72" s="5"/>
      <c r="E72" s="5"/>
      <c r="F72" s="3"/>
      <c r="G72" s="3"/>
      <c r="H72" s="3"/>
      <c r="I72" s="3"/>
      <c r="J72" s="3"/>
    </row>
    <row r="73" spans="1:10" ht="15.75">
      <c r="A73" s="5"/>
      <c r="B73" s="5"/>
      <c r="C73" s="5"/>
      <c r="D73" s="5"/>
      <c r="E73" s="5"/>
      <c r="F73" s="3"/>
      <c r="G73" s="3"/>
      <c r="H73" s="3"/>
      <c r="I73" s="3"/>
      <c r="J73" s="3"/>
    </row>
    <row r="74" spans="1:10" ht="15.75">
      <c r="A74" s="5"/>
      <c r="B74" s="5"/>
      <c r="C74" s="5"/>
      <c r="D74" s="5"/>
      <c r="E74" s="5"/>
      <c r="F74" s="3"/>
      <c r="G74" s="3"/>
      <c r="H74" s="3"/>
      <c r="I74" s="3"/>
      <c r="J74" s="3"/>
    </row>
    <row r="75" spans="1:10" ht="15.75">
      <c r="A75" s="5"/>
      <c r="B75" s="5"/>
      <c r="C75" s="5"/>
      <c r="D75" s="5"/>
      <c r="E75" s="5"/>
      <c r="F75" s="3"/>
      <c r="G75" s="3"/>
      <c r="H75" s="3"/>
      <c r="I75" s="3"/>
      <c r="J75" s="3"/>
    </row>
    <row r="76" spans="1:10" ht="15.75">
      <c r="A76" s="5"/>
      <c r="B76" s="5"/>
      <c r="C76" s="5"/>
      <c r="D76" s="5"/>
      <c r="E76" s="5"/>
      <c r="F76" s="3"/>
      <c r="G76" s="3"/>
      <c r="H76" s="3"/>
      <c r="I76" s="3"/>
      <c r="J76" s="3"/>
    </row>
    <row r="77" spans="1:10" ht="15.75">
      <c r="A77" s="5"/>
      <c r="B77" s="5"/>
      <c r="C77" s="5"/>
      <c r="D77" s="5"/>
      <c r="E77" s="5"/>
      <c r="F77" s="3"/>
      <c r="G77" s="3"/>
      <c r="H77" s="3"/>
      <c r="I77" s="3"/>
      <c r="J77" s="3"/>
    </row>
    <row r="78" spans="1:10" ht="15.7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5.7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5.7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5.7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5.7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7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75">
      <c r="A84" s="3"/>
      <c r="B84" s="3"/>
      <c r="C84" s="3"/>
      <c r="D84" s="3"/>
      <c r="E84" s="3"/>
      <c r="F84" s="3"/>
      <c r="G84" s="3"/>
      <c r="H84" s="3"/>
      <c r="I84" s="3"/>
      <c r="J84" s="3"/>
    </row>
  </sheetData>
  <mergeCells count="3">
    <mergeCell ref="A31:D31"/>
    <mergeCell ref="A32:D32"/>
    <mergeCell ref="A33:D33"/>
  </mergeCells>
  <phoneticPr fontId="0" type="noConversion"/>
  <printOptions horizontalCentered="1"/>
  <pageMargins left="0.59055118110236227" right="0.59055118110236227" top="0.39370078740157483" bottom="0.39370078740157483" header="0.51181102362204722" footer="0.31496062992125984"/>
  <pageSetup paperSize="9" scale="80" orientation="portrait" horizontalDpi="300" verticalDpi="300" r:id="rId1"/>
  <headerFooter alignWithMargins="0">
    <oddFooter>&amp;P. oldal</oddFooter>
  </headerFooter>
  <rowBreaks count="1" manualBreakCount="1">
    <brk id="2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E81"/>
  <sheetViews>
    <sheetView view="pageBreakPreview" topLeftCell="A91" zoomScaleNormal="100" workbookViewId="0">
      <selection activeCell="B16" sqref="B16"/>
    </sheetView>
  </sheetViews>
  <sheetFormatPr defaultRowHeight="12.75"/>
  <cols>
    <col min="1" max="1" width="8.7109375" customWidth="1"/>
    <col min="2" max="2" width="53.85546875" customWidth="1"/>
    <col min="3" max="3" width="17.42578125" customWidth="1"/>
    <col min="4" max="4" width="20.140625" customWidth="1"/>
    <col min="5" max="5" width="18.42578125" customWidth="1"/>
  </cols>
  <sheetData>
    <row r="1" spans="1:5" ht="15.75">
      <c r="A1" s="4" t="s">
        <v>764</v>
      </c>
      <c r="B1" s="47"/>
      <c r="C1" s="70"/>
      <c r="D1" s="5"/>
    </row>
    <row r="2" spans="1:5" ht="15.75">
      <c r="A2" s="47"/>
      <c r="B2" s="47"/>
      <c r="C2" s="5"/>
      <c r="D2" s="5"/>
    </row>
    <row r="3" spans="1:5" ht="15.75">
      <c r="A3" s="622" t="s">
        <v>51</v>
      </c>
      <c r="B3" s="577"/>
      <c r="C3" s="577"/>
      <c r="D3" s="577"/>
    </row>
    <row r="4" spans="1:5" ht="15.75">
      <c r="A4" s="622" t="s">
        <v>521</v>
      </c>
      <c r="B4" s="577"/>
      <c r="C4" s="577"/>
      <c r="D4" s="577"/>
    </row>
    <row r="5" spans="1:5" ht="15.75">
      <c r="A5" s="622" t="s">
        <v>52</v>
      </c>
      <c r="B5" s="577"/>
      <c r="C5" s="577"/>
      <c r="D5" s="577"/>
    </row>
    <row r="6" spans="1:5" ht="15.75">
      <c r="A6" s="622" t="s">
        <v>53</v>
      </c>
      <c r="B6" s="577"/>
      <c r="C6" s="577"/>
      <c r="D6" s="577"/>
    </row>
    <row r="7" spans="1:5" ht="15.75">
      <c r="A7" s="47"/>
      <c r="B7" s="47"/>
      <c r="C7" s="5"/>
      <c r="D7" s="5"/>
    </row>
    <row r="8" spans="1:5">
      <c r="A8" s="5"/>
      <c r="B8" s="5" t="s">
        <v>54</v>
      </c>
      <c r="C8" s="5"/>
      <c r="D8" s="5"/>
    </row>
    <row r="9" spans="1:5" ht="15" customHeight="1">
      <c r="A9" s="63" t="s">
        <v>55</v>
      </c>
      <c r="B9" s="50" t="s">
        <v>5</v>
      </c>
      <c r="C9" s="50" t="s">
        <v>431</v>
      </c>
      <c r="D9" s="50" t="s">
        <v>431</v>
      </c>
      <c r="E9" s="621" t="s">
        <v>523</v>
      </c>
    </row>
    <row r="10" spans="1:5" ht="15" customHeight="1">
      <c r="A10" s="64" t="s">
        <v>56</v>
      </c>
      <c r="B10" s="52"/>
      <c r="C10" s="52" t="s">
        <v>400</v>
      </c>
      <c r="D10" s="52" t="s">
        <v>522</v>
      </c>
      <c r="E10" s="603"/>
    </row>
    <row r="11" spans="1:5" ht="15" customHeight="1">
      <c r="A11" s="76" t="s">
        <v>729</v>
      </c>
      <c r="B11" s="462" t="s">
        <v>348</v>
      </c>
      <c r="C11" s="356">
        <v>16788</v>
      </c>
      <c r="D11" s="356">
        <v>1663</v>
      </c>
      <c r="E11" s="356">
        <v>1751</v>
      </c>
    </row>
    <row r="12" spans="1:5" ht="15" customHeight="1">
      <c r="A12" s="77"/>
      <c r="B12" s="383" t="s">
        <v>476</v>
      </c>
      <c r="C12" s="356"/>
      <c r="D12" s="324">
        <v>1663</v>
      </c>
      <c r="E12" s="324">
        <v>1751</v>
      </c>
    </row>
    <row r="13" spans="1:5" ht="15" customHeight="1">
      <c r="A13" s="173"/>
      <c r="B13" s="347" t="s">
        <v>349</v>
      </c>
      <c r="C13" s="324">
        <v>16788</v>
      </c>
      <c r="D13" s="324">
        <v>0</v>
      </c>
      <c r="E13" s="324">
        <v>0</v>
      </c>
    </row>
    <row r="14" spans="1:5" ht="15" customHeight="1">
      <c r="A14" s="76" t="s">
        <v>730</v>
      </c>
      <c r="B14" s="547" t="s">
        <v>731</v>
      </c>
      <c r="C14" s="461"/>
      <c r="D14" s="461"/>
      <c r="E14" s="461">
        <f>SUM(E15:E18)</f>
        <v>118772</v>
      </c>
    </row>
    <row r="15" spans="1:5" ht="15" customHeight="1">
      <c r="A15" s="77"/>
      <c r="B15" s="347" t="s">
        <v>732</v>
      </c>
      <c r="C15" s="324"/>
      <c r="D15" s="324"/>
      <c r="E15" s="324">
        <v>107748</v>
      </c>
    </row>
    <row r="16" spans="1:5" ht="15" customHeight="1">
      <c r="A16" s="77"/>
      <c r="B16" s="347" t="s">
        <v>733</v>
      </c>
      <c r="C16" s="324"/>
      <c r="D16" s="324"/>
      <c r="E16" s="324">
        <v>3143</v>
      </c>
    </row>
    <row r="17" spans="1:5" ht="15" customHeight="1">
      <c r="A17" s="77"/>
      <c r="B17" s="347" t="s">
        <v>734</v>
      </c>
      <c r="C17" s="324"/>
      <c r="D17" s="324"/>
      <c r="E17" s="324">
        <v>6265</v>
      </c>
    </row>
    <row r="18" spans="1:5" ht="15" customHeight="1">
      <c r="A18" s="173"/>
      <c r="B18" s="459" t="s">
        <v>735</v>
      </c>
      <c r="C18" s="460"/>
      <c r="D18" s="460"/>
      <c r="E18" s="460">
        <v>1616</v>
      </c>
    </row>
    <row r="19" spans="1:5" ht="15" customHeight="1">
      <c r="A19" s="76" t="s">
        <v>694</v>
      </c>
      <c r="B19" s="463" t="s">
        <v>481</v>
      </c>
      <c r="C19" s="458"/>
      <c r="D19" s="461">
        <f>SUM(D20:D20)</f>
        <v>17300</v>
      </c>
      <c r="E19" s="461">
        <f>SUM(E20:E20)</f>
        <v>18700</v>
      </c>
    </row>
    <row r="20" spans="1:5" ht="15" customHeight="1">
      <c r="A20" s="64"/>
      <c r="B20" s="459" t="s">
        <v>477</v>
      </c>
      <c r="C20" s="460"/>
      <c r="D20" s="460">
        <v>17300</v>
      </c>
      <c r="E20" s="460">
        <v>18700</v>
      </c>
    </row>
    <row r="21" spans="1:5" ht="15" customHeight="1">
      <c r="A21" s="76" t="s">
        <v>736</v>
      </c>
      <c r="B21" s="91" t="s">
        <v>118</v>
      </c>
      <c r="C21" s="111">
        <f>SUM(C22:C24)</f>
        <v>97443</v>
      </c>
      <c r="D21" s="111">
        <f>SUM(D22:D24)</f>
        <v>47096</v>
      </c>
      <c r="E21" s="111">
        <f>SUM(E22:E24)</f>
        <v>9393</v>
      </c>
    </row>
    <row r="22" spans="1:5" s="278" customFormat="1" ht="15" customHeight="1">
      <c r="A22" s="308"/>
      <c r="B22" s="46" t="s">
        <v>300</v>
      </c>
      <c r="C22" s="114">
        <v>10000</v>
      </c>
      <c r="D22" s="114">
        <v>7277</v>
      </c>
      <c r="E22" s="114">
        <v>4250</v>
      </c>
    </row>
    <row r="23" spans="1:5" s="278" customFormat="1" ht="15" customHeight="1">
      <c r="A23" s="308"/>
      <c r="B23" s="46" t="s">
        <v>390</v>
      </c>
      <c r="C23" s="114">
        <v>87300</v>
      </c>
      <c r="D23" s="114">
        <v>39676</v>
      </c>
      <c r="E23" s="114">
        <v>5000</v>
      </c>
    </row>
    <row r="24" spans="1:5" ht="15" customHeight="1">
      <c r="A24" s="77"/>
      <c r="B24" s="46" t="s">
        <v>109</v>
      </c>
      <c r="C24" s="112">
        <v>143</v>
      </c>
      <c r="D24" s="112">
        <v>143</v>
      </c>
      <c r="E24" s="112">
        <v>143</v>
      </c>
    </row>
    <row r="25" spans="1:5" ht="15" customHeight="1">
      <c r="A25" s="76" t="s">
        <v>500</v>
      </c>
      <c r="B25" s="57" t="s">
        <v>498</v>
      </c>
      <c r="C25" s="489"/>
      <c r="D25" s="490">
        <v>8000</v>
      </c>
      <c r="E25" s="490">
        <v>0</v>
      </c>
    </row>
    <row r="26" spans="1:5" ht="15" customHeight="1">
      <c r="A26" s="86"/>
      <c r="B26" s="403" t="s">
        <v>478</v>
      </c>
      <c r="C26" s="491"/>
      <c r="D26" s="491">
        <v>8000</v>
      </c>
      <c r="E26" s="491">
        <v>0</v>
      </c>
    </row>
    <row r="27" spans="1:5" ht="15" customHeight="1">
      <c r="A27" s="77" t="s">
        <v>737</v>
      </c>
      <c r="B27" s="493" t="s">
        <v>501</v>
      </c>
      <c r="C27" s="112"/>
      <c r="D27" s="494">
        <v>2000</v>
      </c>
      <c r="E27" s="494">
        <v>2000</v>
      </c>
    </row>
    <row r="28" spans="1:5" ht="15" customHeight="1">
      <c r="A28" s="77"/>
      <c r="B28" s="46" t="s">
        <v>502</v>
      </c>
      <c r="C28" s="112"/>
      <c r="D28" s="112">
        <v>2000</v>
      </c>
      <c r="E28" s="112">
        <v>2000</v>
      </c>
    </row>
    <row r="29" spans="1:5" ht="15" customHeight="1">
      <c r="A29" s="76" t="s">
        <v>454</v>
      </c>
      <c r="B29" s="44" t="s">
        <v>496</v>
      </c>
      <c r="C29" s="110">
        <f>SUM(C30:C30)</f>
        <v>0</v>
      </c>
      <c r="D29" s="110">
        <f>SUM(D30:D30)</f>
        <v>273</v>
      </c>
      <c r="E29" s="110">
        <f>SUM(E30:E30)</f>
        <v>273</v>
      </c>
    </row>
    <row r="30" spans="1:5" ht="15" customHeight="1">
      <c r="A30" s="86"/>
      <c r="B30" s="15" t="s">
        <v>497</v>
      </c>
      <c r="C30" s="116">
        <v>0</v>
      </c>
      <c r="D30" s="116">
        <v>273</v>
      </c>
      <c r="E30" s="116">
        <v>273</v>
      </c>
    </row>
    <row r="31" spans="1:5" ht="15.75" customHeight="1">
      <c r="A31" s="76" t="s">
        <v>741</v>
      </c>
      <c r="B31" s="44" t="s">
        <v>119</v>
      </c>
      <c r="C31" s="110">
        <f>SUM(C32:C32)</f>
        <v>31719</v>
      </c>
      <c r="D31" s="110">
        <f>SUM(D32:D32)</f>
        <v>31719</v>
      </c>
      <c r="E31" s="110">
        <f>SUM(E32:E32)</f>
        <v>0</v>
      </c>
    </row>
    <row r="32" spans="1:5" ht="15.75" customHeight="1">
      <c r="A32" s="86"/>
      <c r="B32" s="15" t="s">
        <v>120</v>
      </c>
      <c r="C32" s="116">
        <v>31719</v>
      </c>
      <c r="D32" s="116">
        <v>31719</v>
      </c>
      <c r="E32" s="116">
        <v>0</v>
      </c>
    </row>
    <row r="33" spans="1:5" ht="15.75" customHeight="1">
      <c r="A33" s="76" t="s">
        <v>742</v>
      </c>
      <c r="B33" s="71" t="s">
        <v>487</v>
      </c>
      <c r="C33" s="110">
        <f>SUM(C34:C35)</f>
        <v>33365</v>
      </c>
      <c r="D33" s="110">
        <f>SUM(D34:D35)</f>
        <v>37683</v>
      </c>
      <c r="E33" s="110">
        <f>SUM(E34:E35)</f>
        <v>1865</v>
      </c>
    </row>
    <row r="34" spans="1:5" ht="15.75" customHeight="1">
      <c r="A34" s="77"/>
      <c r="B34" s="98" t="s">
        <v>291</v>
      </c>
      <c r="C34" s="140">
        <v>1865</v>
      </c>
      <c r="D34" s="140">
        <v>1865</v>
      </c>
      <c r="E34" s="140">
        <v>1865</v>
      </c>
    </row>
    <row r="35" spans="1:5" ht="15.75" customHeight="1">
      <c r="A35" s="77"/>
      <c r="B35" s="34" t="s">
        <v>292</v>
      </c>
      <c r="C35" s="92">
        <v>31500</v>
      </c>
      <c r="D35" s="92">
        <v>35818</v>
      </c>
      <c r="E35" s="92">
        <v>0</v>
      </c>
    </row>
    <row r="36" spans="1:5" ht="15.75" customHeight="1">
      <c r="A36" s="76" t="s">
        <v>740</v>
      </c>
      <c r="B36" s="304" t="s">
        <v>126</v>
      </c>
      <c r="C36" s="157">
        <f>SUM(C37:C45)</f>
        <v>13000</v>
      </c>
      <c r="D36" s="157">
        <f>SUM(D37:D45)</f>
        <v>2758</v>
      </c>
      <c r="E36" s="157">
        <f>SUM(E37:E45)</f>
        <v>3258</v>
      </c>
    </row>
    <row r="37" spans="1:5" s="278" customFormat="1" ht="15.75" customHeight="1">
      <c r="A37" s="308"/>
      <c r="B37" s="98" t="s">
        <v>342</v>
      </c>
      <c r="C37" s="140">
        <v>500</v>
      </c>
      <c r="D37" s="140">
        <v>500</v>
      </c>
      <c r="E37" s="140">
        <v>500</v>
      </c>
    </row>
    <row r="38" spans="1:5" s="278" customFormat="1" ht="15.75" customHeight="1">
      <c r="A38" s="308"/>
      <c r="B38" s="98" t="s">
        <v>343</v>
      </c>
      <c r="C38" s="140">
        <v>10800</v>
      </c>
      <c r="D38" s="140">
        <v>0</v>
      </c>
      <c r="E38" s="140">
        <v>0</v>
      </c>
    </row>
    <row r="39" spans="1:5" s="278" customFormat="1" ht="15.75" customHeight="1">
      <c r="A39" s="308"/>
      <c r="B39" s="98" t="s">
        <v>738</v>
      </c>
      <c r="C39" s="140"/>
      <c r="D39" s="140"/>
      <c r="E39" s="140">
        <v>300</v>
      </c>
    </row>
    <row r="40" spans="1:5" s="278" customFormat="1" ht="15.75" customHeight="1">
      <c r="A40" s="308"/>
      <c r="B40" s="98" t="s">
        <v>739</v>
      </c>
      <c r="C40" s="140"/>
      <c r="D40" s="140"/>
      <c r="E40" s="140">
        <v>200</v>
      </c>
    </row>
    <row r="41" spans="1:5" s="278" customFormat="1" ht="15.75" customHeight="1">
      <c r="A41" s="308"/>
      <c r="B41" s="98" t="s">
        <v>479</v>
      </c>
      <c r="C41" s="140">
        <v>0</v>
      </c>
      <c r="D41" s="140">
        <v>30</v>
      </c>
      <c r="E41" s="140">
        <v>30</v>
      </c>
    </row>
    <row r="42" spans="1:5" s="278" customFormat="1" ht="15.75" customHeight="1">
      <c r="A42" s="308"/>
      <c r="B42" s="98" t="s">
        <v>480</v>
      </c>
      <c r="C42" s="140">
        <v>0</v>
      </c>
      <c r="D42" s="140">
        <v>528</v>
      </c>
      <c r="E42" s="140">
        <v>528</v>
      </c>
    </row>
    <row r="43" spans="1:5" s="278" customFormat="1" ht="15.75" customHeight="1">
      <c r="A43" s="308"/>
      <c r="B43" s="98" t="s">
        <v>341</v>
      </c>
      <c r="C43" s="140">
        <v>600</v>
      </c>
      <c r="D43" s="140">
        <v>600</v>
      </c>
      <c r="E43" s="140">
        <v>600</v>
      </c>
    </row>
    <row r="44" spans="1:5" s="278" customFormat="1" ht="15.75" customHeight="1">
      <c r="A44" s="308"/>
      <c r="B44" s="98" t="s">
        <v>344</v>
      </c>
      <c r="C44" s="140">
        <v>100</v>
      </c>
      <c r="D44" s="140">
        <v>100</v>
      </c>
      <c r="E44" s="140">
        <v>100</v>
      </c>
    </row>
    <row r="45" spans="1:5" s="278" customFormat="1" ht="15.75" customHeight="1">
      <c r="A45" s="313"/>
      <c r="B45" s="314" t="s">
        <v>307</v>
      </c>
      <c r="C45" s="115">
        <v>1000</v>
      </c>
      <c r="D45" s="115">
        <v>1000</v>
      </c>
      <c r="E45" s="115">
        <v>1000</v>
      </c>
    </row>
    <row r="46" spans="1:5" ht="15" customHeight="1">
      <c r="A46" s="77" t="s">
        <v>488</v>
      </c>
      <c r="B46" s="311" t="s">
        <v>290</v>
      </c>
      <c r="C46" s="312">
        <f>SUM(C47:C48)</f>
        <v>38143</v>
      </c>
      <c r="D46" s="312">
        <f>SUM(D47:D48)</f>
        <v>43403</v>
      </c>
      <c r="E46" s="312">
        <f>SUM(E47:E48)</f>
        <v>9035</v>
      </c>
    </row>
    <row r="47" spans="1:5" ht="15" customHeight="1">
      <c r="A47" s="77"/>
      <c r="B47" s="98" t="s">
        <v>291</v>
      </c>
      <c r="C47" s="140">
        <v>9035</v>
      </c>
      <c r="D47" s="140">
        <v>9035</v>
      </c>
      <c r="E47" s="140">
        <v>9035</v>
      </c>
    </row>
    <row r="48" spans="1:5" ht="15" customHeight="1">
      <c r="A48" s="77"/>
      <c r="B48" s="31" t="s">
        <v>292</v>
      </c>
      <c r="C48" s="115">
        <v>29108</v>
      </c>
      <c r="D48" s="115">
        <v>34368</v>
      </c>
      <c r="E48" s="115">
        <v>0</v>
      </c>
    </row>
    <row r="49" spans="1:5" ht="15" customHeight="1">
      <c r="A49" s="88" t="s">
        <v>486</v>
      </c>
      <c r="B49" s="166" t="s">
        <v>289</v>
      </c>
      <c r="C49" s="157">
        <f>SUM(C50)</f>
        <v>5843</v>
      </c>
      <c r="D49" s="157">
        <f>SUM(D50)</f>
        <v>5843</v>
      </c>
      <c r="E49" s="157">
        <f>SUM(E50)</f>
        <v>0</v>
      </c>
    </row>
    <row r="50" spans="1:5" ht="15" customHeight="1">
      <c r="A50" s="90"/>
      <c r="B50" s="23" t="s">
        <v>157</v>
      </c>
      <c r="C50" s="116">
        <v>5843</v>
      </c>
      <c r="D50" s="116">
        <v>5843</v>
      </c>
      <c r="E50" s="116">
        <v>0</v>
      </c>
    </row>
    <row r="51" spans="1:5" ht="21" customHeight="1">
      <c r="A51" s="423" t="s">
        <v>389</v>
      </c>
      <c r="B51" s="424" t="s">
        <v>57</v>
      </c>
      <c r="C51" s="201">
        <f>SUM(C11,C21,C31,C33,C36,C46,C49)</f>
        <v>236301</v>
      </c>
      <c r="D51" s="201">
        <f>SUM(D11,D19,D21,D25,D31,D33,D36,D46,D49,D29,D27)</f>
        <v>197738</v>
      </c>
      <c r="E51" s="201">
        <f>SUM(E11,E19,E21,E25,E31,E33,E36,E46,E49,E29,E27,E14)</f>
        <v>165047</v>
      </c>
    </row>
    <row r="52" spans="1:5" ht="15" customHeight="1">
      <c r="A52" s="77" t="s">
        <v>387</v>
      </c>
      <c r="B52" s="97" t="s">
        <v>147</v>
      </c>
      <c r="C52" s="110">
        <v>21000</v>
      </c>
      <c r="D52" s="110">
        <v>23000</v>
      </c>
      <c r="E52" s="110">
        <v>23000</v>
      </c>
    </row>
    <row r="53" spans="1:5" ht="15" customHeight="1">
      <c r="A53" s="77"/>
      <c r="B53" s="98" t="s">
        <v>362</v>
      </c>
      <c r="C53" s="140">
        <v>21000</v>
      </c>
      <c r="D53" s="140">
        <v>23000</v>
      </c>
      <c r="E53" s="140">
        <v>23000</v>
      </c>
    </row>
    <row r="54" spans="1:5" ht="15" customHeight="1">
      <c r="A54" s="77" t="s">
        <v>388</v>
      </c>
      <c r="B54" s="97" t="s">
        <v>44</v>
      </c>
      <c r="C54" s="357">
        <v>1105</v>
      </c>
      <c r="D54" s="357">
        <v>1105</v>
      </c>
      <c r="E54" s="357">
        <v>1105</v>
      </c>
    </row>
    <row r="55" spans="1:5" ht="15" customHeight="1">
      <c r="A55" s="77"/>
      <c r="B55" s="98" t="s">
        <v>363</v>
      </c>
      <c r="C55" s="115">
        <v>1105</v>
      </c>
      <c r="D55" s="115">
        <v>1105</v>
      </c>
      <c r="E55" s="115">
        <v>1105</v>
      </c>
    </row>
    <row r="56" spans="1:5" ht="22.5" customHeight="1">
      <c r="A56" s="87" t="s">
        <v>365</v>
      </c>
      <c r="B56" s="58" t="s">
        <v>364</v>
      </c>
      <c r="C56" s="346">
        <f>SUM(C53,C55)</f>
        <v>22105</v>
      </c>
      <c r="D56" s="346">
        <f>SUM(D53,D55)</f>
        <v>24105</v>
      </c>
      <c r="E56" s="346">
        <f>SUM(E53,E55)</f>
        <v>24105</v>
      </c>
    </row>
    <row r="57" spans="1:5" ht="22.5" customHeight="1">
      <c r="A57" s="87"/>
      <c r="B57" s="12" t="s">
        <v>57</v>
      </c>
      <c r="C57" s="94">
        <f>SUM(C51,C56)</f>
        <v>258406</v>
      </c>
      <c r="D57" s="94">
        <f>SUM(D51,D56)</f>
        <v>221843</v>
      </c>
      <c r="E57" s="94">
        <f>SUM(E51,E56)</f>
        <v>189152</v>
      </c>
    </row>
    <row r="59" spans="1:5" ht="15.75">
      <c r="A59" s="4" t="s">
        <v>763</v>
      </c>
      <c r="B59" s="4"/>
      <c r="C59" s="4"/>
    </row>
    <row r="60" spans="1:5" ht="15.75">
      <c r="A60" s="4"/>
      <c r="B60" s="4"/>
      <c r="C60" s="4"/>
    </row>
    <row r="61" spans="1:5" ht="15.75">
      <c r="A61" s="576" t="s">
        <v>438</v>
      </c>
      <c r="B61" s="577"/>
      <c r="C61" s="577"/>
      <c r="D61" s="577"/>
    </row>
    <row r="62" spans="1:5" ht="15.75">
      <c r="A62" s="576" t="s">
        <v>524</v>
      </c>
      <c r="B62" s="577"/>
      <c r="C62" s="577"/>
      <c r="D62" s="577"/>
    </row>
    <row r="63" spans="1:5" ht="15.75">
      <c r="A63" s="576" t="s">
        <v>439</v>
      </c>
      <c r="B63" s="577"/>
      <c r="C63" s="577"/>
      <c r="D63" s="577"/>
    </row>
    <row r="64" spans="1:5">
      <c r="A64" s="5"/>
      <c r="B64" s="5"/>
      <c r="C64" s="5"/>
    </row>
    <row r="65" spans="1:5">
      <c r="A65" s="5"/>
      <c r="B65" s="5" t="s">
        <v>58</v>
      </c>
      <c r="C65" s="5"/>
    </row>
    <row r="66" spans="1:5" ht="15" customHeight="1">
      <c r="A66" s="50" t="s">
        <v>4</v>
      </c>
      <c r="B66" s="50" t="s">
        <v>5</v>
      </c>
      <c r="C66" s="50" t="s">
        <v>431</v>
      </c>
      <c r="D66" s="50" t="s">
        <v>431</v>
      </c>
      <c r="E66" s="621" t="s">
        <v>523</v>
      </c>
    </row>
    <row r="67" spans="1:5" ht="15" customHeight="1">
      <c r="A67" s="51" t="s">
        <v>7</v>
      </c>
      <c r="B67" s="51"/>
      <c r="C67" s="52" t="s">
        <v>400</v>
      </c>
      <c r="D67" s="52" t="s">
        <v>522</v>
      </c>
      <c r="E67" s="603"/>
    </row>
    <row r="68" spans="1:5" ht="15" customHeight="1">
      <c r="A68" s="88" t="s">
        <v>485</v>
      </c>
      <c r="B68" s="166" t="s">
        <v>158</v>
      </c>
      <c r="C68" s="157">
        <f>SUM(C69:C72)</f>
        <v>7210</v>
      </c>
      <c r="D68" s="157">
        <f>SUM(D69:D72)</f>
        <v>7210</v>
      </c>
      <c r="E68" s="157">
        <f>SUM(E69:E72)</f>
        <v>7710</v>
      </c>
    </row>
    <row r="69" spans="1:5" ht="15" customHeight="1">
      <c r="A69" s="89"/>
      <c r="B69" s="28" t="s">
        <v>293</v>
      </c>
      <c r="C69" s="140">
        <v>887</v>
      </c>
      <c r="D69" s="140">
        <v>887</v>
      </c>
      <c r="E69" s="140">
        <v>887</v>
      </c>
    </row>
    <row r="70" spans="1:5" ht="15" customHeight="1">
      <c r="A70" s="89"/>
      <c r="B70" s="28" t="s">
        <v>117</v>
      </c>
      <c r="C70" s="140">
        <v>800</v>
      </c>
      <c r="D70" s="140">
        <v>800</v>
      </c>
      <c r="E70" s="140">
        <v>1300</v>
      </c>
    </row>
    <row r="71" spans="1:5" ht="15" customHeight="1">
      <c r="A71" s="89"/>
      <c r="B71" s="28" t="s">
        <v>305</v>
      </c>
      <c r="C71" s="140">
        <v>1500</v>
      </c>
      <c r="D71" s="140">
        <v>1500</v>
      </c>
      <c r="E71" s="140">
        <v>1500</v>
      </c>
    </row>
    <row r="72" spans="1:5" ht="15" customHeight="1">
      <c r="A72" s="89"/>
      <c r="B72" s="28" t="s">
        <v>294</v>
      </c>
      <c r="C72" s="140">
        <v>4023</v>
      </c>
      <c r="D72" s="140">
        <v>4023</v>
      </c>
      <c r="E72" s="140">
        <v>4023</v>
      </c>
    </row>
    <row r="73" spans="1:5" ht="15" customHeight="1">
      <c r="A73" s="76" t="s">
        <v>489</v>
      </c>
      <c r="B73" s="304" t="s">
        <v>350</v>
      </c>
      <c r="C73" s="157">
        <v>1624</v>
      </c>
      <c r="D73" s="157">
        <v>0</v>
      </c>
      <c r="E73" s="157">
        <v>0</v>
      </c>
    </row>
    <row r="74" spans="1:5" ht="15" customHeight="1">
      <c r="A74" s="77"/>
      <c r="B74" s="98" t="s">
        <v>345</v>
      </c>
      <c r="C74" s="140">
        <v>1624</v>
      </c>
      <c r="D74" s="140">
        <v>0</v>
      </c>
      <c r="E74" s="140">
        <v>0</v>
      </c>
    </row>
    <row r="75" spans="1:5" ht="21.75" customHeight="1">
      <c r="A75" s="87" t="s">
        <v>389</v>
      </c>
      <c r="B75" s="345" t="s">
        <v>134</v>
      </c>
      <c r="C75" s="95">
        <f>SUM(C73,C68)</f>
        <v>8834</v>
      </c>
      <c r="D75" s="95">
        <f>SUM(D73,D68)</f>
        <v>7210</v>
      </c>
      <c r="E75" s="95">
        <f>SUM(E73,E68)</f>
        <v>7710</v>
      </c>
    </row>
    <row r="76" spans="1:5" ht="15" customHeight="1">
      <c r="A76" s="86" t="s">
        <v>346</v>
      </c>
      <c r="B76" s="31" t="s">
        <v>295</v>
      </c>
      <c r="C76" s="115">
        <v>20</v>
      </c>
      <c r="D76" s="115">
        <v>0</v>
      </c>
      <c r="E76" s="115">
        <v>0</v>
      </c>
    </row>
    <row r="77" spans="1:5" ht="18" customHeight="1">
      <c r="A77" s="90" t="s">
        <v>391</v>
      </c>
      <c r="B77" s="425" t="s">
        <v>347</v>
      </c>
      <c r="C77" s="117">
        <v>20</v>
      </c>
      <c r="D77" s="117">
        <v>0</v>
      </c>
      <c r="E77" s="117">
        <v>0</v>
      </c>
    </row>
    <row r="78" spans="1:5" ht="15" customHeight="1">
      <c r="A78" s="88" t="s">
        <v>365</v>
      </c>
      <c r="B78" s="166" t="s">
        <v>44</v>
      </c>
      <c r="C78" s="110">
        <f>SUM(C79)</f>
        <v>52782</v>
      </c>
      <c r="D78" s="110">
        <f>SUM(D79)</f>
        <v>0</v>
      </c>
      <c r="E78" s="110">
        <f>SUM(E79)</f>
        <v>0</v>
      </c>
    </row>
    <row r="79" spans="1:5" ht="15" customHeight="1">
      <c r="A79" s="90"/>
      <c r="B79" s="358" t="s">
        <v>366</v>
      </c>
      <c r="C79" s="115">
        <v>52782</v>
      </c>
      <c r="D79" s="115">
        <v>0</v>
      </c>
      <c r="E79" s="115">
        <v>0</v>
      </c>
    </row>
    <row r="80" spans="1:5" ht="17.25" customHeight="1">
      <c r="A80" s="76" t="s">
        <v>365</v>
      </c>
      <c r="B80" s="426" t="s">
        <v>364</v>
      </c>
      <c r="C80" s="348">
        <f>SUM(C78)</f>
        <v>52782</v>
      </c>
      <c r="D80" s="348">
        <f>SUM(D78)</f>
        <v>0</v>
      </c>
      <c r="E80" s="348">
        <f>SUM(E78)</f>
        <v>0</v>
      </c>
    </row>
    <row r="81" spans="1:5" ht="21" customHeight="1">
      <c r="A81" s="349"/>
      <c r="B81" s="351" t="s">
        <v>351</v>
      </c>
      <c r="C81" s="350">
        <f>SUM(C75,C77,C80)</f>
        <v>61636</v>
      </c>
      <c r="D81" s="350">
        <f>SUM(D75,D77,D80)</f>
        <v>7210</v>
      </c>
      <c r="E81" s="350">
        <f>SUM(E75,E77,E80)</f>
        <v>7710</v>
      </c>
    </row>
  </sheetData>
  <mergeCells count="9">
    <mergeCell ref="E9:E10"/>
    <mergeCell ref="E66:E67"/>
    <mergeCell ref="A62:D62"/>
    <mergeCell ref="A63:D63"/>
    <mergeCell ref="A3:D3"/>
    <mergeCell ref="A5:D5"/>
    <mergeCell ref="A6:D6"/>
    <mergeCell ref="A4:D4"/>
    <mergeCell ref="A61:D61"/>
  </mergeCells>
  <phoneticPr fontId="0" type="noConversion"/>
  <printOptions horizontalCentered="1"/>
  <pageMargins left="0.78740157480314965" right="0.78740157480314965" top="0.59055118110236227" bottom="0.59055118110236227" header="0.51181102362204722" footer="0.31496062992125984"/>
  <pageSetup paperSize="9" scale="70" firstPageNumber="16" orientation="portrait" horizontalDpi="300" verticalDpi="300" r:id="rId1"/>
  <headerFooter alignWithMargins="0">
    <oddFooter>&amp;P. oldal</oddFooter>
  </headerFooter>
  <rowBreaks count="1" manualBreakCount="1">
    <brk id="5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M129"/>
  <sheetViews>
    <sheetView view="pageBreakPreview" topLeftCell="A58" zoomScaleNormal="100" workbookViewId="0">
      <selection activeCell="B94" sqref="B94"/>
    </sheetView>
  </sheetViews>
  <sheetFormatPr defaultRowHeight="12.75"/>
  <cols>
    <col min="1" max="1" width="6.7109375" customWidth="1"/>
    <col min="2" max="2" width="48" customWidth="1"/>
    <col min="3" max="3" width="8.28515625" customWidth="1"/>
    <col min="4" max="4" width="9.140625" customWidth="1"/>
    <col min="5" max="5" width="8.5703125" customWidth="1"/>
    <col min="11" max="11" width="11.5703125" customWidth="1"/>
  </cols>
  <sheetData>
    <row r="1" spans="1:11" ht="15.75">
      <c r="A1" s="47" t="s">
        <v>765</v>
      </c>
      <c r="B1" s="47"/>
      <c r="C1" s="47"/>
      <c r="D1" s="47"/>
      <c r="E1" s="47"/>
    </row>
    <row r="2" spans="1:11" ht="15.75">
      <c r="A2" s="47"/>
      <c r="B2" s="47"/>
      <c r="C2" s="47"/>
      <c r="D2" s="47"/>
      <c r="E2" s="47"/>
    </row>
    <row r="3" spans="1:11" ht="15.75">
      <c r="A3" s="622" t="s">
        <v>26</v>
      </c>
      <c r="B3" s="577"/>
      <c r="C3" s="577"/>
      <c r="D3" s="577"/>
      <c r="E3" s="577"/>
      <c r="F3" s="577"/>
      <c r="G3" s="577"/>
      <c r="H3" s="577"/>
    </row>
    <row r="4" spans="1:11" ht="15.75">
      <c r="A4" s="622" t="s">
        <v>527</v>
      </c>
      <c r="B4" s="577"/>
      <c r="C4" s="577"/>
      <c r="D4" s="577"/>
      <c r="E4" s="577"/>
      <c r="F4" s="577"/>
      <c r="G4" s="577"/>
      <c r="H4" s="577"/>
    </row>
    <row r="5" spans="1:11" ht="15.75">
      <c r="A5" s="622" t="s">
        <v>436</v>
      </c>
      <c r="B5" s="577"/>
      <c r="C5" s="577"/>
      <c r="D5" s="577"/>
      <c r="E5" s="577"/>
      <c r="F5" s="577"/>
      <c r="G5" s="577"/>
      <c r="H5" s="577"/>
    </row>
    <row r="6" spans="1:11" ht="15.75">
      <c r="A6" s="622" t="s">
        <v>437</v>
      </c>
      <c r="B6" s="577"/>
      <c r="C6" s="577"/>
      <c r="D6" s="577"/>
      <c r="E6" s="577"/>
      <c r="F6" s="577"/>
      <c r="G6" s="577"/>
      <c r="H6" s="577"/>
    </row>
    <row r="7" spans="1:11">
      <c r="A7" s="5"/>
      <c r="B7" s="5"/>
      <c r="C7" s="5"/>
      <c r="D7" s="5"/>
      <c r="E7" s="5"/>
    </row>
    <row r="8" spans="1:11">
      <c r="A8" s="5"/>
      <c r="B8" s="5"/>
      <c r="C8" s="5"/>
      <c r="D8" s="5" t="s">
        <v>108</v>
      </c>
      <c r="E8" s="5"/>
    </row>
    <row r="9" spans="1:11" ht="12.75" customHeight="1">
      <c r="A9" s="50" t="s">
        <v>55</v>
      </c>
      <c r="B9" s="50" t="s">
        <v>5</v>
      </c>
      <c r="C9" s="53"/>
      <c r="D9" s="54" t="s">
        <v>333</v>
      </c>
      <c r="E9" s="55"/>
      <c r="F9" s="53"/>
      <c r="G9" s="54" t="s">
        <v>525</v>
      </c>
      <c r="H9" s="55"/>
      <c r="I9" s="53"/>
      <c r="J9" s="54" t="s">
        <v>526</v>
      </c>
      <c r="K9" s="55"/>
    </row>
    <row r="10" spans="1:11" ht="12.75" customHeight="1">
      <c r="A10" s="52" t="s">
        <v>56</v>
      </c>
      <c r="B10" s="52"/>
      <c r="C10" s="56" t="s">
        <v>62</v>
      </c>
      <c r="D10" s="56" t="s">
        <v>63</v>
      </c>
      <c r="E10" s="56" t="s">
        <v>6</v>
      </c>
      <c r="F10" s="56" t="s">
        <v>62</v>
      </c>
      <c r="G10" s="56" t="s">
        <v>63</v>
      </c>
      <c r="H10" s="56" t="s">
        <v>6</v>
      </c>
      <c r="I10" s="56" t="s">
        <v>62</v>
      </c>
      <c r="J10" s="56" t="s">
        <v>63</v>
      </c>
      <c r="K10" s="56" t="s">
        <v>6</v>
      </c>
    </row>
    <row r="11" spans="1:11" ht="12.75" customHeight="1">
      <c r="A11" s="146" t="s">
        <v>457</v>
      </c>
      <c r="B11" s="96" t="s">
        <v>299</v>
      </c>
      <c r="C11" s="50"/>
      <c r="D11" s="50"/>
      <c r="E11" s="50"/>
      <c r="F11" s="441">
        <f>SUM(F13)</f>
        <v>98</v>
      </c>
      <c r="G11" s="441">
        <f t="shared" ref="G11:H11" si="0">SUM(G13)</f>
        <v>26</v>
      </c>
      <c r="H11" s="441">
        <f t="shared" si="0"/>
        <v>124</v>
      </c>
      <c r="I11" s="354">
        <f>SUM(I12:I13)</f>
        <v>255</v>
      </c>
      <c r="J11" s="354">
        <f t="shared" ref="J11:K11" si="1">SUM(J12:J13)</f>
        <v>69</v>
      </c>
      <c r="K11" s="354">
        <f t="shared" si="1"/>
        <v>324</v>
      </c>
    </row>
    <row r="12" spans="1:11" s="543" customFormat="1" ht="12.75" customHeight="1">
      <c r="A12" s="542"/>
      <c r="B12" s="167" t="s">
        <v>695</v>
      </c>
      <c r="C12" s="549"/>
      <c r="D12" s="549"/>
      <c r="E12" s="549"/>
      <c r="F12" s="442"/>
      <c r="G12" s="442"/>
      <c r="H12" s="442"/>
      <c r="I12" s="442">
        <v>157</v>
      </c>
      <c r="J12" s="442">
        <v>43</v>
      </c>
      <c r="K12" s="442">
        <f>SUM(I12:J12)</f>
        <v>200</v>
      </c>
    </row>
    <row r="13" spans="1:11" ht="12.75" customHeight="1">
      <c r="A13" s="51"/>
      <c r="B13" s="347" t="s">
        <v>458</v>
      </c>
      <c r="C13" s="51"/>
      <c r="D13" s="51"/>
      <c r="E13" s="51"/>
      <c r="F13" s="442">
        <v>98</v>
      </c>
      <c r="G13" s="442">
        <v>26</v>
      </c>
      <c r="H13" s="442">
        <f>SUM(F13:G13)</f>
        <v>124</v>
      </c>
      <c r="I13" s="442">
        <v>98</v>
      </c>
      <c r="J13" s="442">
        <v>26</v>
      </c>
      <c r="K13" s="442">
        <f>SUM(I13:J13)</f>
        <v>124</v>
      </c>
    </row>
    <row r="14" spans="1:11" ht="12.75" customHeight="1">
      <c r="A14" s="146" t="s">
        <v>313</v>
      </c>
      <c r="B14" s="547" t="s">
        <v>704</v>
      </c>
      <c r="C14" s="554"/>
      <c r="D14" s="555"/>
      <c r="E14" s="555"/>
      <c r="F14" s="556"/>
      <c r="G14" s="354"/>
      <c r="H14" s="354"/>
      <c r="I14" s="557">
        <v>788</v>
      </c>
      <c r="J14" s="354">
        <v>212</v>
      </c>
      <c r="K14" s="354">
        <v>1000</v>
      </c>
    </row>
    <row r="15" spans="1:11" ht="12.75" customHeight="1">
      <c r="A15" s="51"/>
      <c r="B15" s="187" t="s">
        <v>702</v>
      </c>
      <c r="C15" s="158"/>
      <c r="D15" s="200"/>
      <c r="E15" s="158"/>
      <c r="F15" s="200"/>
      <c r="G15" s="200"/>
      <c r="H15" s="158"/>
      <c r="I15" s="460">
        <v>788</v>
      </c>
      <c r="J15" s="85">
        <v>212</v>
      </c>
      <c r="K15" s="158">
        <f>SUM(I15:J15)</f>
        <v>1000</v>
      </c>
    </row>
    <row r="16" spans="1:11" ht="12.75" customHeight="1">
      <c r="A16" s="146" t="s">
        <v>705</v>
      </c>
      <c r="B16" s="170" t="s">
        <v>296</v>
      </c>
      <c r="C16" s="196">
        <f t="shared" ref="C16:H16" si="2">SUM(C17:C22)</f>
        <v>4327</v>
      </c>
      <c r="D16" s="171">
        <f t="shared" si="2"/>
        <v>1168</v>
      </c>
      <c r="E16" s="171">
        <f t="shared" si="2"/>
        <v>5495</v>
      </c>
      <c r="F16" s="196">
        <f t="shared" si="2"/>
        <v>11678</v>
      </c>
      <c r="G16" s="171">
        <f t="shared" si="2"/>
        <v>3072</v>
      </c>
      <c r="H16" s="171">
        <f t="shared" si="2"/>
        <v>14750</v>
      </c>
      <c r="I16" s="196">
        <f t="shared" ref="I16:K16" si="3">SUM(I17:I22)</f>
        <v>25533</v>
      </c>
      <c r="J16" s="171">
        <f t="shared" si="3"/>
        <v>2899</v>
      </c>
      <c r="K16" s="171">
        <f t="shared" si="3"/>
        <v>28432</v>
      </c>
    </row>
    <row r="17" spans="1:13" ht="12.75" customHeight="1">
      <c r="A17" s="104"/>
      <c r="B17" s="167" t="s">
        <v>375</v>
      </c>
      <c r="C17" s="169">
        <v>394</v>
      </c>
      <c r="D17" s="168">
        <v>106</v>
      </c>
      <c r="E17" s="168">
        <f>SUM(C17:D17)</f>
        <v>500</v>
      </c>
      <c r="F17" s="169"/>
      <c r="G17" s="168"/>
      <c r="H17" s="168"/>
      <c r="I17" s="169"/>
      <c r="J17" s="168"/>
      <c r="K17" s="168"/>
    </row>
    <row r="18" spans="1:13" ht="12.75" customHeight="1">
      <c r="A18" s="104"/>
      <c r="B18" s="167" t="s">
        <v>459</v>
      </c>
      <c r="C18" s="169"/>
      <c r="D18" s="168"/>
      <c r="E18" s="168"/>
      <c r="F18" s="169">
        <v>300</v>
      </c>
      <c r="G18" s="168"/>
      <c r="H18" s="168">
        <v>300</v>
      </c>
      <c r="I18" s="169">
        <v>300</v>
      </c>
      <c r="J18" s="168"/>
      <c r="K18" s="168">
        <v>300</v>
      </c>
    </row>
    <row r="19" spans="1:13" ht="12.75" customHeight="1">
      <c r="A19" s="104"/>
      <c r="B19" s="167" t="s">
        <v>460</v>
      </c>
      <c r="C19" s="169"/>
      <c r="D19" s="168"/>
      <c r="E19" s="168"/>
      <c r="F19" s="169">
        <v>8347</v>
      </c>
      <c r="G19" s="168">
        <v>2253</v>
      </c>
      <c r="H19" s="168">
        <f>SUM(F19:G19)</f>
        <v>10600</v>
      </c>
      <c r="I19" s="169">
        <v>7702</v>
      </c>
      <c r="J19" s="168">
        <v>2080</v>
      </c>
      <c r="K19" s="168">
        <f>SUM(I19:J19)</f>
        <v>9782</v>
      </c>
    </row>
    <row r="20" spans="1:13" ht="12.75" customHeight="1">
      <c r="A20" s="104"/>
      <c r="B20" s="167" t="s">
        <v>356</v>
      </c>
      <c r="C20" s="169">
        <v>3031</v>
      </c>
      <c r="D20" s="168">
        <v>819</v>
      </c>
      <c r="E20" s="168">
        <f>SUM(C20:D20)</f>
        <v>3850</v>
      </c>
      <c r="F20" s="169">
        <v>3031</v>
      </c>
      <c r="G20" s="168">
        <v>819</v>
      </c>
      <c r="H20" s="168">
        <f>SUM(F20:G20)</f>
        <v>3850</v>
      </c>
      <c r="I20" s="169">
        <v>3031</v>
      </c>
      <c r="J20" s="168">
        <v>819</v>
      </c>
      <c r="K20" s="168">
        <f>SUM(I20:J20)</f>
        <v>3850</v>
      </c>
    </row>
    <row r="21" spans="1:13" ht="12.75" customHeight="1">
      <c r="A21" s="104"/>
      <c r="B21" s="167" t="s">
        <v>696</v>
      </c>
      <c r="C21" s="169"/>
      <c r="D21" s="168"/>
      <c r="E21" s="168"/>
      <c r="F21" s="169"/>
      <c r="G21" s="168"/>
      <c r="H21" s="168"/>
      <c r="I21" s="550">
        <v>14500</v>
      </c>
      <c r="J21" s="551"/>
      <c r="K21" s="551">
        <v>14500</v>
      </c>
    </row>
    <row r="22" spans="1:13" ht="12.75" customHeight="1">
      <c r="A22" s="104"/>
      <c r="B22" s="167" t="s">
        <v>374</v>
      </c>
      <c r="C22" s="169">
        <v>902</v>
      </c>
      <c r="D22" s="168">
        <v>243</v>
      </c>
      <c r="E22" s="168">
        <f>SUM(C22:D22)</f>
        <v>1145</v>
      </c>
      <c r="F22" s="169"/>
      <c r="G22" s="168"/>
      <c r="H22" s="168"/>
      <c r="I22" s="169"/>
      <c r="J22" s="168"/>
      <c r="K22" s="168"/>
    </row>
    <row r="23" spans="1:13" ht="12.75" customHeight="1">
      <c r="A23" s="307" t="s">
        <v>706</v>
      </c>
      <c r="B23" s="96" t="s">
        <v>461</v>
      </c>
      <c r="C23" s="109">
        <f t="shared" ref="C23:K23" si="4">SUM(C24:C24)</f>
        <v>0</v>
      </c>
      <c r="D23" s="109">
        <f t="shared" si="4"/>
        <v>0</v>
      </c>
      <c r="E23" s="109">
        <f t="shared" si="4"/>
        <v>0</v>
      </c>
      <c r="F23" s="109">
        <f t="shared" si="4"/>
        <v>2363</v>
      </c>
      <c r="G23" s="109">
        <f t="shared" si="4"/>
        <v>637</v>
      </c>
      <c r="H23" s="109">
        <f t="shared" si="4"/>
        <v>3000</v>
      </c>
      <c r="I23" s="109">
        <f t="shared" si="4"/>
        <v>7874</v>
      </c>
      <c r="J23" s="109">
        <f t="shared" si="4"/>
        <v>2126</v>
      </c>
      <c r="K23" s="109">
        <f t="shared" si="4"/>
        <v>10000</v>
      </c>
    </row>
    <row r="24" spans="1:13" ht="12.75" customHeight="1">
      <c r="A24" s="306"/>
      <c r="B24" s="167" t="s">
        <v>462</v>
      </c>
      <c r="C24" s="199"/>
      <c r="D24" s="198"/>
      <c r="E24" s="199">
        <f>SUM(C24:D24)</f>
        <v>0</v>
      </c>
      <c r="F24" s="199">
        <v>2363</v>
      </c>
      <c r="G24" s="198">
        <v>637</v>
      </c>
      <c r="H24" s="199">
        <f>SUM(F24:G24)</f>
        <v>3000</v>
      </c>
      <c r="I24" s="199">
        <v>7874</v>
      </c>
      <c r="J24" s="198">
        <v>2126</v>
      </c>
      <c r="K24" s="199">
        <f>SUM(I24:J24)</f>
        <v>10000</v>
      </c>
    </row>
    <row r="25" spans="1:13" ht="12.75" customHeight="1">
      <c r="A25" s="307" t="s">
        <v>698</v>
      </c>
      <c r="B25" s="96" t="s">
        <v>443</v>
      </c>
      <c r="C25" s="429"/>
      <c r="D25" s="428"/>
      <c r="E25" s="429"/>
      <c r="F25" s="432">
        <f>SUM(F26:F30)</f>
        <v>28540</v>
      </c>
      <c r="G25" s="108">
        <f t="shared" ref="G25:H25" si="5">SUM(G26:G30)</f>
        <v>2305</v>
      </c>
      <c r="H25" s="432">
        <f t="shared" si="5"/>
        <v>30845</v>
      </c>
      <c r="I25" s="432">
        <f>SUM(I26:I30)</f>
        <v>30180</v>
      </c>
      <c r="J25" s="108">
        <f t="shared" ref="J25:K25" si="6">SUM(J26:J30)</f>
        <v>2748</v>
      </c>
      <c r="K25" s="432">
        <f t="shared" si="6"/>
        <v>32928</v>
      </c>
    </row>
    <row r="26" spans="1:13" ht="12.75" customHeight="1">
      <c r="A26" s="104"/>
      <c r="B26" s="167" t="s">
        <v>375</v>
      </c>
      <c r="C26" s="168"/>
      <c r="D26" s="186"/>
      <c r="E26" s="168"/>
      <c r="F26" s="169">
        <v>394</v>
      </c>
      <c r="G26" s="168">
        <v>106</v>
      </c>
      <c r="H26" s="186">
        <f>SUM(F26:G26)</f>
        <v>500</v>
      </c>
      <c r="I26" s="169">
        <v>394</v>
      </c>
      <c r="J26" s="168">
        <v>106</v>
      </c>
      <c r="K26" s="186">
        <f>SUM(I26:J26)</f>
        <v>500</v>
      </c>
    </row>
    <row r="27" spans="1:13" ht="12.75" customHeight="1">
      <c r="A27" s="104"/>
      <c r="B27" s="167" t="s">
        <v>374</v>
      </c>
      <c r="C27" s="168"/>
      <c r="D27" s="186"/>
      <c r="E27" s="168"/>
      <c r="F27" s="169">
        <v>902</v>
      </c>
      <c r="G27" s="168">
        <v>243</v>
      </c>
      <c r="H27" s="186">
        <f>SUM(F27:G27)</f>
        <v>1145</v>
      </c>
      <c r="I27" s="169">
        <v>902</v>
      </c>
      <c r="J27" s="168">
        <v>243</v>
      </c>
      <c r="K27" s="186">
        <f>SUM(I27:J27)</f>
        <v>1145</v>
      </c>
      <c r="M27" s="68"/>
    </row>
    <row r="28" spans="1:13" ht="12.75" customHeight="1">
      <c r="A28" s="104"/>
      <c r="B28" s="167" t="s">
        <v>464</v>
      </c>
      <c r="C28" s="168"/>
      <c r="D28" s="169"/>
      <c r="E28" s="168"/>
      <c r="F28" s="169">
        <v>7244</v>
      </c>
      <c r="G28" s="168">
        <v>1956</v>
      </c>
      <c r="H28" s="186">
        <f>SUM(F28:G28)</f>
        <v>9200</v>
      </c>
      <c r="I28" s="169">
        <v>7244</v>
      </c>
      <c r="J28" s="168">
        <v>1956</v>
      </c>
      <c r="K28" s="186">
        <f>SUM(I28:J28)</f>
        <v>9200</v>
      </c>
      <c r="M28" s="68"/>
    </row>
    <row r="29" spans="1:13" ht="12.75" customHeight="1">
      <c r="A29" s="104"/>
      <c r="B29" s="167" t="s">
        <v>697</v>
      </c>
      <c r="C29" s="168"/>
      <c r="D29" s="169"/>
      <c r="E29" s="168"/>
      <c r="F29" s="169"/>
      <c r="G29" s="168"/>
      <c r="H29" s="186"/>
      <c r="I29" s="169">
        <v>1640</v>
      </c>
      <c r="J29" s="168">
        <v>443</v>
      </c>
      <c r="K29" s="186">
        <f>SUM(I29:J29)</f>
        <v>2083</v>
      </c>
      <c r="M29" s="68"/>
    </row>
    <row r="30" spans="1:13" ht="12.75" customHeight="1">
      <c r="A30" s="430"/>
      <c r="B30" s="347" t="s">
        <v>463</v>
      </c>
      <c r="C30" s="431"/>
      <c r="D30" s="180"/>
      <c r="E30" s="431"/>
      <c r="F30" s="180">
        <v>20000</v>
      </c>
      <c r="G30" s="431"/>
      <c r="H30" s="433">
        <v>20000</v>
      </c>
      <c r="I30" s="180">
        <v>20000</v>
      </c>
      <c r="J30" s="431"/>
      <c r="K30" s="433">
        <v>20000</v>
      </c>
    </row>
    <row r="31" spans="1:13" ht="12.75" customHeight="1">
      <c r="A31" s="307" t="s">
        <v>314</v>
      </c>
      <c r="B31" s="96" t="s">
        <v>465</v>
      </c>
      <c r="C31" s="109">
        <f t="shared" ref="C31:K33" si="7">SUM(C32:C32)</f>
        <v>0</v>
      </c>
      <c r="D31" s="109">
        <f t="shared" si="7"/>
        <v>0</v>
      </c>
      <c r="E31" s="109">
        <f t="shared" si="7"/>
        <v>0</v>
      </c>
      <c r="F31" s="109">
        <f t="shared" si="7"/>
        <v>3544</v>
      </c>
      <c r="G31" s="109">
        <f t="shared" si="7"/>
        <v>956</v>
      </c>
      <c r="H31" s="109">
        <f t="shared" si="7"/>
        <v>4500</v>
      </c>
      <c r="I31" s="109">
        <f t="shared" si="7"/>
        <v>3544</v>
      </c>
      <c r="J31" s="109">
        <f t="shared" si="7"/>
        <v>956</v>
      </c>
      <c r="K31" s="109">
        <f t="shared" si="7"/>
        <v>4500</v>
      </c>
    </row>
    <row r="32" spans="1:13" ht="12.75" customHeight="1">
      <c r="A32" s="306"/>
      <c r="B32" s="167" t="s">
        <v>466</v>
      </c>
      <c r="C32" s="199"/>
      <c r="D32" s="198"/>
      <c r="E32" s="199">
        <f>SUM(C32:D32)</f>
        <v>0</v>
      </c>
      <c r="F32" s="199">
        <v>3544</v>
      </c>
      <c r="G32" s="198">
        <v>956</v>
      </c>
      <c r="H32" s="199">
        <f>SUM(F32:G32)</f>
        <v>4500</v>
      </c>
      <c r="I32" s="199">
        <v>3544</v>
      </c>
      <c r="J32" s="198">
        <v>956</v>
      </c>
      <c r="K32" s="199">
        <f>SUM(I32:J32)</f>
        <v>4500</v>
      </c>
    </row>
    <row r="33" spans="1:11" ht="12.75" customHeight="1">
      <c r="A33" s="146" t="s">
        <v>316</v>
      </c>
      <c r="B33" s="96" t="s">
        <v>467</v>
      </c>
      <c r="C33" s="109">
        <f t="shared" si="7"/>
        <v>0</v>
      </c>
      <c r="D33" s="109">
        <f t="shared" si="7"/>
        <v>0</v>
      </c>
      <c r="E33" s="109">
        <f t="shared" si="7"/>
        <v>0</v>
      </c>
      <c r="F33" s="109">
        <f t="shared" si="7"/>
        <v>985</v>
      </c>
      <c r="G33" s="109">
        <f t="shared" si="7"/>
        <v>265</v>
      </c>
      <c r="H33" s="109">
        <f t="shared" si="7"/>
        <v>1250</v>
      </c>
      <c r="I33" s="109">
        <f t="shared" si="7"/>
        <v>985</v>
      </c>
      <c r="J33" s="109">
        <f t="shared" si="7"/>
        <v>265</v>
      </c>
      <c r="K33" s="109">
        <f t="shared" si="7"/>
        <v>1250</v>
      </c>
    </row>
    <row r="34" spans="1:11" ht="12.75" customHeight="1">
      <c r="A34" s="439"/>
      <c r="B34" s="167" t="s">
        <v>468</v>
      </c>
      <c r="C34" s="199"/>
      <c r="D34" s="198"/>
      <c r="E34" s="199">
        <f>SUM(C34:D34)</f>
        <v>0</v>
      </c>
      <c r="F34" s="199">
        <v>985</v>
      </c>
      <c r="G34" s="198">
        <v>265</v>
      </c>
      <c r="H34" s="199">
        <f>SUM(F34:G34)</f>
        <v>1250</v>
      </c>
      <c r="I34" s="199">
        <v>985</v>
      </c>
      <c r="J34" s="198">
        <v>265</v>
      </c>
      <c r="K34" s="199">
        <f>SUM(I34:J34)</f>
        <v>1250</v>
      </c>
    </row>
    <row r="35" spans="1:11" ht="12.75" customHeight="1">
      <c r="A35" s="146" t="s">
        <v>699</v>
      </c>
      <c r="B35" s="96" t="s">
        <v>357</v>
      </c>
      <c r="C35" s="109">
        <f>SUM(C36:C37)</f>
        <v>7874</v>
      </c>
      <c r="D35" s="172">
        <f t="shared" ref="D35:E35" si="8">SUM(D36:D37)</f>
        <v>2126</v>
      </c>
      <c r="E35" s="109">
        <f t="shared" si="8"/>
        <v>10000</v>
      </c>
      <c r="F35" s="172">
        <f>SUM(F36:F37)</f>
        <v>11811</v>
      </c>
      <c r="G35" s="109">
        <f t="shared" ref="G35:H35" si="9">SUM(G36:G37)</f>
        <v>3189</v>
      </c>
      <c r="H35" s="109">
        <f t="shared" si="9"/>
        <v>15000</v>
      </c>
      <c r="I35" s="172">
        <f>SUM(I36:I37)</f>
        <v>11811</v>
      </c>
      <c r="J35" s="109">
        <f t="shared" ref="J35:K35" si="10">SUM(J36:J37)</f>
        <v>3189</v>
      </c>
      <c r="K35" s="109">
        <f t="shared" si="10"/>
        <v>15000</v>
      </c>
    </row>
    <row r="36" spans="1:11" s="278" customFormat="1" ht="12.75" customHeight="1">
      <c r="A36" s="197"/>
      <c r="B36" s="167" t="s">
        <v>384</v>
      </c>
      <c r="C36" s="199">
        <v>3937</v>
      </c>
      <c r="D36" s="198">
        <v>1063</v>
      </c>
      <c r="E36" s="199">
        <f>SUM(C36:D36)</f>
        <v>5000</v>
      </c>
      <c r="F36" s="198">
        <v>3937</v>
      </c>
      <c r="G36" s="199">
        <v>1063</v>
      </c>
      <c r="H36" s="199">
        <f>SUM(F36:G36)</f>
        <v>5000</v>
      </c>
      <c r="I36" s="198">
        <v>3937</v>
      </c>
      <c r="J36" s="199">
        <v>1063</v>
      </c>
      <c r="K36" s="199">
        <f>SUM(I36:J36)</f>
        <v>5000</v>
      </c>
    </row>
    <row r="37" spans="1:11" ht="12.75" customHeight="1">
      <c r="A37" s="355"/>
      <c r="B37" s="187" t="s">
        <v>358</v>
      </c>
      <c r="C37" s="158">
        <v>3937</v>
      </c>
      <c r="D37" s="200">
        <v>1063</v>
      </c>
      <c r="E37" s="158">
        <f>SUM(C37:D37)</f>
        <v>5000</v>
      </c>
      <c r="F37" s="200">
        <v>7874</v>
      </c>
      <c r="G37" s="158">
        <v>2126</v>
      </c>
      <c r="H37" s="158">
        <f>SUM(F37:G37)</f>
        <v>10000</v>
      </c>
      <c r="I37" s="200">
        <v>7874</v>
      </c>
      <c r="J37" s="158">
        <v>2126</v>
      </c>
      <c r="K37" s="158">
        <f>SUM(I37:J37)</f>
        <v>10000</v>
      </c>
    </row>
    <row r="38" spans="1:11" ht="12.75" customHeight="1">
      <c r="A38" s="146" t="s">
        <v>700</v>
      </c>
      <c r="B38" s="96" t="s">
        <v>701</v>
      </c>
      <c r="C38" s="402"/>
      <c r="D38" s="553"/>
      <c r="E38" s="402"/>
      <c r="F38" s="553"/>
      <c r="G38" s="553"/>
      <c r="H38" s="402"/>
      <c r="I38" s="172">
        <f>SUM(I39:I39)</f>
        <v>1063</v>
      </c>
      <c r="J38" s="109">
        <f>SUM(J39:J39)</f>
        <v>287</v>
      </c>
      <c r="K38" s="172">
        <f>SUM(K39:K39)</f>
        <v>1350</v>
      </c>
    </row>
    <row r="39" spans="1:11" ht="12.75" customHeight="1">
      <c r="A39" s="355"/>
      <c r="B39" s="187" t="s">
        <v>703</v>
      </c>
      <c r="C39" s="158"/>
      <c r="D39" s="200"/>
      <c r="E39" s="158"/>
      <c r="F39" s="200"/>
      <c r="G39" s="200"/>
      <c r="H39" s="158"/>
      <c r="I39" s="200">
        <v>1063</v>
      </c>
      <c r="J39" s="158">
        <v>287</v>
      </c>
      <c r="K39" s="460">
        <f>SUM(I39:J39)</f>
        <v>1350</v>
      </c>
    </row>
    <row r="40" spans="1:11" ht="12.75" customHeight="1">
      <c r="A40" s="146" t="s">
        <v>495</v>
      </c>
      <c r="B40" s="96" t="s">
        <v>707</v>
      </c>
      <c r="C40" s="402"/>
      <c r="D40" s="553"/>
      <c r="E40" s="402"/>
      <c r="F40" s="553"/>
      <c r="G40" s="553"/>
      <c r="H40" s="402"/>
      <c r="I40" s="172">
        <f>SUM(I41:I45)</f>
        <v>29603</v>
      </c>
      <c r="J40" s="172">
        <f t="shared" ref="J40:K40" si="11">SUM(J41:J45)</f>
        <v>8002</v>
      </c>
      <c r="K40" s="109">
        <f t="shared" si="11"/>
        <v>37605</v>
      </c>
    </row>
    <row r="41" spans="1:11" ht="12.75" customHeight="1">
      <c r="A41" s="197"/>
      <c r="B41" s="167" t="s">
        <v>708</v>
      </c>
      <c r="C41" s="199"/>
      <c r="D41" s="198"/>
      <c r="E41" s="199"/>
      <c r="F41" s="198"/>
      <c r="G41" s="198"/>
      <c r="H41" s="199"/>
      <c r="I41" s="198">
        <v>3000</v>
      </c>
      <c r="J41" s="558">
        <v>810</v>
      </c>
      <c r="K41" s="199">
        <f>SUM(I41:J41)</f>
        <v>3810</v>
      </c>
    </row>
    <row r="42" spans="1:11" ht="12.75" customHeight="1">
      <c r="A42" s="197"/>
      <c r="B42" s="167" t="s">
        <v>709</v>
      </c>
      <c r="C42" s="199"/>
      <c r="D42" s="198"/>
      <c r="E42" s="199"/>
      <c r="F42" s="198"/>
      <c r="G42" s="198"/>
      <c r="H42" s="199"/>
      <c r="I42" s="198">
        <v>11100</v>
      </c>
      <c r="J42" s="558">
        <v>2997</v>
      </c>
      <c r="K42" s="199">
        <f t="shared" ref="K42:K45" si="12">SUM(I42:J42)</f>
        <v>14097</v>
      </c>
    </row>
    <row r="43" spans="1:11" ht="12.75" customHeight="1">
      <c r="A43" s="197"/>
      <c r="B43" s="167" t="s">
        <v>710</v>
      </c>
      <c r="C43" s="199"/>
      <c r="D43" s="198"/>
      <c r="E43" s="199"/>
      <c r="F43" s="198"/>
      <c r="G43" s="198"/>
      <c r="H43" s="199"/>
      <c r="I43" s="198">
        <v>14100</v>
      </c>
      <c r="J43" s="558">
        <v>3807</v>
      </c>
      <c r="K43" s="199">
        <f t="shared" si="12"/>
        <v>17907</v>
      </c>
    </row>
    <row r="44" spans="1:11" ht="12.75" customHeight="1">
      <c r="A44" s="197"/>
      <c r="B44" s="167" t="s">
        <v>711</v>
      </c>
      <c r="C44" s="199"/>
      <c r="D44" s="198"/>
      <c r="E44" s="199"/>
      <c r="F44" s="198"/>
      <c r="G44" s="198"/>
      <c r="H44" s="199"/>
      <c r="I44" s="198">
        <v>615</v>
      </c>
      <c r="J44" s="558">
        <v>176</v>
      </c>
      <c r="K44" s="199">
        <f t="shared" si="12"/>
        <v>791</v>
      </c>
    </row>
    <row r="45" spans="1:11" ht="12.75" customHeight="1">
      <c r="A45" s="355"/>
      <c r="B45" s="187" t="s">
        <v>712</v>
      </c>
      <c r="C45" s="158"/>
      <c r="D45" s="200"/>
      <c r="E45" s="158"/>
      <c r="F45" s="200"/>
      <c r="G45" s="200"/>
      <c r="H45" s="158"/>
      <c r="I45" s="200">
        <v>788</v>
      </c>
      <c r="J45" s="559">
        <v>212</v>
      </c>
      <c r="K45" s="158">
        <f t="shared" si="12"/>
        <v>1000</v>
      </c>
    </row>
    <row r="46" spans="1:11" ht="12.75" customHeight="1">
      <c r="A46" s="147" t="s">
        <v>713</v>
      </c>
      <c r="B46" s="170" t="s">
        <v>161</v>
      </c>
      <c r="C46" s="171">
        <f t="shared" ref="C46:H46" si="13">SUM(C47:C49)</f>
        <v>16220</v>
      </c>
      <c r="D46" s="196">
        <f t="shared" si="13"/>
        <v>4380</v>
      </c>
      <c r="E46" s="552">
        <f t="shared" si="13"/>
        <v>20600</v>
      </c>
      <c r="F46" s="171">
        <f t="shared" si="13"/>
        <v>28031</v>
      </c>
      <c r="G46" s="196">
        <f t="shared" si="13"/>
        <v>7569</v>
      </c>
      <c r="H46" s="552">
        <f t="shared" si="13"/>
        <v>35600</v>
      </c>
      <c r="I46" s="171">
        <f t="shared" ref="I46:K46" si="14">SUM(I47:I49)</f>
        <v>29597</v>
      </c>
      <c r="J46" s="196">
        <f t="shared" si="14"/>
        <v>7991</v>
      </c>
      <c r="K46" s="552">
        <f t="shared" si="14"/>
        <v>37588</v>
      </c>
    </row>
    <row r="47" spans="1:11" ht="12.75" customHeight="1">
      <c r="A47" s="197"/>
      <c r="B47" s="167" t="s">
        <v>376</v>
      </c>
      <c r="C47" s="168">
        <v>4409</v>
      </c>
      <c r="D47" s="169">
        <v>1191</v>
      </c>
      <c r="E47" s="168">
        <f>SUM(C47:D47)</f>
        <v>5600</v>
      </c>
      <c r="F47" s="168">
        <v>4409</v>
      </c>
      <c r="G47" s="169">
        <v>1191</v>
      </c>
      <c r="H47" s="168">
        <f>SUM(F47:G47)</f>
        <v>5600</v>
      </c>
      <c r="I47" s="168">
        <v>4409</v>
      </c>
      <c r="J47" s="169">
        <v>1191</v>
      </c>
      <c r="K47" s="168">
        <f>SUM(I47:J47)</f>
        <v>5600</v>
      </c>
    </row>
    <row r="48" spans="1:11" ht="12.75" customHeight="1">
      <c r="A48" s="197"/>
      <c r="B48" s="167" t="s">
        <v>453</v>
      </c>
      <c r="C48" s="168"/>
      <c r="D48" s="169"/>
      <c r="E48" s="168"/>
      <c r="F48" s="168">
        <v>11811</v>
      </c>
      <c r="G48" s="169">
        <v>3189</v>
      </c>
      <c r="H48" s="168">
        <f t="shared" ref="H48" si="15">SUM(F48:G48)</f>
        <v>15000</v>
      </c>
      <c r="I48" s="168">
        <v>13377</v>
      </c>
      <c r="J48" s="169">
        <v>3611</v>
      </c>
      <c r="K48" s="168">
        <f t="shared" ref="K48" si="16">SUM(I48:J48)</f>
        <v>16988</v>
      </c>
    </row>
    <row r="49" spans="1:11" ht="12.75" customHeight="1">
      <c r="A49" s="176"/>
      <c r="B49" s="187" t="s">
        <v>377</v>
      </c>
      <c r="C49" s="431">
        <v>11811</v>
      </c>
      <c r="D49" s="180">
        <v>3189</v>
      </c>
      <c r="E49" s="158">
        <f>SUM(C49:D49)</f>
        <v>15000</v>
      </c>
      <c r="F49" s="431">
        <v>11811</v>
      </c>
      <c r="G49" s="180">
        <v>3189</v>
      </c>
      <c r="H49" s="158">
        <f>SUM(F49:G49)</f>
        <v>15000</v>
      </c>
      <c r="I49" s="431">
        <v>11811</v>
      </c>
      <c r="J49" s="180">
        <v>3189</v>
      </c>
      <c r="K49" s="158">
        <f>SUM(I49:J49)</f>
        <v>15000</v>
      </c>
    </row>
    <row r="50" spans="1:11" ht="12.75" customHeight="1">
      <c r="A50" s="307" t="s">
        <v>714</v>
      </c>
      <c r="B50" s="96" t="s">
        <v>297</v>
      </c>
      <c r="C50" s="109">
        <f t="shared" ref="C50:E50" si="17">SUM(C52:C52)</f>
        <v>3433</v>
      </c>
      <c r="D50" s="109">
        <f t="shared" si="17"/>
        <v>927</v>
      </c>
      <c r="E50" s="109">
        <f t="shared" si="17"/>
        <v>4360</v>
      </c>
      <c r="F50" s="109">
        <f>SUM(F51:F52)</f>
        <v>4133</v>
      </c>
      <c r="G50" s="109">
        <f t="shared" ref="G50:H50" si="18">SUM(G51:G52)</f>
        <v>927</v>
      </c>
      <c r="H50" s="109">
        <f t="shared" si="18"/>
        <v>5060</v>
      </c>
      <c r="I50" s="109">
        <f>SUM(I51:I52)</f>
        <v>4213</v>
      </c>
      <c r="J50" s="109">
        <f t="shared" ref="J50:K50" si="19">SUM(J51:J52)</f>
        <v>927</v>
      </c>
      <c r="K50" s="109">
        <f t="shared" si="19"/>
        <v>5140</v>
      </c>
    </row>
    <row r="51" spans="1:11" ht="12.75" customHeight="1">
      <c r="A51" s="488"/>
      <c r="B51" s="167" t="s">
        <v>494</v>
      </c>
      <c r="C51" s="199"/>
      <c r="D51" s="198"/>
      <c r="E51" s="199"/>
      <c r="F51" s="199">
        <v>700</v>
      </c>
      <c r="G51" s="198"/>
      <c r="H51" s="199">
        <v>700</v>
      </c>
      <c r="I51" s="199">
        <v>780</v>
      </c>
      <c r="J51" s="198"/>
      <c r="K51" s="199">
        <v>780</v>
      </c>
    </row>
    <row r="52" spans="1:11" s="278" customFormat="1" ht="12.75" customHeight="1">
      <c r="A52" s="306"/>
      <c r="B52" s="167" t="s">
        <v>359</v>
      </c>
      <c r="C52" s="199">
        <v>3433</v>
      </c>
      <c r="D52" s="198">
        <v>927</v>
      </c>
      <c r="E52" s="199">
        <f>SUM(C52:D52)</f>
        <v>4360</v>
      </c>
      <c r="F52" s="199">
        <v>3433</v>
      </c>
      <c r="G52" s="198">
        <v>927</v>
      </c>
      <c r="H52" s="199">
        <f>SUM(F52:G52)</f>
        <v>4360</v>
      </c>
      <c r="I52" s="199">
        <v>3433</v>
      </c>
      <c r="J52" s="198">
        <v>927</v>
      </c>
      <c r="K52" s="199">
        <f>SUM(I52:J52)</f>
        <v>4360</v>
      </c>
    </row>
    <row r="53" spans="1:11" s="278" customFormat="1" ht="12.75" customHeight="1">
      <c r="A53" s="307" t="s">
        <v>445</v>
      </c>
      <c r="B53" s="96" t="s">
        <v>716</v>
      </c>
      <c r="C53" s="109"/>
      <c r="D53" s="172"/>
      <c r="E53" s="109"/>
      <c r="F53" s="109"/>
      <c r="G53" s="172"/>
      <c r="H53" s="109"/>
      <c r="I53" s="109">
        <v>439</v>
      </c>
      <c r="J53" s="172">
        <v>118</v>
      </c>
      <c r="K53" s="109">
        <v>557</v>
      </c>
    </row>
    <row r="54" spans="1:11" s="278" customFormat="1" ht="12.75" customHeight="1">
      <c r="A54" s="443"/>
      <c r="B54" s="187" t="s">
        <v>717</v>
      </c>
      <c r="C54" s="158"/>
      <c r="D54" s="200"/>
      <c r="E54" s="158"/>
      <c r="F54" s="158"/>
      <c r="G54" s="200"/>
      <c r="H54" s="158"/>
      <c r="I54" s="158">
        <v>439</v>
      </c>
      <c r="J54" s="200">
        <v>118</v>
      </c>
      <c r="K54" s="158">
        <f>SUM(I54:J54)</f>
        <v>557</v>
      </c>
    </row>
    <row r="55" spans="1:11" s="278" customFormat="1" ht="12.75" customHeight="1">
      <c r="A55" s="307" t="s">
        <v>715</v>
      </c>
      <c r="B55" s="96" t="s">
        <v>469</v>
      </c>
      <c r="C55" s="109"/>
      <c r="D55" s="172"/>
      <c r="E55" s="109"/>
      <c r="F55" s="109">
        <v>185</v>
      </c>
      <c r="G55" s="172">
        <v>50</v>
      </c>
      <c r="H55" s="109">
        <v>235</v>
      </c>
      <c r="I55" s="109">
        <v>185</v>
      </c>
      <c r="J55" s="172">
        <v>50</v>
      </c>
      <c r="K55" s="109">
        <v>235</v>
      </c>
    </row>
    <row r="56" spans="1:11" s="278" customFormat="1" ht="12.75" customHeight="1">
      <c r="A56" s="443"/>
      <c r="B56" s="187" t="s">
        <v>470</v>
      </c>
      <c r="C56" s="158"/>
      <c r="D56" s="200"/>
      <c r="E56" s="158"/>
      <c r="F56" s="158">
        <v>185</v>
      </c>
      <c r="G56" s="200">
        <v>50</v>
      </c>
      <c r="H56" s="158">
        <f>SUM(F56:G56)</f>
        <v>235</v>
      </c>
      <c r="I56" s="158">
        <v>185</v>
      </c>
      <c r="J56" s="200">
        <v>50</v>
      </c>
      <c r="K56" s="158">
        <f>SUM(I56:J56)</f>
        <v>235</v>
      </c>
    </row>
    <row r="57" spans="1:11" s="276" customFormat="1" ht="18.75" customHeight="1">
      <c r="A57" s="444"/>
      <c r="B57" s="445" t="s">
        <v>134</v>
      </c>
      <c r="C57" s="446">
        <f>SUM(C16,C35,C46,C50)</f>
        <v>31854</v>
      </c>
      <c r="D57" s="446">
        <f>SUM(D16,D35,D46,D50)</f>
        <v>8601</v>
      </c>
      <c r="E57" s="446">
        <f>SUM(E16,E35,E46,E50)</f>
        <v>40455</v>
      </c>
      <c r="F57" s="446">
        <f>SUM(F11,F16,F23,F25,F31,F33,F35,F46,F50,F55)</f>
        <v>91368</v>
      </c>
      <c r="G57" s="446">
        <f>SUM(G11,G16,G23,G25,G31,G33,G35,G46,G50,G55)</f>
        <v>18996</v>
      </c>
      <c r="H57" s="446">
        <f>SUM(H11,H16,H23,H25,H31,H33,H35,H46,H50,H55)</f>
        <v>110364</v>
      </c>
      <c r="I57" s="446">
        <f>SUM(I11,I16,I14,I23,I25,I31,I33,I35,I38,I40,I46,I50,I53,I55,)</f>
        <v>146070</v>
      </c>
      <c r="J57" s="446">
        <f t="shared" ref="J57:K57" si="20">SUM(J11,J16,J14,J23,J25,J31,J33,J35,J38,J40,J46,J50,J53,J55,)</f>
        <v>29839</v>
      </c>
      <c r="K57" s="446">
        <f t="shared" si="20"/>
        <v>175909</v>
      </c>
    </row>
    <row r="58" spans="1:11" s="278" customFormat="1" ht="12.75" customHeight="1">
      <c r="A58" s="307" t="s">
        <v>315</v>
      </c>
      <c r="B58" s="96" t="s">
        <v>299</v>
      </c>
      <c r="C58" s="109">
        <f t="shared" ref="C58:H58" si="21">SUM(C60:C60)</f>
        <v>3153</v>
      </c>
      <c r="D58" s="109">
        <f t="shared" si="21"/>
        <v>851</v>
      </c>
      <c r="E58" s="109">
        <f t="shared" si="21"/>
        <v>4004</v>
      </c>
      <c r="F58" s="109">
        <f t="shared" si="21"/>
        <v>4653</v>
      </c>
      <c r="G58" s="109">
        <f t="shared" si="21"/>
        <v>1256</v>
      </c>
      <c r="H58" s="109">
        <f t="shared" si="21"/>
        <v>5909</v>
      </c>
      <c r="I58" s="109">
        <f>SUM(I59:I60)</f>
        <v>5964</v>
      </c>
      <c r="J58" s="109">
        <f t="shared" ref="J58:K58" si="22">SUM(J59:J60)</f>
        <v>1610</v>
      </c>
      <c r="K58" s="109">
        <f t="shared" si="22"/>
        <v>7574</v>
      </c>
    </row>
    <row r="59" spans="1:11" s="278" customFormat="1" ht="12.75" customHeight="1">
      <c r="A59" s="488"/>
      <c r="B59" s="167" t="s">
        <v>728</v>
      </c>
      <c r="C59" s="199"/>
      <c r="D59" s="198"/>
      <c r="E59" s="199"/>
      <c r="F59" s="199"/>
      <c r="G59" s="198"/>
      <c r="H59" s="199"/>
      <c r="I59" s="199">
        <v>1311</v>
      </c>
      <c r="J59" s="198">
        <v>354</v>
      </c>
      <c r="K59" s="199">
        <f>SUM(I59:J59)</f>
        <v>1665</v>
      </c>
    </row>
    <row r="60" spans="1:11" s="278" customFormat="1" ht="12.75" customHeight="1">
      <c r="A60" s="306"/>
      <c r="B60" s="167" t="s">
        <v>360</v>
      </c>
      <c r="C60" s="199">
        <v>3153</v>
      </c>
      <c r="D60" s="198">
        <v>851</v>
      </c>
      <c r="E60" s="199">
        <f>SUM(C60:D60)</f>
        <v>4004</v>
      </c>
      <c r="F60" s="199">
        <v>4653</v>
      </c>
      <c r="G60" s="198">
        <v>1256</v>
      </c>
      <c r="H60" s="199">
        <f>SUM(F60:G60)</f>
        <v>5909</v>
      </c>
      <c r="I60" s="199">
        <v>4653</v>
      </c>
      <c r="J60" s="198">
        <v>1256</v>
      </c>
      <c r="K60" s="199">
        <f>SUM(I60:J60)</f>
        <v>5909</v>
      </c>
    </row>
    <row r="61" spans="1:11" s="310" customFormat="1" ht="20.25" customHeight="1">
      <c r="A61" s="447"/>
      <c r="B61" s="445" t="s">
        <v>368</v>
      </c>
      <c r="C61" s="448">
        <f>SUM(C58,)</f>
        <v>3153</v>
      </c>
      <c r="D61" s="448">
        <f t="shared" ref="D61:E61" si="23">SUM(D58,)</f>
        <v>851</v>
      </c>
      <c r="E61" s="448">
        <f t="shared" si="23"/>
        <v>4004</v>
      </c>
      <c r="F61" s="448">
        <f>SUM(F58,)</f>
        <v>4653</v>
      </c>
      <c r="G61" s="448">
        <f t="shared" ref="G61:H61" si="24">SUM(G58,)</f>
        <v>1256</v>
      </c>
      <c r="H61" s="448">
        <f t="shared" si="24"/>
        <v>5909</v>
      </c>
      <c r="I61" s="448">
        <f>SUM(I58,)</f>
        <v>5964</v>
      </c>
      <c r="J61" s="448">
        <f t="shared" ref="J61:K61" si="25">SUM(J58,)</f>
        <v>1610</v>
      </c>
      <c r="K61" s="448">
        <f t="shared" si="25"/>
        <v>7574</v>
      </c>
    </row>
    <row r="62" spans="1:11" s="278" customFormat="1" ht="12.75" customHeight="1">
      <c r="A62" s="359" t="s">
        <v>10</v>
      </c>
      <c r="B62" s="170" t="s">
        <v>367</v>
      </c>
      <c r="C62" s="171">
        <f>SUM(C63:C65)</f>
        <v>16511</v>
      </c>
      <c r="D62" s="171">
        <f t="shared" ref="D62:E62" si="26">SUM(D63:D65)</f>
        <v>4458</v>
      </c>
      <c r="E62" s="171">
        <f t="shared" si="26"/>
        <v>20969</v>
      </c>
      <c r="F62" s="171">
        <f>SUM(F63:F65)</f>
        <v>19127</v>
      </c>
      <c r="G62" s="171">
        <f t="shared" ref="G62:H62" si="27">SUM(G63:G65)</f>
        <v>5164</v>
      </c>
      <c r="H62" s="171">
        <f t="shared" si="27"/>
        <v>24291</v>
      </c>
      <c r="I62" s="171">
        <f>SUM(I63:I65)</f>
        <v>19127</v>
      </c>
      <c r="J62" s="171">
        <f t="shared" ref="J62:K62" si="28">SUM(J63:J65)</f>
        <v>5164</v>
      </c>
      <c r="K62" s="171">
        <f t="shared" si="28"/>
        <v>24291</v>
      </c>
    </row>
    <row r="63" spans="1:11" s="278" customFormat="1" ht="12.75" customHeight="1">
      <c r="A63" s="306"/>
      <c r="B63" s="167" t="s">
        <v>370</v>
      </c>
      <c r="C63" s="199">
        <v>2362</v>
      </c>
      <c r="D63" s="198">
        <v>638</v>
      </c>
      <c r="E63" s="199">
        <f>SUM(C63:D63)</f>
        <v>3000</v>
      </c>
      <c r="F63" s="199">
        <v>2362</v>
      </c>
      <c r="G63" s="198">
        <v>638</v>
      </c>
      <c r="H63" s="199">
        <f>SUM(F63:G63)</f>
        <v>3000</v>
      </c>
      <c r="I63" s="199">
        <v>2362</v>
      </c>
      <c r="J63" s="198">
        <v>638</v>
      </c>
      <c r="K63" s="199">
        <f>SUM(I63:J63)</f>
        <v>3000</v>
      </c>
    </row>
    <row r="64" spans="1:11" s="278" customFormat="1" ht="12.75" customHeight="1">
      <c r="A64" s="306"/>
      <c r="B64" s="167" t="s">
        <v>695</v>
      </c>
      <c r="C64" s="199"/>
      <c r="D64" s="198"/>
      <c r="E64" s="199"/>
      <c r="F64" s="199">
        <v>430</v>
      </c>
      <c r="G64" s="198">
        <v>116</v>
      </c>
      <c r="H64" s="199">
        <f>SUM(F64:G64)</f>
        <v>546</v>
      </c>
      <c r="I64" s="199">
        <v>430</v>
      </c>
      <c r="J64" s="198">
        <v>116</v>
      </c>
      <c r="K64" s="199">
        <f>SUM(I64:J64)</f>
        <v>546</v>
      </c>
    </row>
    <row r="65" spans="1:11" s="278" customFormat="1" ht="12.75" customHeight="1">
      <c r="A65" s="306"/>
      <c r="B65" s="167" t="s">
        <v>369</v>
      </c>
      <c r="C65" s="199">
        <v>14149</v>
      </c>
      <c r="D65" s="198">
        <v>3820</v>
      </c>
      <c r="E65" s="199">
        <f>SUM(C65:D65)</f>
        <v>17969</v>
      </c>
      <c r="F65" s="199">
        <v>16335</v>
      </c>
      <c r="G65" s="198">
        <v>4410</v>
      </c>
      <c r="H65" s="199">
        <f>SUM(F65:G65)</f>
        <v>20745</v>
      </c>
      <c r="I65" s="199">
        <v>16335</v>
      </c>
      <c r="J65" s="198">
        <v>4410</v>
      </c>
      <c r="K65" s="199">
        <f>SUM(I65:J65)</f>
        <v>20745</v>
      </c>
    </row>
    <row r="66" spans="1:11" ht="17.25" customHeight="1">
      <c r="A66" s="449"/>
      <c r="B66" s="445" t="s">
        <v>364</v>
      </c>
      <c r="C66" s="450">
        <f>SUM(C62,)</f>
        <v>16511</v>
      </c>
      <c r="D66" s="450">
        <f t="shared" ref="D66:E66" si="29">SUM(D62,)</f>
        <v>4458</v>
      </c>
      <c r="E66" s="450">
        <f t="shared" si="29"/>
        <v>20969</v>
      </c>
      <c r="F66" s="450">
        <f>SUM(F62,)</f>
        <v>19127</v>
      </c>
      <c r="G66" s="450">
        <f t="shared" ref="G66:H66" si="30">SUM(G62,)</f>
        <v>5164</v>
      </c>
      <c r="H66" s="450">
        <f t="shared" si="30"/>
        <v>24291</v>
      </c>
      <c r="I66" s="450">
        <f>SUM(I62,)</f>
        <v>19127</v>
      </c>
      <c r="J66" s="450">
        <f t="shared" ref="J66:K66" si="31">SUM(J62,)</f>
        <v>5164</v>
      </c>
      <c r="K66" s="450">
        <f t="shared" si="31"/>
        <v>24291</v>
      </c>
    </row>
    <row r="67" spans="1:11" ht="19.5" customHeight="1">
      <c r="A67" s="156"/>
      <c r="B67" s="73" t="s">
        <v>371</v>
      </c>
      <c r="C67" s="142">
        <f>SUM(C57,C61,C66)</f>
        <v>51518</v>
      </c>
      <c r="D67" s="142">
        <f t="shared" ref="D67:E67" si="32">SUM(D57,D61,D66)</f>
        <v>13910</v>
      </c>
      <c r="E67" s="142">
        <f t="shared" si="32"/>
        <v>65428</v>
      </c>
      <c r="F67" s="142">
        <f>SUM(F57,F61,F66)</f>
        <v>115148</v>
      </c>
      <c r="G67" s="142">
        <f t="shared" ref="G67:H67" si="33">SUM(G57,G61,G66)</f>
        <v>25416</v>
      </c>
      <c r="H67" s="142">
        <f t="shared" si="33"/>
        <v>140564</v>
      </c>
      <c r="I67" s="142">
        <f>SUM(I57,I61,I66)</f>
        <v>171161</v>
      </c>
      <c r="J67" s="142">
        <f t="shared" ref="J67:K67" si="34">SUM(J57,J61,J66)</f>
        <v>36613</v>
      </c>
      <c r="K67" s="142">
        <f t="shared" si="34"/>
        <v>207774</v>
      </c>
    </row>
    <row r="68" spans="1:11">
      <c r="A68" s="100"/>
      <c r="B68" s="101"/>
      <c r="C68" s="101"/>
      <c r="D68" s="101"/>
      <c r="E68" s="101"/>
    </row>
    <row r="69" spans="1:11">
      <c r="A69" s="100"/>
      <c r="B69" s="101"/>
      <c r="C69" s="101"/>
      <c r="D69" s="101"/>
      <c r="E69" s="101"/>
    </row>
    <row r="70" spans="1:11">
      <c r="A70" s="100"/>
      <c r="B70" s="101"/>
      <c r="C70" s="101"/>
      <c r="D70" s="101"/>
      <c r="E70" s="101"/>
    </row>
    <row r="71" spans="1:11" ht="15.75">
      <c r="A71" s="102" t="s">
        <v>766</v>
      </c>
      <c r="B71" s="101"/>
      <c r="C71" s="101"/>
      <c r="D71" s="101"/>
      <c r="E71" s="101"/>
    </row>
    <row r="72" spans="1:11">
      <c r="A72" s="100"/>
      <c r="B72" s="101"/>
      <c r="C72" s="101"/>
      <c r="D72" s="101"/>
      <c r="E72" s="101"/>
    </row>
    <row r="73" spans="1:11" ht="15.75">
      <c r="A73" s="622" t="s">
        <v>435</v>
      </c>
      <c r="B73" s="577"/>
      <c r="C73" s="577"/>
      <c r="D73" s="577"/>
      <c r="E73" s="577"/>
      <c r="F73" s="577"/>
      <c r="G73" s="577"/>
      <c r="H73" s="577"/>
    </row>
    <row r="74" spans="1:11" ht="15.75">
      <c r="A74" s="622" t="s">
        <v>527</v>
      </c>
      <c r="B74" s="577"/>
      <c r="C74" s="577"/>
      <c r="D74" s="577"/>
      <c r="E74" s="577"/>
      <c r="F74" s="577"/>
      <c r="G74" s="577"/>
      <c r="H74" s="577"/>
    </row>
    <row r="75" spans="1:11" ht="15.75">
      <c r="A75" s="622" t="s">
        <v>434</v>
      </c>
      <c r="B75" s="577"/>
      <c r="C75" s="577"/>
      <c r="D75" s="577"/>
      <c r="E75" s="577"/>
      <c r="F75" s="577"/>
      <c r="G75" s="577"/>
      <c r="H75" s="577"/>
    </row>
    <row r="76" spans="1:11" ht="15.75">
      <c r="A76" s="622" t="s">
        <v>433</v>
      </c>
      <c r="B76" s="577"/>
      <c r="C76" s="577"/>
      <c r="D76" s="577"/>
      <c r="E76" s="577"/>
      <c r="F76" s="577"/>
      <c r="G76" s="577"/>
      <c r="H76" s="577"/>
    </row>
    <row r="77" spans="1:11" ht="15.75">
      <c r="A77" s="100"/>
      <c r="B77" s="103"/>
      <c r="C77" s="101"/>
      <c r="D77" s="101"/>
      <c r="E77" s="101"/>
    </row>
    <row r="78" spans="1:11" s="68" customFormat="1">
      <c r="A78" s="50" t="s">
        <v>55</v>
      </c>
      <c r="B78" s="50" t="s">
        <v>5</v>
      </c>
      <c r="C78" s="53"/>
      <c r="D78" s="54" t="s">
        <v>333</v>
      </c>
      <c r="E78" s="55"/>
      <c r="F78" s="53"/>
      <c r="G78" s="54" t="s">
        <v>525</v>
      </c>
      <c r="H78" s="55"/>
      <c r="I78" s="53"/>
      <c r="J78" s="54" t="s">
        <v>526</v>
      </c>
      <c r="K78" s="55"/>
    </row>
    <row r="79" spans="1:11">
      <c r="A79" s="52" t="s">
        <v>56</v>
      </c>
      <c r="B79" s="52"/>
      <c r="C79" s="50" t="s">
        <v>62</v>
      </c>
      <c r="D79" s="50" t="s">
        <v>63</v>
      </c>
      <c r="E79" s="50" t="s">
        <v>6</v>
      </c>
      <c r="F79" s="50" t="s">
        <v>62</v>
      </c>
      <c r="G79" s="50" t="s">
        <v>63</v>
      </c>
      <c r="H79" s="50" t="s">
        <v>6</v>
      </c>
      <c r="I79" s="50" t="s">
        <v>62</v>
      </c>
      <c r="J79" s="50" t="s">
        <v>63</v>
      </c>
      <c r="K79" s="50" t="s">
        <v>6</v>
      </c>
    </row>
    <row r="80" spans="1:11">
      <c r="A80" s="76" t="s">
        <v>313</v>
      </c>
      <c r="B80" s="96" t="s">
        <v>296</v>
      </c>
      <c r="C80" s="305">
        <f t="shared" ref="C80:H80" si="35">SUM(C81:C87)</f>
        <v>50080</v>
      </c>
      <c r="D80" s="105">
        <f t="shared" si="35"/>
        <v>13520</v>
      </c>
      <c r="E80" s="105">
        <f t="shared" si="35"/>
        <v>63600</v>
      </c>
      <c r="F80" s="305">
        <f t="shared" si="35"/>
        <v>6299</v>
      </c>
      <c r="G80" s="105">
        <f t="shared" si="35"/>
        <v>1701</v>
      </c>
      <c r="H80" s="105">
        <f t="shared" si="35"/>
        <v>8000</v>
      </c>
      <c r="I80" s="305">
        <f t="shared" ref="I80:K80" si="36">SUM(I81:I87)</f>
        <v>2362</v>
      </c>
      <c r="J80" s="105">
        <f t="shared" si="36"/>
        <v>638</v>
      </c>
      <c r="K80" s="105">
        <f t="shared" si="36"/>
        <v>3000</v>
      </c>
    </row>
    <row r="81" spans="1:11">
      <c r="A81" s="77"/>
      <c r="B81" s="167" t="s">
        <v>306</v>
      </c>
      <c r="C81" s="186">
        <v>3937</v>
      </c>
      <c r="D81" s="168">
        <v>1063</v>
      </c>
      <c r="E81" s="186">
        <f>SUM(C81:D81)</f>
        <v>5000</v>
      </c>
      <c r="F81" s="186">
        <v>3937</v>
      </c>
      <c r="G81" s="168">
        <v>1063</v>
      </c>
      <c r="H81" s="186">
        <f>SUM(F81:G81)</f>
        <v>5000</v>
      </c>
      <c r="I81" s="186"/>
      <c r="J81" s="168"/>
      <c r="K81" s="186"/>
    </row>
    <row r="82" spans="1:11">
      <c r="A82" s="77"/>
      <c r="B82" s="167" t="s">
        <v>127</v>
      </c>
      <c r="C82" s="186">
        <v>2362</v>
      </c>
      <c r="D82" s="168">
        <v>638</v>
      </c>
      <c r="E82" s="186">
        <f>SUM(C82:D82)</f>
        <v>3000</v>
      </c>
      <c r="F82" s="186">
        <v>2362</v>
      </c>
      <c r="G82" s="168">
        <v>638</v>
      </c>
      <c r="H82" s="186">
        <f>SUM(F82:G82)</f>
        <v>3000</v>
      </c>
      <c r="I82" s="186">
        <v>2362</v>
      </c>
      <c r="J82" s="168">
        <v>638</v>
      </c>
      <c r="K82" s="186">
        <f>SUM(I82:J82)</f>
        <v>3000</v>
      </c>
    </row>
    <row r="83" spans="1:11">
      <c r="A83" s="77"/>
      <c r="B83" s="167" t="s">
        <v>378</v>
      </c>
      <c r="C83" s="186">
        <v>2756</v>
      </c>
      <c r="D83" s="168">
        <v>744</v>
      </c>
      <c r="E83" s="186">
        <f t="shared" ref="E83:E85" si="37">SUM(C83:D83)</f>
        <v>3500</v>
      </c>
      <c r="F83" s="186"/>
      <c r="G83" s="168"/>
      <c r="H83" s="186"/>
      <c r="I83" s="186"/>
      <c r="J83" s="168"/>
      <c r="K83" s="186"/>
    </row>
    <row r="84" spans="1:11">
      <c r="A84" s="77"/>
      <c r="B84" s="167" t="s">
        <v>379</v>
      </c>
      <c r="C84" s="186">
        <v>13858</v>
      </c>
      <c r="D84" s="168">
        <v>3742</v>
      </c>
      <c r="E84" s="186">
        <f t="shared" si="37"/>
        <v>17600</v>
      </c>
      <c r="F84" s="186"/>
      <c r="G84" s="168"/>
      <c r="H84" s="186"/>
      <c r="I84" s="186"/>
      <c r="J84" s="168"/>
      <c r="K84" s="186"/>
    </row>
    <row r="85" spans="1:11">
      <c r="A85" s="77"/>
      <c r="B85" s="167" t="s">
        <v>380</v>
      </c>
      <c r="C85" s="186">
        <v>23622</v>
      </c>
      <c r="D85" s="168">
        <v>6378</v>
      </c>
      <c r="E85" s="186">
        <f t="shared" si="37"/>
        <v>30000</v>
      </c>
      <c r="F85" s="186"/>
      <c r="G85" s="168"/>
      <c r="H85" s="186"/>
      <c r="I85" s="186"/>
      <c r="J85" s="168"/>
      <c r="K85" s="186"/>
    </row>
    <row r="86" spans="1:11">
      <c r="A86" s="77"/>
      <c r="B86" s="195" t="s">
        <v>392</v>
      </c>
      <c r="C86" s="186">
        <v>1970</v>
      </c>
      <c r="D86" s="168">
        <v>530</v>
      </c>
      <c r="E86" s="186">
        <f>SUM(C86:D86)</f>
        <v>2500</v>
      </c>
      <c r="F86" s="186"/>
      <c r="G86" s="168"/>
      <c r="H86" s="186"/>
      <c r="I86" s="186"/>
      <c r="J86" s="168"/>
      <c r="K86" s="186"/>
    </row>
    <row r="87" spans="1:11">
      <c r="A87" s="64"/>
      <c r="B87" s="174" t="s">
        <v>381</v>
      </c>
      <c r="C87" s="181">
        <v>1575</v>
      </c>
      <c r="D87" s="106">
        <v>425</v>
      </c>
      <c r="E87" s="186">
        <f>SUM(C87:D87)</f>
        <v>2000</v>
      </c>
      <c r="F87" s="181"/>
      <c r="G87" s="106"/>
      <c r="H87" s="186"/>
      <c r="I87" s="181"/>
      <c r="J87" s="106"/>
      <c r="K87" s="186"/>
    </row>
    <row r="88" spans="1:11">
      <c r="A88" s="88" t="s">
        <v>719</v>
      </c>
      <c r="B88" s="175" t="s">
        <v>146</v>
      </c>
      <c r="C88" s="105">
        <f t="shared" ref="C88:H88" si="38">SUM(C89:C97)</f>
        <v>112965</v>
      </c>
      <c r="D88" s="105">
        <f t="shared" si="38"/>
        <v>30501</v>
      </c>
      <c r="E88" s="105">
        <f t="shared" si="38"/>
        <v>143466</v>
      </c>
      <c r="F88" s="105">
        <f t="shared" si="38"/>
        <v>177210</v>
      </c>
      <c r="G88" s="105">
        <f t="shared" si="38"/>
        <v>47842</v>
      </c>
      <c r="H88" s="105">
        <f t="shared" si="38"/>
        <v>225052</v>
      </c>
      <c r="I88" s="105">
        <f t="shared" ref="I88:K88" si="39">SUM(I89:I97)</f>
        <v>201477</v>
      </c>
      <c r="J88" s="105">
        <f t="shared" si="39"/>
        <v>54394</v>
      </c>
      <c r="K88" s="105">
        <f t="shared" si="39"/>
        <v>255871</v>
      </c>
    </row>
    <row r="89" spans="1:11">
      <c r="A89" s="89"/>
      <c r="B89" s="195" t="s">
        <v>721</v>
      </c>
      <c r="C89" s="106">
        <v>7874</v>
      </c>
      <c r="D89" s="106">
        <v>2126</v>
      </c>
      <c r="E89" s="106">
        <f>SUM(C89:D89)</f>
        <v>10000</v>
      </c>
      <c r="F89" s="106">
        <v>7874</v>
      </c>
      <c r="G89" s="106">
        <v>2126</v>
      </c>
      <c r="H89" s="106">
        <f>SUM(F89:G89)</f>
        <v>10000</v>
      </c>
      <c r="I89" s="106">
        <v>0</v>
      </c>
      <c r="J89" s="106">
        <v>0</v>
      </c>
      <c r="K89" s="106">
        <f>SUM(I89:J89)</f>
        <v>0</v>
      </c>
    </row>
    <row r="90" spans="1:11">
      <c r="A90" s="89"/>
      <c r="B90" s="195" t="s">
        <v>722</v>
      </c>
      <c r="C90" s="106"/>
      <c r="D90" s="106"/>
      <c r="E90" s="106"/>
      <c r="F90" s="106"/>
      <c r="G90" s="106"/>
      <c r="H90" s="106"/>
      <c r="I90" s="106">
        <v>3697</v>
      </c>
      <c r="J90" s="106">
        <v>998</v>
      </c>
      <c r="K90" s="106">
        <f>SUM(I90:J90)</f>
        <v>4695</v>
      </c>
    </row>
    <row r="91" spans="1:11">
      <c r="A91" s="89"/>
      <c r="B91" s="195" t="s">
        <v>723</v>
      </c>
      <c r="C91" s="106"/>
      <c r="D91" s="106"/>
      <c r="E91" s="106"/>
      <c r="F91" s="106"/>
      <c r="G91" s="106"/>
      <c r="H91" s="106"/>
      <c r="I91" s="106">
        <v>932</v>
      </c>
      <c r="J91" s="106">
        <v>251</v>
      </c>
      <c r="K91" s="106">
        <f t="shared" ref="K91:K95" si="40">SUM(I91:J91)</f>
        <v>1183</v>
      </c>
    </row>
    <row r="92" spans="1:11">
      <c r="A92" s="89"/>
      <c r="B92" s="195" t="s">
        <v>724</v>
      </c>
      <c r="C92" s="106"/>
      <c r="D92" s="106"/>
      <c r="E92" s="106"/>
      <c r="F92" s="106"/>
      <c r="G92" s="106"/>
      <c r="H92" s="106"/>
      <c r="I92" s="106">
        <v>4120</v>
      </c>
      <c r="J92" s="106">
        <v>1113</v>
      </c>
      <c r="K92" s="106">
        <f t="shared" si="40"/>
        <v>5233</v>
      </c>
    </row>
    <row r="93" spans="1:11">
      <c r="A93" s="89"/>
      <c r="B93" s="195" t="s">
        <v>725</v>
      </c>
      <c r="C93" s="106"/>
      <c r="D93" s="106"/>
      <c r="E93" s="106"/>
      <c r="F93" s="106"/>
      <c r="G93" s="106"/>
      <c r="H93" s="106"/>
      <c r="I93" s="106">
        <v>3724</v>
      </c>
      <c r="J93" s="106">
        <v>1005</v>
      </c>
      <c r="K93" s="106">
        <f t="shared" si="40"/>
        <v>4729</v>
      </c>
    </row>
    <row r="94" spans="1:11">
      <c r="A94" s="89"/>
      <c r="B94" s="195" t="s">
        <v>726</v>
      </c>
      <c r="C94" s="106"/>
      <c r="D94" s="106"/>
      <c r="E94" s="106"/>
      <c r="F94" s="106"/>
      <c r="G94" s="106"/>
      <c r="H94" s="106"/>
      <c r="I94" s="106">
        <v>14884</v>
      </c>
      <c r="J94" s="106">
        <v>4018</v>
      </c>
      <c r="K94" s="106">
        <f t="shared" si="40"/>
        <v>18902</v>
      </c>
    </row>
    <row r="95" spans="1:11">
      <c r="A95" s="89"/>
      <c r="B95" s="195" t="s">
        <v>727</v>
      </c>
      <c r="C95" s="106"/>
      <c r="D95" s="106"/>
      <c r="E95" s="106"/>
      <c r="F95" s="106"/>
      <c r="G95" s="106"/>
      <c r="H95" s="106"/>
      <c r="I95" s="106">
        <v>3852</v>
      </c>
      <c r="J95" s="106">
        <v>1040</v>
      </c>
      <c r="K95" s="106">
        <f t="shared" si="40"/>
        <v>4892</v>
      </c>
    </row>
    <row r="96" spans="1:11">
      <c r="A96" s="89"/>
      <c r="B96" s="195" t="s">
        <v>456</v>
      </c>
      <c r="C96" s="106"/>
      <c r="D96" s="106"/>
      <c r="E96" s="106"/>
      <c r="F96" s="106">
        <v>60186</v>
      </c>
      <c r="G96" s="106">
        <v>16250</v>
      </c>
      <c r="H96" s="106">
        <f>SUM(F96:G96)</f>
        <v>76436</v>
      </c>
      <c r="I96" s="106">
        <v>61118</v>
      </c>
      <c r="J96" s="106">
        <v>16503</v>
      </c>
      <c r="K96" s="106">
        <f>SUM(I96:J96)</f>
        <v>77621</v>
      </c>
    </row>
    <row r="97" spans="1:11">
      <c r="A97" s="90"/>
      <c r="B97" s="174" t="s">
        <v>361</v>
      </c>
      <c r="C97" s="177">
        <v>105091</v>
      </c>
      <c r="D97" s="177">
        <v>28375</v>
      </c>
      <c r="E97" s="177">
        <f>SUM(C97:D97)</f>
        <v>133466</v>
      </c>
      <c r="F97" s="177">
        <v>109150</v>
      </c>
      <c r="G97" s="177">
        <v>29466</v>
      </c>
      <c r="H97" s="177">
        <f>SUM(F97:G97)</f>
        <v>138616</v>
      </c>
      <c r="I97" s="177">
        <v>109150</v>
      </c>
      <c r="J97" s="177">
        <v>29466</v>
      </c>
      <c r="K97" s="177">
        <f>SUM(I97:J97)</f>
        <v>138616</v>
      </c>
    </row>
    <row r="98" spans="1:11">
      <c r="A98" s="88" t="s">
        <v>316</v>
      </c>
      <c r="B98" s="175" t="s">
        <v>471</v>
      </c>
      <c r="C98" s="105"/>
      <c r="D98" s="105"/>
      <c r="E98" s="105"/>
      <c r="F98" s="105">
        <v>702</v>
      </c>
      <c r="G98" s="105">
        <v>189</v>
      </c>
      <c r="H98" s="105">
        <v>891</v>
      </c>
      <c r="I98" s="105">
        <v>702</v>
      </c>
      <c r="J98" s="105">
        <v>189</v>
      </c>
      <c r="K98" s="105">
        <v>891</v>
      </c>
    </row>
    <row r="99" spans="1:11">
      <c r="A99" s="90"/>
      <c r="B99" s="174" t="s">
        <v>472</v>
      </c>
      <c r="C99" s="177"/>
      <c r="D99" s="177"/>
      <c r="E99" s="177"/>
      <c r="F99" s="177">
        <v>702</v>
      </c>
      <c r="G99" s="177">
        <v>189</v>
      </c>
      <c r="H99" s="177">
        <f>SUM(F99:G99)</f>
        <v>891</v>
      </c>
      <c r="I99" s="177">
        <v>702</v>
      </c>
      <c r="J99" s="177">
        <v>189</v>
      </c>
      <c r="K99" s="177">
        <f>SUM(I99:J99)</f>
        <v>891</v>
      </c>
    </row>
    <row r="100" spans="1:11">
      <c r="A100" s="89" t="s">
        <v>499</v>
      </c>
      <c r="B100" s="452" t="s">
        <v>161</v>
      </c>
      <c r="C100" s="106"/>
      <c r="D100" s="106"/>
      <c r="E100" s="106"/>
      <c r="F100" s="440">
        <f>SUM(F101)</f>
        <v>6300</v>
      </c>
      <c r="G100" s="440">
        <f t="shared" ref="G100:K100" si="41">SUM(G101)</f>
        <v>1700</v>
      </c>
      <c r="H100" s="440">
        <f t="shared" si="41"/>
        <v>8000</v>
      </c>
      <c r="I100" s="440">
        <f>SUM(I101)</f>
        <v>6300</v>
      </c>
      <c r="J100" s="440">
        <f t="shared" si="41"/>
        <v>1700</v>
      </c>
      <c r="K100" s="440">
        <f t="shared" si="41"/>
        <v>8000</v>
      </c>
    </row>
    <row r="101" spans="1:11">
      <c r="A101" s="89"/>
      <c r="B101" s="195" t="s">
        <v>455</v>
      </c>
      <c r="C101" s="106"/>
      <c r="D101" s="106"/>
      <c r="E101" s="106"/>
      <c r="F101" s="106">
        <v>6300</v>
      </c>
      <c r="G101" s="106">
        <v>1700</v>
      </c>
      <c r="H101" s="106">
        <f>SUM(F101:G101)</f>
        <v>8000</v>
      </c>
      <c r="I101" s="106">
        <v>6300</v>
      </c>
      <c r="J101" s="106">
        <v>1700</v>
      </c>
      <c r="K101" s="106">
        <f>SUM(I101:J101)</f>
        <v>8000</v>
      </c>
    </row>
    <row r="102" spans="1:11">
      <c r="A102" s="146" t="s">
        <v>473</v>
      </c>
      <c r="B102" s="96" t="s">
        <v>298</v>
      </c>
      <c r="C102" s="108">
        <f>SUM(C103:C105)</f>
        <v>16850</v>
      </c>
      <c r="D102" s="108">
        <f t="shared" ref="D102:E102" si="42">SUM(D103:D105)</f>
        <v>4550</v>
      </c>
      <c r="E102" s="108">
        <f t="shared" si="42"/>
        <v>21400</v>
      </c>
      <c r="F102" s="108">
        <f>SUM(F103:F105)</f>
        <v>21182</v>
      </c>
      <c r="G102" s="108">
        <f t="shared" ref="G102:H102" si="43">SUM(G103:G105)</f>
        <v>5718</v>
      </c>
      <c r="H102" s="108">
        <f t="shared" si="43"/>
        <v>26900</v>
      </c>
      <c r="I102" s="108">
        <f>SUM(I103:I105)</f>
        <v>21182</v>
      </c>
      <c r="J102" s="108">
        <f t="shared" ref="J102:K102" si="44">SUM(J103:J105)</f>
        <v>5718</v>
      </c>
      <c r="K102" s="108">
        <f t="shared" si="44"/>
        <v>26900</v>
      </c>
    </row>
    <row r="103" spans="1:11">
      <c r="A103" s="147"/>
      <c r="B103" s="167" t="s">
        <v>382</v>
      </c>
      <c r="C103" s="168">
        <v>787</v>
      </c>
      <c r="D103" s="168">
        <v>213</v>
      </c>
      <c r="E103" s="168">
        <f>SUM(C103:D103)</f>
        <v>1000</v>
      </c>
      <c r="F103" s="168">
        <v>787</v>
      </c>
      <c r="G103" s="168">
        <v>213</v>
      </c>
      <c r="H103" s="168">
        <f>SUM(F103:G103)</f>
        <v>1000</v>
      </c>
      <c r="I103" s="168">
        <v>787</v>
      </c>
      <c r="J103" s="168">
        <v>213</v>
      </c>
      <c r="K103" s="168">
        <f>SUM(I103:J103)</f>
        <v>1000</v>
      </c>
    </row>
    <row r="104" spans="1:11">
      <c r="A104" s="147"/>
      <c r="B104" s="167" t="s">
        <v>385</v>
      </c>
      <c r="C104" s="168">
        <v>315</v>
      </c>
      <c r="D104" s="168">
        <v>85</v>
      </c>
      <c r="E104" s="168">
        <f>SUM(C104:D104)</f>
        <v>400</v>
      </c>
      <c r="F104" s="168">
        <v>315</v>
      </c>
      <c r="G104" s="168">
        <v>85</v>
      </c>
      <c r="H104" s="168">
        <f>SUM(F104:G104)</f>
        <v>400</v>
      </c>
      <c r="I104" s="168">
        <v>315</v>
      </c>
      <c r="J104" s="168">
        <v>85</v>
      </c>
      <c r="K104" s="168">
        <f>SUM(I104:J104)</f>
        <v>400</v>
      </c>
    </row>
    <row r="105" spans="1:11">
      <c r="A105" s="156"/>
      <c r="B105" s="573" t="s">
        <v>383</v>
      </c>
      <c r="C105" s="574">
        <v>15748</v>
      </c>
      <c r="D105" s="574">
        <v>4252</v>
      </c>
      <c r="E105" s="575">
        <f>SUM(C105:D105)</f>
        <v>20000</v>
      </c>
      <c r="F105" s="574">
        <v>20080</v>
      </c>
      <c r="G105" s="574">
        <v>5420</v>
      </c>
      <c r="H105" s="575">
        <f>SUM(F105:G105)</f>
        <v>25500</v>
      </c>
      <c r="I105" s="574">
        <v>20080</v>
      </c>
      <c r="J105" s="574">
        <v>5420</v>
      </c>
      <c r="K105" s="575">
        <f>SUM(I105:J105)</f>
        <v>25500</v>
      </c>
    </row>
    <row r="106" spans="1:11">
      <c r="A106" s="146" t="s">
        <v>445</v>
      </c>
      <c r="B106" s="96" t="s">
        <v>444</v>
      </c>
      <c r="C106" s="108"/>
      <c r="D106" s="108"/>
      <c r="E106" s="109"/>
      <c r="F106" s="108">
        <f>SUM(F107:F109)</f>
        <v>21339</v>
      </c>
      <c r="G106" s="108">
        <f t="shared" ref="G106:H106" si="45">SUM(G107:G109)</f>
        <v>5761</v>
      </c>
      <c r="H106" s="108">
        <f t="shared" si="45"/>
        <v>27100</v>
      </c>
      <c r="I106" s="108">
        <f>SUM(I107:I108)</f>
        <v>6732</v>
      </c>
      <c r="J106" s="108">
        <f>SUM(J107:J108)</f>
        <v>1818</v>
      </c>
      <c r="K106" s="108">
        <f>SUM(K107:K108)</f>
        <v>8550</v>
      </c>
    </row>
    <row r="107" spans="1:11">
      <c r="A107" s="147"/>
      <c r="B107" s="167" t="s">
        <v>378</v>
      </c>
      <c r="C107" s="186"/>
      <c r="D107" s="168"/>
      <c r="E107" s="186"/>
      <c r="F107" s="186">
        <v>2756</v>
      </c>
      <c r="G107" s="168">
        <v>744</v>
      </c>
      <c r="H107" s="186">
        <f t="shared" ref="H107:H109" si="46">SUM(F107:G107)</f>
        <v>3500</v>
      </c>
      <c r="I107" s="186">
        <v>2756</v>
      </c>
      <c r="J107" s="168">
        <v>744</v>
      </c>
      <c r="K107" s="186">
        <f t="shared" ref="K107:K109" si="47">SUM(I107:J107)</f>
        <v>3500</v>
      </c>
    </row>
    <row r="108" spans="1:11">
      <c r="A108" s="147"/>
      <c r="B108" s="167" t="s">
        <v>474</v>
      </c>
      <c r="C108" s="186"/>
      <c r="D108" s="168"/>
      <c r="E108" s="186"/>
      <c r="F108" s="186">
        <v>4725</v>
      </c>
      <c r="G108" s="168">
        <v>1275</v>
      </c>
      <c r="H108" s="186">
        <f t="shared" si="46"/>
        <v>6000</v>
      </c>
      <c r="I108" s="186">
        <v>3976</v>
      </c>
      <c r="J108" s="168">
        <v>1074</v>
      </c>
      <c r="K108" s="186">
        <f t="shared" si="47"/>
        <v>5050</v>
      </c>
    </row>
    <row r="109" spans="1:11">
      <c r="A109" s="439"/>
      <c r="B109" s="187" t="s">
        <v>379</v>
      </c>
      <c r="C109" s="433"/>
      <c r="D109" s="431"/>
      <c r="E109" s="433"/>
      <c r="F109" s="433">
        <v>13858</v>
      </c>
      <c r="G109" s="433">
        <v>3742</v>
      </c>
      <c r="H109" s="433">
        <f t="shared" si="46"/>
        <v>17600</v>
      </c>
      <c r="I109" s="433">
        <v>0</v>
      </c>
      <c r="J109" s="433">
        <v>0</v>
      </c>
      <c r="K109" s="433">
        <f t="shared" si="47"/>
        <v>0</v>
      </c>
    </row>
    <row r="110" spans="1:11">
      <c r="A110" s="147" t="s">
        <v>720</v>
      </c>
      <c r="B110" s="170" t="s">
        <v>446</v>
      </c>
      <c r="C110" s="434"/>
      <c r="D110" s="435"/>
      <c r="E110" s="434"/>
      <c r="F110" s="434">
        <f>SUM(F111)</f>
        <v>2086</v>
      </c>
      <c r="G110" s="434">
        <f t="shared" ref="G110:K110" si="48">SUM(G111)</f>
        <v>563</v>
      </c>
      <c r="H110" s="434">
        <f t="shared" si="48"/>
        <v>2649</v>
      </c>
      <c r="I110" s="434">
        <f>SUM(I111)</f>
        <v>2086</v>
      </c>
      <c r="J110" s="434">
        <f t="shared" si="48"/>
        <v>563</v>
      </c>
      <c r="K110" s="434">
        <f t="shared" si="48"/>
        <v>2649</v>
      </c>
    </row>
    <row r="111" spans="1:11">
      <c r="A111" s="176"/>
      <c r="B111" s="174" t="s">
        <v>381</v>
      </c>
      <c r="C111" s="181"/>
      <c r="D111" s="106"/>
      <c r="E111" s="186"/>
      <c r="F111" s="181">
        <v>2086</v>
      </c>
      <c r="G111" s="106">
        <v>563</v>
      </c>
      <c r="H111" s="186">
        <f>SUM(F111:G111)</f>
        <v>2649</v>
      </c>
      <c r="I111" s="181">
        <v>2086</v>
      </c>
      <c r="J111" s="106">
        <v>563</v>
      </c>
      <c r="K111" s="186">
        <f>SUM(I111:J111)</f>
        <v>2649</v>
      </c>
    </row>
    <row r="112" spans="1:11" ht="21.75" customHeight="1">
      <c r="A112" s="56"/>
      <c r="B112" s="437" t="s">
        <v>450</v>
      </c>
      <c r="C112" s="201">
        <f>SUM(C80,C88,C102)</f>
        <v>179895</v>
      </c>
      <c r="D112" s="201">
        <f>SUM(D80,D88,D102)</f>
        <v>48571</v>
      </c>
      <c r="E112" s="201">
        <f>SUM(E80,E88,E102)</f>
        <v>228466</v>
      </c>
      <c r="F112" s="201">
        <f t="shared" ref="F112:K112" si="49">SUM(F80,F88,F102,F106,F100,F110,F98)</f>
        <v>235118</v>
      </c>
      <c r="G112" s="201">
        <f t="shared" si="49"/>
        <v>63474</v>
      </c>
      <c r="H112" s="201">
        <f t="shared" si="49"/>
        <v>298592</v>
      </c>
      <c r="I112" s="201">
        <f t="shared" si="49"/>
        <v>240841</v>
      </c>
      <c r="J112" s="201">
        <f t="shared" si="49"/>
        <v>65020</v>
      </c>
      <c r="K112" s="201">
        <f t="shared" si="49"/>
        <v>305861</v>
      </c>
    </row>
    <row r="113" spans="1:5">
      <c r="A113" s="5"/>
      <c r="B113" s="5"/>
      <c r="C113" s="5"/>
      <c r="D113" s="5"/>
      <c r="E113" s="5"/>
    </row>
    <row r="114" spans="1:5">
      <c r="A114" s="5"/>
      <c r="B114" s="5"/>
      <c r="C114" s="5"/>
      <c r="D114" s="5"/>
      <c r="E114" s="5"/>
    </row>
    <row r="115" spans="1:5">
      <c r="A115" s="5"/>
      <c r="B115" s="5"/>
      <c r="C115" s="5"/>
      <c r="D115" s="5"/>
      <c r="E115" s="5"/>
    </row>
    <row r="116" spans="1:5">
      <c r="A116" s="5"/>
      <c r="B116" s="5"/>
      <c r="C116" s="5"/>
      <c r="D116" s="5"/>
      <c r="E116" s="5"/>
    </row>
    <row r="117" spans="1:5">
      <c r="A117" s="5"/>
      <c r="B117" s="5"/>
      <c r="C117" s="5"/>
      <c r="D117" s="5"/>
      <c r="E117" s="5"/>
    </row>
    <row r="118" spans="1:5">
      <c r="A118" s="5"/>
      <c r="B118" s="5"/>
      <c r="C118" s="5"/>
      <c r="D118" s="5"/>
      <c r="E118" s="5"/>
    </row>
    <row r="119" spans="1:5">
      <c r="A119" s="5"/>
      <c r="B119" s="5"/>
      <c r="C119" s="5"/>
      <c r="D119" s="5"/>
      <c r="E119" s="5"/>
    </row>
    <row r="120" spans="1:5">
      <c r="A120" s="5"/>
      <c r="B120" s="5"/>
      <c r="C120" s="5"/>
      <c r="D120" s="5"/>
      <c r="E120" s="5"/>
    </row>
    <row r="121" spans="1:5">
      <c r="A121" s="5"/>
      <c r="B121" s="5"/>
      <c r="C121" s="5"/>
      <c r="D121" s="5"/>
      <c r="E121" s="5"/>
    </row>
    <row r="124" spans="1:5" ht="15" customHeight="1"/>
    <row r="125" spans="1:5" ht="15" customHeight="1"/>
    <row r="126" spans="1:5" ht="18" customHeight="1"/>
    <row r="127" spans="1:5" ht="15" customHeight="1"/>
    <row r="128" spans="1:5" ht="15" customHeight="1"/>
    <row r="129" ht="12.75" customHeight="1"/>
  </sheetData>
  <mergeCells count="8">
    <mergeCell ref="A75:H75"/>
    <mergeCell ref="A76:H76"/>
    <mergeCell ref="A3:H3"/>
    <mergeCell ref="A4:H4"/>
    <mergeCell ref="A5:H5"/>
    <mergeCell ref="A6:H6"/>
    <mergeCell ref="A73:H73"/>
    <mergeCell ref="A74:H74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63" firstPageNumber="18" orientation="portrait" horizontalDpi="300" verticalDpi="300" r:id="rId1"/>
  <headerFooter alignWithMargins="0">
    <oddFooter>&amp;C&amp;P. oldal</oddFooter>
  </headerFooter>
  <rowBreaks count="1" manualBreakCount="1">
    <brk id="68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E30"/>
  <sheetViews>
    <sheetView view="pageBreakPreview" zoomScaleNormal="100" workbookViewId="0">
      <selection activeCell="A6" sqref="A6:D6"/>
    </sheetView>
  </sheetViews>
  <sheetFormatPr defaultRowHeight="12.75"/>
  <cols>
    <col min="1" max="1" width="8.7109375" customWidth="1"/>
    <col min="2" max="2" width="47.140625" customWidth="1"/>
    <col min="3" max="3" width="14.7109375" customWidth="1"/>
    <col min="4" max="4" width="14.140625" bestFit="1" customWidth="1"/>
    <col min="5" max="5" width="14" customWidth="1"/>
  </cols>
  <sheetData>
    <row r="1" spans="1:5" ht="15.75">
      <c r="A1" s="47" t="s">
        <v>767</v>
      </c>
      <c r="B1" s="47"/>
      <c r="C1" s="47"/>
      <c r="D1" s="5"/>
    </row>
    <row r="2" spans="1:5" ht="15.75">
      <c r="A2" s="47"/>
      <c r="B2" s="47"/>
      <c r="C2" s="47"/>
      <c r="D2" s="5"/>
    </row>
    <row r="3" spans="1:5" ht="15.75">
      <c r="A3" s="622" t="s">
        <v>440</v>
      </c>
      <c r="B3" s="577"/>
      <c r="C3" s="577"/>
      <c r="D3" s="577"/>
    </row>
    <row r="4" spans="1:5" ht="15.75">
      <c r="A4" s="622" t="s">
        <v>528</v>
      </c>
      <c r="B4" s="577"/>
      <c r="C4" s="577"/>
      <c r="D4" s="577"/>
    </row>
    <row r="5" spans="1:5" ht="15.75">
      <c r="A5" s="622" t="s">
        <v>441</v>
      </c>
      <c r="B5" s="577"/>
      <c r="C5" s="577"/>
      <c r="D5" s="577"/>
    </row>
    <row r="6" spans="1:5" ht="15.75">
      <c r="A6" s="622" t="s">
        <v>442</v>
      </c>
      <c r="B6" s="577"/>
      <c r="C6" s="577"/>
      <c r="D6" s="577"/>
    </row>
    <row r="7" spans="1:5" ht="15.75">
      <c r="A7" s="47"/>
      <c r="B7" s="47"/>
      <c r="C7" s="48"/>
      <c r="D7" s="5"/>
    </row>
    <row r="8" spans="1:5" ht="15.75">
      <c r="A8" s="47"/>
      <c r="B8" s="47"/>
      <c r="C8" s="48"/>
      <c r="D8" s="5"/>
    </row>
    <row r="9" spans="1:5" ht="15.75">
      <c r="A9" s="47"/>
      <c r="B9" s="69" t="s">
        <v>64</v>
      </c>
      <c r="C9" s="48"/>
      <c r="D9" s="5"/>
    </row>
    <row r="10" spans="1:5" ht="22.5" customHeight="1">
      <c r="A10" s="623" t="s">
        <v>530</v>
      </c>
      <c r="B10" s="623" t="s">
        <v>5</v>
      </c>
      <c r="C10" s="623" t="s">
        <v>333</v>
      </c>
      <c r="D10" s="623" t="s">
        <v>432</v>
      </c>
      <c r="E10" s="623" t="s">
        <v>529</v>
      </c>
    </row>
    <row r="11" spans="1:5" ht="28.5" customHeight="1">
      <c r="A11" s="581"/>
      <c r="B11" s="581"/>
      <c r="C11" s="581"/>
      <c r="D11" s="581"/>
      <c r="E11" s="581"/>
    </row>
    <row r="12" spans="1:5" ht="15" customHeight="1">
      <c r="A12" s="146" t="s">
        <v>355</v>
      </c>
      <c r="B12" s="352" t="s">
        <v>352</v>
      </c>
      <c r="C12" s="354">
        <v>215</v>
      </c>
      <c r="D12" s="354">
        <v>0</v>
      </c>
      <c r="E12" s="354">
        <v>0</v>
      </c>
    </row>
    <row r="13" spans="1:5" ht="15" customHeight="1">
      <c r="A13" s="173"/>
      <c r="B13" s="353" t="s">
        <v>353</v>
      </c>
      <c r="C13" s="85">
        <v>215</v>
      </c>
      <c r="D13" s="85">
        <v>0</v>
      </c>
      <c r="E13" s="85">
        <v>0</v>
      </c>
    </row>
    <row r="14" spans="1:5" ht="15" customHeight="1">
      <c r="A14" s="146" t="s">
        <v>694</v>
      </c>
      <c r="B14" s="547" t="s">
        <v>443</v>
      </c>
      <c r="C14" s="442"/>
      <c r="D14" s="442"/>
      <c r="E14" s="548">
        <v>450</v>
      </c>
    </row>
    <row r="15" spans="1:5" ht="15" customHeight="1">
      <c r="A15" s="173"/>
      <c r="B15" s="459" t="s">
        <v>693</v>
      </c>
      <c r="C15" s="442"/>
      <c r="D15" s="442"/>
      <c r="E15" s="442">
        <v>450</v>
      </c>
    </row>
    <row r="16" spans="1:5" ht="15" customHeight="1">
      <c r="A16" s="146" t="s">
        <v>316</v>
      </c>
      <c r="B16" s="143" t="s">
        <v>118</v>
      </c>
      <c r="C16" s="105">
        <f>SUM(C18:C20)</f>
        <v>27334</v>
      </c>
      <c r="D16" s="105">
        <f>SUM(D18:D20)</f>
        <v>27834</v>
      </c>
      <c r="E16" s="105">
        <f>SUM(E17:E20)</f>
        <v>28877</v>
      </c>
    </row>
    <row r="17" spans="1:5" s="278" customFormat="1" ht="15" customHeight="1">
      <c r="A17" s="197"/>
      <c r="B17" s="161" t="s">
        <v>690</v>
      </c>
      <c r="C17" s="106"/>
      <c r="D17" s="106"/>
      <c r="E17" s="106">
        <v>1043</v>
      </c>
    </row>
    <row r="18" spans="1:5" ht="15" customHeight="1">
      <c r="A18" s="147"/>
      <c r="B18" s="194" t="s">
        <v>159</v>
      </c>
      <c r="C18" s="168">
        <v>500</v>
      </c>
      <c r="D18" s="168">
        <v>1000</v>
      </c>
      <c r="E18" s="168">
        <v>1000</v>
      </c>
    </row>
    <row r="19" spans="1:5" ht="15" customHeight="1">
      <c r="A19" s="147"/>
      <c r="B19" s="194" t="s">
        <v>288</v>
      </c>
      <c r="C19" s="168">
        <v>9750</v>
      </c>
      <c r="D19" s="168">
        <v>9750</v>
      </c>
      <c r="E19" s="168">
        <v>9750</v>
      </c>
    </row>
    <row r="20" spans="1:5" ht="15" customHeight="1">
      <c r="A20" s="147"/>
      <c r="B20" s="161" t="s">
        <v>354</v>
      </c>
      <c r="C20" s="106">
        <v>17084</v>
      </c>
      <c r="D20" s="106">
        <v>17084</v>
      </c>
      <c r="E20" s="106">
        <v>17084</v>
      </c>
    </row>
    <row r="21" spans="1:5" s="163" customFormat="1" ht="15" customHeight="1">
      <c r="A21" s="146" t="s">
        <v>500</v>
      </c>
      <c r="B21" s="546" t="s">
        <v>692</v>
      </c>
      <c r="C21" s="544"/>
      <c r="D21" s="544"/>
      <c r="E21" s="105">
        <f>SUM(E22)</f>
        <v>8000</v>
      </c>
    </row>
    <row r="22" spans="1:5" ht="15" customHeight="1">
      <c r="A22" s="439"/>
      <c r="B22" s="545" t="s">
        <v>691</v>
      </c>
      <c r="C22" s="177"/>
      <c r="D22" s="177"/>
      <c r="E22" s="177">
        <v>8000</v>
      </c>
    </row>
    <row r="23" spans="1:5" ht="15" customHeight="1">
      <c r="A23" s="146" t="s">
        <v>445</v>
      </c>
      <c r="B23" s="546" t="s">
        <v>749</v>
      </c>
      <c r="C23" s="544"/>
      <c r="D23" s="544"/>
      <c r="E23" s="105">
        <f>SUM(E24)</f>
        <v>7920</v>
      </c>
    </row>
    <row r="24" spans="1:5" ht="15" customHeight="1">
      <c r="A24" s="439"/>
      <c r="B24" s="545" t="s">
        <v>750</v>
      </c>
      <c r="C24" s="177"/>
      <c r="D24" s="177"/>
      <c r="E24" s="177">
        <v>7920</v>
      </c>
    </row>
    <row r="25" spans="1:5" ht="15" customHeight="1">
      <c r="A25" s="148"/>
      <c r="B25" s="145" t="s">
        <v>65</v>
      </c>
      <c r="C25" s="144">
        <f>SUM(C16,C12)</f>
        <v>27549</v>
      </c>
      <c r="D25" s="144">
        <f>SUM(D16,D12)</f>
        <v>27834</v>
      </c>
      <c r="E25" s="144">
        <f>SUM(E16,E12,E14,E21,E23)</f>
        <v>45247</v>
      </c>
    </row>
    <row r="26" spans="1:5" ht="15" customHeight="1">
      <c r="A26" s="5"/>
      <c r="B26" s="5"/>
      <c r="C26" s="5"/>
      <c r="D26" s="5"/>
      <c r="E26" s="572"/>
    </row>
    <row r="27" spans="1:5" ht="15" customHeight="1">
      <c r="A27" s="5"/>
      <c r="B27" s="5"/>
      <c r="C27" s="5"/>
      <c r="D27" s="5"/>
    </row>
    <row r="28" spans="1:5" ht="15" customHeight="1">
      <c r="A28" s="5"/>
      <c r="B28" s="5"/>
      <c r="C28" s="5"/>
      <c r="D28" s="5"/>
    </row>
    <row r="29" spans="1:5">
      <c r="A29" s="5"/>
      <c r="B29" s="5"/>
      <c r="C29" s="5"/>
      <c r="D29" s="5"/>
    </row>
    <row r="30" spans="1:5">
      <c r="A30" s="5"/>
      <c r="B30" s="5"/>
      <c r="C30" s="5"/>
      <c r="D30" s="5"/>
    </row>
  </sheetData>
  <mergeCells count="9">
    <mergeCell ref="A4:D4"/>
    <mergeCell ref="A3:D3"/>
    <mergeCell ref="A5:D5"/>
    <mergeCell ref="D10:D11"/>
    <mergeCell ref="E10:E11"/>
    <mergeCell ref="A10:A11"/>
    <mergeCell ref="B10:B11"/>
    <mergeCell ref="C10:C11"/>
    <mergeCell ref="A6:D6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scale="88" firstPageNumber="20" orientation="portrait" horizontalDpi="300" verticalDpi="300" r:id="rId1"/>
  <headerFooter alignWithMargins="0">
    <oddFooter>&amp;P. oldal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E12"/>
  <sheetViews>
    <sheetView view="pageBreakPreview" zoomScaleNormal="100" zoomScaleSheetLayoutView="100" workbookViewId="0">
      <selection activeCell="A4" sqref="A4:E4"/>
    </sheetView>
  </sheetViews>
  <sheetFormatPr defaultRowHeight="12.75"/>
  <cols>
    <col min="1" max="1" width="18.28515625" customWidth="1"/>
    <col min="2" max="2" width="24.5703125" customWidth="1"/>
    <col min="3" max="3" width="11.85546875" customWidth="1"/>
    <col min="4" max="4" width="18.140625" customWidth="1"/>
    <col min="5" max="5" width="16.140625" customWidth="1"/>
  </cols>
  <sheetData>
    <row r="1" spans="1:5" ht="15.75">
      <c r="A1" s="4" t="s">
        <v>768</v>
      </c>
      <c r="B1" s="4"/>
      <c r="C1" s="4"/>
    </row>
    <row r="2" spans="1:5" ht="15.75">
      <c r="A2" s="4"/>
      <c r="B2" s="4"/>
      <c r="C2" s="4"/>
    </row>
    <row r="3" spans="1:5" ht="15.75">
      <c r="A3" s="626" t="s">
        <v>308</v>
      </c>
      <c r="B3" s="627"/>
      <c r="C3" s="627"/>
      <c r="D3" s="627"/>
      <c r="E3" s="627"/>
    </row>
    <row r="4" spans="1:5" ht="15.75">
      <c r="A4" s="576" t="s">
        <v>532</v>
      </c>
      <c r="B4" s="577"/>
      <c r="C4" s="577"/>
      <c r="D4" s="577"/>
      <c r="E4" s="577"/>
    </row>
    <row r="5" spans="1:5" ht="15.75">
      <c r="A5" s="4"/>
      <c r="B5" s="315" t="s">
        <v>309</v>
      </c>
      <c r="C5" s="4"/>
    </row>
    <row r="6" spans="1:5">
      <c r="A6" s="5"/>
      <c r="B6" s="5"/>
      <c r="C6" s="5"/>
    </row>
    <row r="7" spans="1:5">
      <c r="A7" s="5"/>
      <c r="B7" s="5" t="s">
        <v>310</v>
      </c>
      <c r="C7" s="5"/>
    </row>
    <row r="8" spans="1:5" ht="19.5" customHeight="1">
      <c r="A8" s="50" t="s">
        <v>4</v>
      </c>
      <c r="B8" s="624" t="s">
        <v>5</v>
      </c>
      <c r="C8" s="623" t="s">
        <v>333</v>
      </c>
      <c r="D8" s="623" t="s">
        <v>689</v>
      </c>
      <c r="E8" s="623" t="s">
        <v>531</v>
      </c>
    </row>
    <row r="9" spans="1:5" ht="19.5" customHeight="1">
      <c r="A9" s="51" t="s">
        <v>7</v>
      </c>
      <c r="B9" s="625"/>
      <c r="C9" s="581"/>
      <c r="D9" s="581"/>
      <c r="E9" s="581"/>
    </row>
    <row r="10" spans="1:5" ht="19.5" customHeight="1">
      <c r="A10" s="76" t="s">
        <v>160</v>
      </c>
      <c r="B10" s="389" t="s">
        <v>311</v>
      </c>
      <c r="C10" s="387">
        <v>10000</v>
      </c>
      <c r="D10" s="387">
        <v>7277</v>
      </c>
      <c r="E10" s="387">
        <v>4250</v>
      </c>
    </row>
    <row r="11" spans="1:5" ht="19.5" customHeight="1">
      <c r="A11" s="76" t="s">
        <v>316</v>
      </c>
      <c r="B11" s="389" t="s">
        <v>386</v>
      </c>
      <c r="C11" s="388">
        <v>87300</v>
      </c>
      <c r="D11" s="388">
        <v>39676</v>
      </c>
      <c r="E11" s="387">
        <v>5000</v>
      </c>
    </row>
    <row r="12" spans="1:5" ht="19.5" customHeight="1">
      <c r="A12" s="318"/>
      <c r="B12" s="317" t="s">
        <v>312</v>
      </c>
      <c r="C12" s="316">
        <f>SUM(C10:C11)</f>
        <v>97300</v>
      </c>
      <c r="D12" s="316">
        <f>SUM(D10:D11)</f>
        <v>46953</v>
      </c>
      <c r="E12" s="571">
        <f>SUM(E10:E11)</f>
        <v>9250</v>
      </c>
    </row>
  </sheetData>
  <mergeCells count="6">
    <mergeCell ref="B8:B9"/>
    <mergeCell ref="C8:C9"/>
    <mergeCell ref="D8:D9"/>
    <mergeCell ref="A3:E3"/>
    <mergeCell ref="A4:E4"/>
    <mergeCell ref="E8:E9"/>
  </mergeCells>
  <pageMargins left="0.7" right="0.7" top="0.75" bottom="0.75" header="0.3" footer="0.3"/>
  <pageSetup paperSize="9" scale="9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N90"/>
  <sheetViews>
    <sheetView view="pageBreakPreview" topLeftCell="A40" zoomScale="130" zoomScaleNormal="100" workbookViewId="0">
      <selection activeCell="A8" sqref="A8"/>
    </sheetView>
  </sheetViews>
  <sheetFormatPr defaultRowHeight="12.75"/>
  <cols>
    <col min="1" max="1" width="43.85546875" customWidth="1"/>
    <col min="2" max="2" width="16.42578125" customWidth="1"/>
    <col min="3" max="3" width="12.85546875" customWidth="1"/>
    <col min="4" max="4" width="11.5703125" customWidth="1"/>
    <col min="5" max="5" width="14.7109375" customWidth="1"/>
    <col min="6" max="6" width="13.42578125" customWidth="1"/>
    <col min="7" max="7" width="14.5703125" customWidth="1"/>
    <col min="8" max="8" width="11" customWidth="1"/>
  </cols>
  <sheetData>
    <row r="1" spans="1:13" ht="15.75">
      <c r="A1" s="4" t="s">
        <v>771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</row>
    <row r="2" spans="1:13" ht="15.7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</row>
    <row r="3" spans="1:13" ht="15.75">
      <c r="A3" s="4"/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</row>
    <row r="4" spans="1:13" ht="15">
      <c r="A4" s="40"/>
      <c r="B4" s="40"/>
      <c r="C4" s="40"/>
      <c r="D4" s="40"/>
      <c r="E4" s="5"/>
      <c r="F4" s="5"/>
      <c r="G4" s="5"/>
      <c r="H4" s="5"/>
      <c r="I4" s="5"/>
      <c r="J4" s="5"/>
      <c r="K4" s="5"/>
      <c r="L4" s="5"/>
      <c r="M4" s="5"/>
    </row>
    <row r="5" spans="1:13" ht="15.75">
      <c r="A5" s="40"/>
      <c r="B5" s="40"/>
      <c r="C5" s="6" t="s">
        <v>26</v>
      </c>
      <c r="D5" s="6"/>
      <c r="E5" s="5"/>
      <c r="F5" s="5"/>
      <c r="G5" s="5"/>
      <c r="H5" s="5"/>
      <c r="I5" s="5"/>
      <c r="J5" s="5"/>
      <c r="K5" s="5"/>
      <c r="L5" s="5"/>
      <c r="M5" s="5"/>
    </row>
    <row r="6" spans="1:13" ht="15.75">
      <c r="A6" s="40"/>
      <c r="B6" s="40"/>
      <c r="C6" s="342" t="s">
        <v>334</v>
      </c>
      <c r="D6" s="6"/>
      <c r="E6" s="5"/>
      <c r="F6" s="5"/>
      <c r="G6" s="5"/>
      <c r="H6" s="5"/>
      <c r="I6" s="5"/>
      <c r="J6" s="5"/>
      <c r="K6" s="5"/>
      <c r="L6" s="5"/>
      <c r="M6" s="5"/>
    </row>
    <row r="7" spans="1:13" ht="15.75">
      <c r="A7" s="40"/>
      <c r="B7" s="40"/>
      <c r="C7" s="6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25.5" customHeight="1">
      <c r="A9" s="50" t="s">
        <v>5</v>
      </c>
      <c r="B9" s="50" t="s">
        <v>66</v>
      </c>
      <c r="C9" s="50" t="s">
        <v>67</v>
      </c>
      <c r="D9" s="50" t="s">
        <v>68</v>
      </c>
      <c r="E9" s="63" t="s">
        <v>69</v>
      </c>
      <c r="F9" s="623" t="s">
        <v>137</v>
      </c>
      <c r="G9" s="178" t="s">
        <v>6</v>
      </c>
      <c r="H9" s="5"/>
      <c r="I9" s="5"/>
      <c r="J9" s="5"/>
      <c r="K9" s="5"/>
      <c r="L9" s="5"/>
      <c r="M9" s="5"/>
    </row>
    <row r="10" spans="1:13">
      <c r="A10" s="51"/>
      <c r="B10" s="51" t="s">
        <v>70</v>
      </c>
      <c r="C10" s="51" t="s">
        <v>71</v>
      </c>
      <c r="D10" s="51"/>
      <c r="E10" s="173" t="s">
        <v>71</v>
      </c>
      <c r="F10" s="628"/>
      <c r="G10" s="179"/>
      <c r="H10" s="5"/>
      <c r="I10" s="5"/>
      <c r="J10" s="5"/>
      <c r="K10" s="5"/>
      <c r="L10" s="5"/>
      <c r="M10" s="5"/>
    </row>
    <row r="11" spans="1:13">
      <c r="A11" s="52"/>
      <c r="B11" s="52" t="s">
        <v>72</v>
      </c>
      <c r="C11" s="52"/>
      <c r="D11" s="52"/>
      <c r="E11" s="64"/>
      <c r="F11" s="629"/>
      <c r="G11" s="72"/>
      <c r="H11" s="5"/>
      <c r="I11" s="5"/>
      <c r="J11" s="5"/>
      <c r="K11" s="5"/>
      <c r="L11" s="5"/>
      <c r="M11" s="5"/>
    </row>
    <row r="12" spans="1:13" ht="20.100000000000001" customHeight="1">
      <c r="A12" s="45" t="s">
        <v>133</v>
      </c>
      <c r="B12" s="45">
        <v>1</v>
      </c>
      <c r="C12" s="45"/>
      <c r="D12" s="45"/>
      <c r="E12" s="45"/>
      <c r="F12" s="492">
        <v>180</v>
      </c>
      <c r="G12" s="45">
        <f t="shared" ref="G12:G22" si="0">SUM(B12:F12)</f>
        <v>181</v>
      </c>
      <c r="H12" s="5"/>
      <c r="I12" s="5"/>
      <c r="J12" s="5"/>
      <c r="K12" s="5"/>
      <c r="L12" s="5"/>
      <c r="M12" s="5"/>
    </row>
    <row r="13" spans="1:13" ht="20.100000000000001" customHeight="1">
      <c r="A13" s="45" t="s">
        <v>73</v>
      </c>
      <c r="B13" s="45">
        <v>37</v>
      </c>
      <c r="C13" s="45">
        <v>3</v>
      </c>
      <c r="D13" s="45"/>
      <c r="E13" s="45"/>
      <c r="F13" s="45"/>
      <c r="G13" s="45">
        <f t="shared" si="0"/>
        <v>40</v>
      </c>
      <c r="H13" s="5"/>
      <c r="I13" s="5"/>
      <c r="J13" s="5"/>
      <c r="K13" s="5"/>
      <c r="L13" s="5"/>
      <c r="M13" s="5"/>
    </row>
    <row r="14" spans="1:13" ht="20.100000000000001" customHeight="1">
      <c r="A14" s="45" t="s">
        <v>218</v>
      </c>
      <c r="B14" s="45">
        <v>25</v>
      </c>
      <c r="C14" s="45"/>
      <c r="D14" s="45"/>
      <c r="E14" s="45"/>
      <c r="F14" s="45"/>
      <c r="G14" s="45">
        <f t="shared" si="0"/>
        <v>25</v>
      </c>
      <c r="H14" s="5"/>
      <c r="I14" s="5"/>
      <c r="J14" s="5"/>
      <c r="K14" s="5"/>
      <c r="L14" s="5"/>
      <c r="M14" s="5"/>
    </row>
    <row r="15" spans="1:13" ht="20.100000000000001" customHeight="1">
      <c r="A15" s="45" t="s">
        <v>219</v>
      </c>
      <c r="B15" s="45">
        <v>22</v>
      </c>
      <c r="C15" s="45"/>
      <c r="D15" s="45"/>
      <c r="E15" s="45"/>
      <c r="F15" s="45"/>
      <c r="G15" s="45">
        <f t="shared" si="0"/>
        <v>22</v>
      </c>
      <c r="H15" s="5"/>
      <c r="I15" s="5"/>
      <c r="J15" s="5"/>
      <c r="K15" s="5"/>
      <c r="L15" s="5"/>
      <c r="M15" s="5"/>
    </row>
    <row r="16" spans="1:13" ht="20.100000000000001" customHeight="1">
      <c r="A16" s="45" t="s">
        <v>220</v>
      </c>
      <c r="B16" s="45">
        <v>12</v>
      </c>
      <c r="C16" s="45"/>
      <c r="D16" s="45"/>
      <c r="E16" s="45"/>
      <c r="F16" s="45"/>
      <c r="G16" s="45">
        <f t="shared" si="0"/>
        <v>12</v>
      </c>
      <c r="H16" s="5"/>
      <c r="I16" s="5"/>
      <c r="J16" s="5"/>
      <c r="K16" s="5"/>
      <c r="L16" s="5"/>
      <c r="M16" s="5"/>
    </row>
    <row r="17" spans="1:13" ht="20.100000000000001" customHeight="1">
      <c r="A17" s="45" t="s">
        <v>301</v>
      </c>
      <c r="B17" s="45">
        <v>6</v>
      </c>
      <c r="C17" s="45"/>
      <c r="D17" s="45"/>
      <c r="E17" s="45"/>
      <c r="F17" s="45"/>
      <c r="G17" s="45">
        <f t="shared" si="0"/>
        <v>6</v>
      </c>
      <c r="H17" s="5"/>
      <c r="I17" s="5"/>
      <c r="J17" s="5"/>
      <c r="K17" s="5"/>
      <c r="L17" s="5"/>
      <c r="M17" s="5"/>
    </row>
    <row r="18" spans="1:13" ht="20.100000000000001" customHeight="1">
      <c r="A18" s="45" t="s">
        <v>302</v>
      </c>
      <c r="B18" s="45">
        <v>29</v>
      </c>
      <c r="C18" s="45"/>
      <c r="D18" s="45"/>
      <c r="E18" s="45"/>
      <c r="F18" s="45"/>
      <c r="G18" s="45">
        <f t="shared" si="0"/>
        <v>29</v>
      </c>
      <c r="H18" s="5"/>
      <c r="I18" s="5"/>
      <c r="J18" s="5"/>
      <c r="K18" s="5"/>
      <c r="L18" s="5"/>
      <c r="M18" s="5"/>
    </row>
    <row r="19" spans="1:13" ht="20.100000000000001" customHeight="1">
      <c r="A19" s="45" t="s">
        <v>303</v>
      </c>
      <c r="B19" s="45">
        <v>11</v>
      </c>
      <c r="C19" s="45"/>
      <c r="D19" s="45"/>
      <c r="E19" s="45"/>
      <c r="F19" s="45"/>
      <c r="G19" s="45">
        <f t="shared" si="0"/>
        <v>11</v>
      </c>
      <c r="H19" s="5"/>
      <c r="I19" s="5"/>
      <c r="J19" s="5"/>
      <c r="K19" s="5"/>
      <c r="L19" s="5"/>
      <c r="M19" s="5"/>
    </row>
    <row r="20" spans="1:13" ht="20.100000000000001" customHeight="1">
      <c r="A20" s="45" t="s">
        <v>304</v>
      </c>
      <c r="B20" s="45">
        <v>15</v>
      </c>
      <c r="C20" s="45">
        <v>1</v>
      </c>
      <c r="D20" s="45"/>
      <c r="E20" s="45"/>
      <c r="F20" s="45"/>
      <c r="G20" s="45">
        <f t="shared" si="0"/>
        <v>16</v>
      </c>
      <c r="H20" s="5"/>
      <c r="I20" s="5"/>
      <c r="J20" s="5"/>
      <c r="K20" s="5"/>
      <c r="L20" s="5"/>
      <c r="M20" s="5"/>
    </row>
    <row r="21" spans="1:13" ht="20.100000000000001" customHeight="1">
      <c r="A21" s="45" t="s">
        <v>224</v>
      </c>
      <c r="B21" s="45">
        <v>8</v>
      </c>
      <c r="C21" s="45"/>
      <c r="D21" s="45"/>
      <c r="E21" s="45"/>
      <c r="F21" s="45"/>
      <c r="G21" s="45">
        <f t="shared" si="0"/>
        <v>8</v>
      </c>
      <c r="H21" s="5"/>
      <c r="I21" s="5"/>
      <c r="J21" s="5"/>
      <c r="K21" s="5"/>
      <c r="L21" s="5"/>
      <c r="M21" s="5"/>
    </row>
    <row r="22" spans="1:13" ht="20.100000000000001" customHeight="1">
      <c r="A22" s="45" t="s">
        <v>225</v>
      </c>
      <c r="B22" s="45">
        <v>46</v>
      </c>
      <c r="C22" s="45">
        <v>29</v>
      </c>
      <c r="D22" s="45"/>
      <c r="E22" s="45"/>
      <c r="F22" s="45"/>
      <c r="G22" s="45">
        <f t="shared" si="0"/>
        <v>75</v>
      </c>
      <c r="H22" s="5"/>
      <c r="I22" s="5"/>
      <c r="J22" s="5"/>
      <c r="K22" s="5"/>
      <c r="L22" s="5"/>
      <c r="M22" s="5"/>
    </row>
    <row r="23" spans="1:13" ht="20.100000000000001" customHeight="1">
      <c r="A23" s="58" t="s">
        <v>138</v>
      </c>
      <c r="B23" s="58">
        <f>SUM(B12:B22)</f>
        <v>212</v>
      </c>
      <c r="C23" s="58">
        <f t="shared" ref="C23:G23" si="1">SUM(C12:C22)</f>
        <v>33</v>
      </c>
      <c r="D23" s="58">
        <f t="shared" si="1"/>
        <v>0</v>
      </c>
      <c r="E23" s="58">
        <f t="shared" si="1"/>
        <v>0</v>
      </c>
      <c r="F23" s="58">
        <f t="shared" si="1"/>
        <v>180</v>
      </c>
      <c r="G23" s="58">
        <f t="shared" si="1"/>
        <v>425</v>
      </c>
      <c r="H23" s="67"/>
      <c r="I23" s="67"/>
      <c r="J23" s="5"/>
      <c r="K23" s="5"/>
      <c r="L23" s="5"/>
      <c r="M23" s="5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5.75">
      <c r="A25" s="4" t="s">
        <v>770</v>
      </c>
      <c r="B25" s="4"/>
      <c r="C25" s="4"/>
      <c r="D25" s="4"/>
      <c r="E25" s="5"/>
      <c r="F25" s="5"/>
      <c r="G25" s="5"/>
      <c r="H25" s="5"/>
      <c r="I25" s="5"/>
      <c r="J25" s="5"/>
      <c r="K25" s="5"/>
      <c r="L25" s="5"/>
      <c r="M25" s="5"/>
    </row>
    <row r="26" spans="1:13" ht="15">
      <c r="A26" s="40"/>
      <c r="B26" s="40"/>
      <c r="C26" s="40"/>
      <c r="D26" s="40"/>
      <c r="E26" s="5"/>
      <c r="F26" s="5"/>
      <c r="G26" s="5"/>
      <c r="H26" s="5"/>
      <c r="I26" s="5"/>
      <c r="J26" s="5"/>
      <c r="K26" s="5"/>
      <c r="L26" s="5"/>
      <c r="M26" s="5"/>
    </row>
    <row r="27" spans="1:13" ht="15.75">
      <c r="A27" s="40"/>
      <c r="B27" s="40"/>
      <c r="C27" s="6" t="s">
        <v>35</v>
      </c>
      <c r="D27" s="6"/>
      <c r="E27" s="5"/>
      <c r="F27" s="5"/>
      <c r="G27" s="5"/>
      <c r="H27" s="5"/>
      <c r="I27" s="5"/>
      <c r="J27" s="5"/>
      <c r="K27" s="5"/>
      <c r="L27" s="5"/>
      <c r="M27" s="5"/>
    </row>
    <row r="28" spans="1:13" ht="15.75">
      <c r="A28" s="40"/>
      <c r="B28" s="40"/>
      <c r="C28" s="342" t="s">
        <v>335</v>
      </c>
      <c r="D28" s="6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2.75" customHeight="1">
      <c r="A30" s="50" t="s">
        <v>5</v>
      </c>
      <c r="B30" s="50" t="s">
        <v>66</v>
      </c>
      <c r="C30" s="50" t="s">
        <v>67</v>
      </c>
      <c r="D30" s="50" t="s">
        <v>68</v>
      </c>
      <c r="E30" s="50" t="s">
        <v>69</v>
      </c>
      <c r="F30" s="623" t="s">
        <v>137</v>
      </c>
      <c r="G30" s="50" t="s">
        <v>6</v>
      </c>
      <c r="H30" s="5"/>
      <c r="I30" s="5"/>
      <c r="J30" s="5"/>
      <c r="K30" s="5"/>
      <c r="L30" s="5"/>
      <c r="M30" s="5"/>
    </row>
    <row r="31" spans="1:13">
      <c r="A31" s="51"/>
      <c r="B31" s="51" t="s">
        <v>70</v>
      </c>
      <c r="C31" s="51" t="s">
        <v>71</v>
      </c>
      <c r="D31" s="51"/>
      <c r="E31" s="51" t="s">
        <v>71</v>
      </c>
      <c r="F31" s="630"/>
      <c r="G31" s="51"/>
      <c r="H31" s="5"/>
      <c r="I31" s="5"/>
      <c r="J31" s="5"/>
      <c r="K31" s="5"/>
      <c r="L31" s="5"/>
      <c r="M31" s="5"/>
    </row>
    <row r="32" spans="1:13">
      <c r="A32" s="52"/>
      <c r="B32" s="52" t="s">
        <v>72</v>
      </c>
      <c r="C32" s="52"/>
      <c r="D32" s="52"/>
      <c r="E32" s="52"/>
      <c r="F32" s="631"/>
      <c r="G32" s="52"/>
      <c r="H32" s="5"/>
      <c r="I32" s="5"/>
      <c r="J32" s="5"/>
      <c r="K32" s="5"/>
      <c r="L32" s="5"/>
      <c r="M32" s="5"/>
    </row>
    <row r="33" spans="1:14" ht="19.5" customHeight="1">
      <c r="A33" s="45" t="s">
        <v>74</v>
      </c>
      <c r="B33" s="45"/>
      <c r="C33" s="45"/>
      <c r="D33" s="45"/>
      <c r="E33" s="45"/>
      <c r="F33" s="45"/>
      <c r="G33" s="45"/>
      <c r="H33" s="5"/>
      <c r="I33" s="5"/>
      <c r="J33" s="5"/>
      <c r="K33" s="5"/>
      <c r="L33" s="5"/>
      <c r="M33" s="5"/>
    </row>
    <row r="34" spans="1:14" ht="19.5" customHeight="1">
      <c r="A34" s="45" t="s">
        <v>75</v>
      </c>
      <c r="B34" s="45">
        <v>2</v>
      </c>
      <c r="C34" s="45"/>
      <c r="D34" s="45"/>
      <c r="E34" s="45"/>
      <c r="F34" s="45"/>
      <c r="G34" s="45">
        <f t="shared" ref="G34:G40" si="2">SUM(B34:E34)</f>
        <v>2</v>
      </c>
      <c r="H34" s="5"/>
      <c r="I34" s="5"/>
      <c r="J34" s="5"/>
      <c r="K34" s="5"/>
      <c r="L34" s="5"/>
      <c r="M34" s="5"/>
    </row>
    <row r="35" spans="1:14" ht="19.5" customHeight="1">
      <c r="A35" s="45" t="s">
        <v>76</v>
      </c>
      <c r="B35" s="45">
        <v>3</v>
      </c>
      <c r="C35" s="45"/>
      <c r="D35" s="45"/>
      <c r="E35" s="45"/>
      <c r="F35" s="45"/>
      <c r="G35" s="45">
        <f t="shared" si="2"/>
        <v>3</v>
      </c>
      <c r="H35" s="5"/>
      <c r="I35" s="5"/>
      <c r="J35" s="5"/>
      <c r="K35" s="5"/>
      <c r="L35" s="5"/>
      <c r="M35" s="5"/>
    </row>
    <row r="36" spans="1:14" ht="19.5" customHeight="1">
      <c r="A36" s="45" t="s">
        <v>77</v>
      </c>
      <c r="B36" s="45">
        <v>7</v>
      </c>
      <c r="C36" s="45">
        <v>1</v>
      </c>
      <c r="D36" s="45"/>
      <c r="E36" s="45"/>
      <c r="F36" s="45"/>
      <c r="G36" s="45">
        <f t="shared" si="2"/>
        <v>8</v>
      </c>
      <c r="H36" s="5"/>
      <c r="I36" s="5"/>
      <c r="J36" s="5"/>
      <c r="K36" s="5"/>
      <c r="L36" s="5"/>
      <c r="M36" s="5"/>
    </row>
    <row r="37" spans="1:14" ht="19.5" customHeight="1">
      <c r="A37" s="45" t="s">
        <v>78</v>
      </c>
      <c r="B37" s="45">
        <v>11</v>
      </c>
      <c r="C37" s="45"/>
      <c r="D37" s="45"/>
      <c r="E37" s="45"/>
      <c r="F37" s="45"/>
      <c r="G37" s="45">
        <f t="shared" si="2"/>
        <v>11</v>
      </c>
      <c r="H37" s="5"/>
      <c r="I37" s="5"/>
      <c r="J37" s="5"/>
      <c r="K37" s="5"/>
      <c r="L37" s="5"/>
      <c r="M37" s="5"/>
    </row>
    <row r="38" spans="1:14" ht="19.5" customHeight="1">
      <c r="A38" s="45" t="s">
        <v>79</v>
      </c>
      <c r="B38" s="45">
        <v>5</v>
      </c>
      <c r="C38" s="45"/>
      <c r="D38" s="45"/>
      <c r="E38" s="45"/>
      <c r="F38" s="45"/>
      <c r="G38" s="45">
        <f t="shared" si="2"/>
        <v>5</v>
      </c>
      <c r="H38" s="5"/>
      <c r="I38" s="5"/>
      <c r="J38" s="5"/>
      <c r="K38" s="5"/>
      <c r="L38" s="5"/>
      <c r="M38" s="5"/>
    </row>
    <row r="39" spans="1:14" ht="19.5" customHeight="1">
      <c r="A39" s="45" t="s">
        <v>152</v>
      </c>
      <c r="B39" s="45">
        <v>6</v>
      </c>
      <c r="C39" s="45"/>
      <c r="D39" s="45"/>
      <c r="E39" s="45"/>
      <c r="F39" s="45"/>
      <c r="G39" s="45">
        <f t="shared" si="2"/>
        <v>6</v>
      </c>
      <c r="H39" s="5"/>
      <c r="I39" s="5"/>
      <c r="J39" s="5"/>
      <c r="K39" s="5"/>
      <c r="L39" s="5"/>
      <c r="M39" s="5"/>
    </row>
    <row r="40" spans="1:14" ht="19.5" customHeight="1">
      <c r="A40" s="45" t="s">
        <v>153</v>
      </c>
      <c r="B40" s="45">
        <v>3</v>
      </c>
      <c r="C40" s="45">
        <v>2</v>
      </c>
      <c r="D40" s="45"/>
      <c r="E40" s="45"/>
      <c r="F40" s="45"/>
      <c r="G40" s="45">
        <f t="shared" si="2"/>
        <v>5</v>
      </c>
      <c r="H40" s="5"/>
      <c r="I40" s="5"/>
      <c r="J40" s="5"/>
      <c r="K40" s="5"/>
      <c r="L40" s="5"/>
      <c r="M40" s="5"/>
    </row>
    <row r="41" spans="1:14" ht="19.5" customHeight="1">
      <c r="A41" s="58" t="s">
        <v>6</v>
      </c>
      <c r="B41" s="58">
        <f>SUM(B33:B40)</f>
        <v>37</v>
      </c>
      <c r="C41" s="58">
        <f>SUM(C33:C40)</f>
        <v>3</v>
      </c>
      <c r="D41" s="58">
        <f>SUM(D33:D40)</f>
        <v>0</v>
      </c>
      <c r="E41" s="58">
        <f>SUM(E33:E40)</f>
        <v>0</v>
      </c>
      <c r="F41" s="58"/>
      <c r="G41" s="58">
        <f>SUM(G33:G40)</f>
        <v>40</v>
      </c>
      <c r="H41" s="5"/>
      <c r="I41" s="5"/>
      <c r="J41" s="5"/>
      <c r="K41" s="5"/>
      <c r="L41" s="5"/>
      <c r="M41" s="5"/>
    </row>
    <row r="42" spans="1:14" ht="15.75">
      <c r="A42" s="4" t="s">
        <v>769</v>
      </c>
      <c r="B42" s="4"/>
      <c r="C42" s="4"/>
      <c r="D42" s="4"/>
      <c r="E42" s="5"/>
      <c r="F42" s="5"/>
      <c r="G42" s="5"/>
      <c r="H42" s="5"/>
      <c r="I42" s="5"/>
      <c r="J42" s="5"/>
      <c r="K42" s="5"/>
      <c r="L42" s="5"/>
      <c r="M42" s="5"/>
    </row>
    <row r="43" spans="1:14" ht="15">
      <c r="A43" s="40"/>
      <c r="B43" s="40"/>
      <c r="C43" s="40"/>
      <c r="D43" s="40"/>
      <c r="E43" s="5"/>
      <c r="F43" s="5"/>
      <c r="G43" s="5"/>
      <c r="H43" s="5"/>
      <c r="I43" s="5"/>
      <c r="J43" s="5"/>
      <c r="K43" s="5"/>
      <c r="L43" s="5"/>
      <c r="M43" s="5"/>
    </row>
    <row r="44" spans="1:14" ht="15.75">
      <c r="A44" s="40"/>
      <c r="B44" s="40"/>
      <c r="C44" s="6" t="s">
        <v>107</v>
      </c>
      <c r="D44" s="6"/>
      <c r="E44" s="5"/>
      <c r="F44" s="5"/>
      <c r="G44" s="5"/>
      <c r="H44" s="5"/>
      <c r="I44" s="5"/>
      <c r="J44" s="5"/>
      <c r="K44" s="5"/>
      <c r="L44" s="5"/>
      <c r="M44" s="5"/>
    </row>
    <row r="45" spans="1:14" ht="15.75">
      <c r="A45" s="40"/>
      <c r="B45" s="40"/>
      <c r="C45" s="342" t="s">
        <v>335</v>
      </c>
      <c r="D45" s="6"/>
      <c r="E45" s="5"/>
      <c r="F45" s="5"/>
      <c r="G45" s="5"/>
      <c r="H45" s="5"/>
      <c r="I45" s="5"/>
      <c r="J45" s="5"/>
      <c r="K45" s="5"/>
      <c r="L45" s="5"/>
      <c r="M45" s="5"/>
    </row>
    <row r="46" spans="1:1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4" ht="12.75" customHeight="1">
      <c r="A47" s="297" t="s">
        <v>5</v>
      </c>
      <c r="B47" s="50" t="s">
        <v>66</v>
      </c>
      <c r="C47" s="50" t="s">
        <v>67</v>
      </c>
      <c r="D47" s="50" t="s">
        <v>68</v>
      </c>
      <c r="E47" s="50" t="s">
        <v>69</v>
      </c>
      <c r="F47" s="623" t="s">
        <v>137</v>
      </c>
      <c r="G47" s="50" t="s">
        <v>124</v>
      </c>
      <c r="H47" s="50" t="s">
        <v>6</v>
      </c>
      <c r="I47" s="5"/>
      <c r="J47" s="5"/>
      <c r="K47" s="5"/>
      <c r="L47" s="5"/>
      <c r="M47" s="5"/>
      <c r="N47" s="5"/>
    </row>
    <row r="48" spans="1:14">
      <c r="A48" s="51"/>
      <c r="B48" s="51" t="s">
        <v>70</v>
      </c>
      <c r="C48" s="51" t="s">
        <v>71</v>
      </c>
      <c r="D48" s="51"/>
      <c r="E48" s="51" t="s">
        <v>71</v>
      </c>
      <c r="F48" s="628"/>
      <c r="G48" s="51" t="s">
        <v>125</v>
      </c>
      <c r="H48" s="51"/>
      <c r="I48" s="5"/>
      <c r="J48" s="5"/>
      <c r="K48" s="5"/>
      <c r="L48" s="5"/>
      <c r="M48" s="5"/>
      <c r="N48" s="5"/>
    </row>
    <row r="49" spans="1:14">
      <c r="A49" s="52"/>
      <c r="B49" s="52" t="s">
        <v>72</v>
      </c>
      <c r="C49" s="52"/>
      <c r="D49" s="52"/>
      <c r="E49" s="52"/>
      <c r="F49" s="629"/>
      <c r="G49" s="52"/>
      <c r="H49" s="52"/>
      <c r="I49" s="5"/>
      <c r="J49" s="5"/>
      <c r="K49" s="5"/>
      <c r="L49" s="5"/>
      <c r="M49" s="5"/>
      <c r="N49" s="5"/>
    </row>
    <row r="50" spans="1:14" s="163" customFormat="1" ht="19.5" customHeight="1">
      <c r="A50" s="58" t="s">
        <v>280</v>
      </c>
      <c r="B50" s="12">
        <v>25</v>
      </c>
      <c r="C50" s="12"/>
      <c r="D50" s="12"/>
      <c r="E50" s="12"/>
      <c r="F50" s="14"/>
      <c r="G50" s="14"/>
      <c r="H50" s="189">
        <f>SUM(B50:G50)</f>
        <v>25</v>
      </c>
      <c r="I50" s="99"/>
      <c r="J50" s="99"/>
      <c r="K50" s="99"/>
      <c r="L50" s="99"/>
      <c r="M50" s="99"/>
      <c r="N50" s="99"/>
    </row>
    <row r="51" spans="1:14" ht="19.5" customHeight="1">
      <c r="A51" s="58" t="s">
        <v>281</v>
      </c>
      <c r="B51" s="12">
        <v>22</v>
      </c>
      <c r="C51" s="12"/>
      <c r="D51" s="12"/>
      <c r="E51" s="12"/>
      <c r="F51" s="14"/>
      <c r="G51" s="14"/>
      <c r="H51" s="189">
        <f t="shared" ref="H51:H67" si="3">SUM(B51:G51)</f>
        <v>22</v>
      </c>
      <c r="I51" s="5"/>
      <c r="J51" s="5"/>
      <c r="K51" s="5"/>
      <c r="L51" s="5"/>
      <c r="M51" s="5"/>
      <c r="N51" s="5"/>
    </row>
    <row r="52" spans="1:14" ht="19.5" customHeight="1">
      <c r="A52" s="58" t="s">
        <v>282</v>
      </c>
      <c r="B52" s="12">
        <v>12</v>
      </c>
      <c r="C52" s="12"/>
      <c r="D52" s="12"/>
      <c r="E52" s="12"/>
      <c r="F52" s="14"/>
      <c r="G52" s="14"/>
      <c r="H52" s="189">
        <f t="shared" si="3"/>
        <v>12</v>
      </c>
      <c r="I52" s="5"/>
      <c r="J52" s="5"/>
      <c r="K52" s="5"/>
      <c r="L52" s="5"/>
      <c r="M52" s="5"/>
      <c r="N52" s="5"/>
    </row>
    <row r="53" spans="1:14" ht="19.5" customHeight="1">
      <c r="A53" s="58" t="s">
        <v>247</v>
      </c>
      <c r="B53" s="12">
        <v>6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89">
        <f t="shared" si="3"/>
        <v>6</v>
      </c>
      <c r="I53" s="5"/>
      <c r="J53" s="5"/>
      <c r="K53" s="5"/>
      <c r="L53" s="5"/>
      <c r="M53" s="5"/>
      <c r="N53" s="5"/>
    </row>
    <row r="54" spans="1:14" s="163" customFormat="1" ht="19.5" customHeight="1">
      <c r="A54" s="12" t="s">
        <v>283</v>
      </c>
      <c r="B54" s="12">
        <f>SUM(B55:B56)</f>
        <v>29</v>
      </c>
      <c r="C54" s="12">
        <f t="shared" ref="C54:H54" si="4">SUM(C55:C56)</f>
        <v>0</v>
      </c>
      <c r="D54" s="12">
        <f t="shared" si="4"/>
        <v>0</v>
      </c>
      <c r="E54" s="12">
        <f t="shared" si="4"/>
        <v>0</v>
      </c>
      <c r="F54" s="12">
        <f t="shared" si="4"/>
        <v>0</v>
      </c>
      <c r="G54" s="12">
        <f t="shared" si="4"/>
        <v>0</v>
      </c>
      <c r="H54" s="12">
        <f t="shared" si="4"/>
        <v>29</v>
      </c>
      <c r="I54" s="99"/>
      <c r="J54" s="99"/>
      <c r="K54" s="99"/>
      <c r="L54" s="99"/>
      <c r="M54" s="99"/>
      <c r="N54" s="99"/>
    </row>
    <row r="55" spans="1:14" s="163" customFormat="1" ht="19.5" customHeight="1">
      <c r="A55" s="154" t="s">
        <v>122</v>
      </c>
      <c r="B55" s="45">
        <v>16</v>
      </c>
      <c r="C55" s="45"/>
      <c r="D55" s="45"/>
      <c r="E55" s="45"/>
      <c r="F55" s="15"/>
      <c r="G55" s="15"/>
      <c r="H55" s="85">
        <f t="shared" si="3"/>
        <v>16</v>
      </c>
      <c r="I55" s="99"/>
      <c r="J55" s="99"/>
      <c r="K55" s="99"/>
      <c r="L55" s="99"/>
      <c r="M55" s="99"/>
      <c r="N55" s="99"/>
    </row>
    <row r="56" spans="1:14" ht="19.5" customHeight="1">
      <c r="A56" s="154" t="s">
        <v>123</v>
      </c>
      <c r="B56" s="45">
        <v>13</v>
      </c>
      <c r="C56" s="45"/>
      <c r="D56" s="45"/>
      <c r="E56" s="45"/>
      <c r="F56" s="15"/>
      <c r="G56" s="15"/>
      <c r="H56" s="85">
        <f t="shared" si="3"/>
        <v>13</v>
      </c>
      <c r="I56" s="5"/>
      <c r="J56" s="5"/>
      <c r="K56" s="5"/>
      <c r="L56" s="5"/>
      <c r="M56" s="5"/>
      <c r="N56" s="5"/>
    </row>
    <row r="57" spans="1:14" ht="19.5" customHeight="1">
      <c r="A57" s="12" t="s">
        <v>284</v>
      </c>
      <c r="B57" s="12">
        <v>11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89">
        <f t="shared" si="3"/>
        <v>11</v>
      </c>
      <c r="I57" s="5"/>
      <c r="J57" s="5"/>
      <c r="K57" s="5"/>
      <c r="L57" s="5"/>
      <c r="M57" s="5"/>
      <c r="N57" s="5"/>
    </row>
    <row r="58" spans="1:14" s="163" customFormat="1" ht="19.5" customHeight="1">
      <c r="A58" s="12" t="s">
        <v>285</v>
      </c>
      <c r="B58" s="12">
        <f t="shared" ref="B58:H58" si="5">SUM(B59:B61)</f>
        <v>15</v>
      </c>
      <c r="C58" s="12">
        <f t="shared" si="5"/>
        <v>1</v>
      </c>
      <c r="D58" s="12">
        <f t="shared" si="5"/>
        <v>0</v>
      </c>
      <c r="E58" s="12">
        <f t="shared" si="5"/>
        <v>0</v>
      </c>
      <c r="F58" s="12">
        <f t="shared" si="5"/>
        <v>0</v>
      </c>
      <c r="G58" s="12">
        <f t="shared" si="5"/>
        <v>0</v>
      </c>
      <c r="H58" s="12">
        <f t="shared" si="5"/>
        <v>16</v>
      </c>
      <c r="I58" s="99"/>
      <c r="J58" s="99"/>
      <c r="K58" s="99"/>
      <c r="L58" s="99"/>
      <c r="M58" s="99"/>
      <c r="N58" s="99"/>
    </row>
    <row r="59" spans="1:14" s="163" customFormat="1" ht="19.5" customHeight="1">
      <c r="A59" s="154" t="s">
        <v>148</v>
      </c>
      <c r="B59" s="45">
        <v>7</v>
      </c>
      <c r="C59" s="45">
        <v>1</v>
      </c>
      <c r="D59" s="45"/>
      <c r="E59" s="45"/>
      <c r="F59" s="15"/>
      <c r="G59" s="15"/>
      <c r="H59" s="189">
        <f t="shared" si="3"/>
        <v>8</v>
      </c>
      <c r="I59" s="99"/>
      <c r="J59" s="99"/>
      <c r="K59" s="99"/>
      <c r="L59" s="99"/>
      <c r="M59" s="99"/>
      <c r="N59" s="99"/>
    </row>
    <row r="60" spans="1:14" ht="19.5" customHeight="1">
      <c r="A60" s="45" t="s">
        <v>149</v>
      </c>
      <c r="B60" s="45">
        <v>5</v>
      </c>
      <c r="C60" s="45"/>
      <c r="D60" s="45"/>
      <c r="E60" s="45"/>
      <c r="F60" s="15"/>
      <c r="G60" s="15"/>
      <c r="H60" s="189">
        <f t="shared" si="3"/>
        <v>5</v>
      </c>
      <c r="I60" s="5"/>
      <c r="J60" s="5"/>
      <c r="K60" s="5"/>
      <c r="L60" s="5"/>
      <c r="M60" s="5"/>
      <c r="N60" s="5"/>
    </row>
    <row r="61" spans="1:14" s="188" customFormat="1" ht="19.5" customHeight="1">
      <c r="A61" s="45" t="s">
        <v>150</v>
      </c>
      <c r="B61" s="45">
        <v>3</v>
      </c>
      <c r="C61" s="45"/>
      <c r="D61" s="45"/>
      <c r="E61" s="45"/>
      <c r="F61" s="15"/>
      <c r="G61" s="15"/>
      <c r="H61" s="189">
        <f t="shared" si="3"/>
        <v>3</v>
      </c>
      <c r="I61" s="5"/>
      <c r="J61" s="5"/>
      <c r="K61" s="5"/>
      <c r="L61" s="5"/>
      <c r="M61" s="5"/>
      <c r="N61" s="5"/>
    </row>
    <row r="62" spans="1:14" s="188" customFormat="1" ht="19.5" customHeight="1">
      <c r="A62" s="12" t="s">
        <v>251</v>
      </c>
      <c r="B62" s="12">
        <v>8</v>
      </c>
      <c r="C62" s="12"/>
      <c r="D62" s="12"/>
      <c r="E62" s="12"/>
      <c r="F62" s="14"/>
      <c r="G62" s="14"/>
      <c r="H62" s="189">
        <f t="shared" si="3"/>
        <v>8</v>
      </c>
      <c r="I62" s="5"/>
      <c r="J62" s="5"/>
      <c r="K62" s="5"/>
      <c r="L62" s="5"/>
      <c r="M62" s="5"/>
      <c r="N62" s="5"/>
    </row>
    <row r="63" spans="1:14" s="188" customFormat="1" ht="19.5" customHeight="1">
      <c r="A63" s="12" t="s">
        <v>286</v>
      </c>
      <c r="B63" s="12">
        <f t="shared" ref="B63:G63" si="6">SUM(B64:B66)</f>
        <v>46</v>
      </c>
      <c r="C63" s="12">
        <f t="shared" si="6"/>
        <v>29</v>
      </c>
      <c r="D63" s="12">
        <f t="shared" si="6"/>
        <v>0</v>
      </c>
      <c r="E63" s="12">
        <f t="shared" si="6"/>
        <v>0</v>
      </c>
      <c r="F63" s="12">
        <f t="shared" si="6"/>
        <v>0</v>
      </c>
      <c r="G63" s="12">
        <f t="shared" si="6"/>
        <v>0</v>
      </c>
      <c r="H63" s="189">
        <f t="shared" si="3"/>
        <v>75</v>
      </c>
      <c r="I63" s="5"/>
      <c r="J63" s="5"/>
      <c r="K63" s="5"/>
      <c r="L63" s="5"/>
      <c r="M63" s="5"/>
      <c r="N63" s="5"/>
    </row>
    <row r="64" spans="1:14" s="163" customFormat="1" ht="19.5" customHeight="1">
      <c r="A64" s="154" t="s">
        <v>151</v>
      </c>
      <c r="B64" s="45">
        <v>7</v>
      </c>
      <c r="C64" s="45"/>
      <c r="D64" s="45"/>
      <c r="E64" s="45"/>
      <c r="F64" s="15"/>
      <c r="G64" s="15"/>
      <c r="H64" s="189">
        <f t="shared" si="3"/>
        <v>7</v>
      </c>
      <c r="I64" s="99"/>
      <c r="J64" s="99"/>
      <c r="K64" s="99"/>
      <c r="L64" s="99"/>
      <c r="M64" s="99"/>
      <c r="N64" s="99"/>
    </row>
    <row r="65" spans="1:14" ht="19.5" customHeight="1">
      <c r="A65" s="45" t="s">
        <v>139</v>
      </c>
      <c r="B65" s="45">
        <v>6</v>
      </c>
      <c r="C65" s="45"/>
      <c r="D65" s="45">
        <v>0</v>
      </c>
      <c r="E65" s="45">
        <v>0</v>
      </c>
      <c r="F65" s="15"/>
      <c r="G65" s="15">
        <v>0</v>
      </c>
      <c r="H65" s="189">
        <f t="shared" si="3"/>
        <v>6</v>
      </c>
      <c r="I65" s="5"/>
      <c r="J65" s="5"/>
      <c r="K65" s="5"/>
      <c r="L65" s="5"/>
      <c r="M65" s="5"/>
      <c r="N65" s="5"/>
    </row>
    <row r="66" spans="1:14" ht="19.5" customHeight="1">
      <c r="A66" s="45" t="s">
        <v>287</v>
      </c>
      <c r="B66" s="45">
        <v>33</v>
      </c>
      <c r="C66" s="45">
        <v>29</v>
      </c>
      <c r="D66" s="45"/>
      <c r="E66" s="45"/>
      <c r="F66" s="15"/>
      <c r="G66" s="15"/>
      <c r="H66" s="189">
        <f t="shared" si="3"/>
        <v>62</v>
      </c>
      <c r="I66" s="5"/>
      <c r="J66" s="5"/>
      <c r="K66" s="5"/>
      <c r="L66" s="5"/>
      <c r="M66" s="5"/>
      <c r="N66" s="5"/>
    </row>
    <row r="67" spans="1:14" ht="19.5" customHeight="1">
      <c r="A67" s="58" t="s">
        <v>6</v>
      </c>
      <c r="B67" s="58">
        <f t="shared" ref="B67:G67" si="7">B50+B51+B52+B53+B54+B57+B58+B62+B63</f>
        <v>174</v>
      </c>
      <c r="C67" s="58">
        <f t="shared" si="7"/>
        <v>30</v>
      </c>
      <c r="D67" s="58">
        <f t="shared" si="7"/>
        <v>0</v>
      </c>
      <c r="E67" s="58">
        <f t="shared" si="7"/>
        <v>0</v>
      </c>
      <c r="F67" s="58">
        <f t="shared" si="7"/>
        <v>0</v>
      </c>
      <c r="G67" s="58">
        <f t="shared" si="7"/>
        <v>0</v>
      </c>
      <c r="H67" s="189">
        <f t="shared" si="3"/>
        <v>204</v>
      </c>
      <c r="I67" s="5"/>
      <c r="J67" s="5"/>
      <c r="K67" s="5"/>
      <c r="L67" s="5"/>
      <c r="M67" s="5"/>
      <c r="N67" s="5"/>
    </row>
    <row r="68" spans="1:1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4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4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4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</sheetData>
  <mergeCells count="3">
    <mergeCell ref="F9:F11"/>
    <mergeCell ref="F47:F49"/>
    <mergeCell ref="F30:F32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scale="86" firstPageNumber="22" orientation="landscape" horizontalDpi="300" verticalDpi="300" r:id="rId1"/>
  <headerFooter alignWithMargins="0">
    <oddFooter>&amp;P. oldal</oddFooter>
  </headerFooter>
  <rowBreaks count="2" manualBreakCount="2">
    <brk id="24" max="16383" man="1"/>
    <brk id="4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AP60"/>
  <sheetViews>
    <sheetView view="pageBreakPreview" topLeftCell="A16" zoomScaleNormal="100" workbookViewId="0">
      <selection activeCell="A16" sqref="A16"/>
    </sheetView>
  </sheetViews>
  <sheetFormatPr defaultRowHeight="12.75"/>
  <cols>
    <col min="1" max="1" width="46.140625" style="5" customWidth="1"/>
    <col min="2" max="2" width="11.85546875" style="5" customWidth="1"/>
    <col min="3" max="3" width="9.7109375" style="5" customWidth="1"/>
    <col min="4" max="4" width="9.5703125" style="5" customWidth="1"/>
    <col min="5" max="5" width="9.7109375" style="5" customWidth="1"/>
    <col min="6" max="6" width="9.5703125" style="5" customWidth="1"/>
    <col min="7" max="14" width="9.7109375" style="5" customWidth="1"/>
    <col min="15" max="15" width="9.85546875" style="119" bestFit="1" customWidth="1"/>
    <col min="16" max="16" width="9.140625" style="5"/>
    <col min="17" max="17" width="9.85546875" style="5" bestFit="1" customWidth="1"/>
    <col min="18" max="42" width="9.140625" style="5"/>
  </cols>
  <sheetData>
    <row r="1" spans="1:42" ht="15.75">
      <c r="A1" s="47" t="s">
        <v>772</v>
      </c>
    </row>
    <row r="2" spans="1:42" ht="15.75">
      <c r="A2" s="47"/>
    </row>
    <row r="3" spans="1:42" ht="20.25">
      <c r="E3" s="78"/>
      <c r="F3" s="78" t="s">
        <v>82</v>
      </c>
    </row>
    <row r="4" spans="1:42" ht="20.25">
      <c r="E4" s="78"/>
      <c r="F4" s="465" t="s">
        <v>336</v>
      </c>
    </row>
    <row r="5" spans="1:42" ht="20.25">
      <c r="E5" s="78"/>
    </row>
    <row r="6" spans="1:42" ht="13.5" thickBot="1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126"/>
    </row>
    <row r="7" spans="1:42" ht="26.25" thickBot="1">
      <c r="A7" s="80" t="s">
        <v>5</v>
      </c>
      <c r="B7" s="80" t="s">
        <v>83</v>
      </c>
      <c r="C7" s="80" t="s">
        <v>84</v>
      </c>
      <c r="D7" s="80" t="s">
        <v>85</v>
      </c>
      <c r="E7" s="80" t="s">
        <v>86</v>
      </c>
      <c r="F7" s="80" t="s">
        <v>87</v>
      </c>
      <c r="G7" s="80" t="s">
        <v>88</v>
      </c>
      <c r="H7" s="80" t="s">
        <v>89</v>
      </c>
      <c r="I7" s="80" t="s">
        <v>90</v>
      </c>
      <c r="J7" s="80" t="s">
        <v>91</v>
      </c>
      <c r="K7" s="80" t="s">
        <v>92</v>
      </c>
      <c r="L7" s="80" t="s">
        <v>93</v>
      </c>
      <c r="M7" s="80" t="s">
        <v>94</v>
      </c>
      <c r="N7" s="80" t="s">
        <v>95</v>
      </c>
      <c r="O7" s="126"/>
    </row>
    <row r="8" spans="1:42" ht="15.4" customHeight="1">
      <c r="A8" s="464" t="s">
        <v>96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26"/>
    </row>
    <row r="9" spans="1:42" ht="15.4" customHeight="1">
      <c r="A9" s="81" t="s">
        <v>317</v>
      </c>
      <c r="B9" s="150">
        <f t="shared" ref="B9:B18" si="0">SUM(C9:N9)</f>
        <v>554688</v>
      </c>
      <c r="C9" s="150">
        <v>46000</v>
      </c>
      <c r="D9" s="150">
        <v>46000</v>
      </c>
      <c r="E9" s="150">
        <v>46000</v>
      </c>
      <c r="F9" s="150">
        <v>46000</v>
      </c>
      <c r="G9" s="150">
        <v>46000</v>
      </c>
      <c r="H9" s="150">
        <v>46000</v>
      </c>
      <c r="I9" s="150">
        <v>46000</v>
      </c>
      <c r="J9" s="150">
        <v>46500</v>
      </c>
      <c r="K9" s="150">
        <v>46500</v>
      </c>
      <c r="L9" s="150">
        <v>46500</v>
      </c>
      <c r="M9" s="150">
        <v>46500</v>
      </c>
      <c r="N9" s="150">
        <v>46688</v>
      </c>
      <c r="O9" s="126">
        <v>500190</v>
      </c>
    </row>
    <row r="10" spans="1:42" ht="15.4" customHeight="1">
      <c r="A10" s="82" t="s">
        <v>318</v>
      </c>
      <c r="B10" s="150">
        <f t="shared" si="0"/>
        <v>1438683</v>
      </c>
      <c r="C10" s="151"/>
      <c r="D10" s="151"/>
      <c r="E10" s="151">
        <v>619892</v>
      </c>
      <c r="F10" s="151"/>
      <c r="G10" s="151"/>
      <c r="H10" s="151"/>
      <c r="I10" s="151"/>
      <c r="J10" s="151"/>
      <c r="K10" s="151">
        <v>594023</v>
      </c>
      <c r="L10" s="151"/>
      <c r="M10" s="151"/>
      <c r="N10" s="151">
        <v>224768</v>
      </c>
      <c r="O10" s="126">
        <v>1364552</v>
      </c>
    </row>
    <row r="11" spans="1:42" ht="15.4" customHeight="1">
      <c r="A11" s="83" t="s">
        <v>319</v>
      </c>
      <c r="B11" s="151">
        <f t="shared" si="0"/>
        <v>333939</v>
      </c>
      <c r="C11" s="151">
        <v>27809</v>
      </c>
      <c r="D11" s="151">
        <v>27809</v>
      </c>
      <c r="E11" s="151">
        <v>27809</v>
      </c>
      <c r="F11" s="151">
        <v>27809</v>
      </c>
      <c r="G11" s="151">
        <v>27809</v>
      </c>
      <c r="H11" s="151">
        <v>27809</v>
      </c>
      <c r="I11" s="151">
        <v>27809</v>
      </c>
      <c r="J11" s="151">
        <v>27809</v>
      </c>
      <c r="K11" s="151">
        <v>27809</v>
      </c>
      <c r="L11" s="151">
        <v>27809</v>
      </c>
      <c r="M11" s="151">
        <v>27809</v>
      </c>
      <c r="N11" s="151">
        <v>28040</v>
      </c>
      <c r="O11" s="126">
        <v>387799</v>
      </c>
    </row>
    <row r="12" spans="1:42" ht="15.4" customHeight="1">
      <c r="A12" s="83" t="s">
        <v>320</v>
      </c>
      <c r="B12" s="151">
        <f t="shared" si="0"/>
        <v>180555</v>
      </c>
      <c r="C12" s="151">
        <v>14980</v>
      </c>
      <c r="D12" s="151">
        <v>14980</v>
      </c>
      <c r="E12" s="151">
        <v>14980</v>
      </c>
      <c r="F12" s="151">
        <v>14980</v>
      </c>
      <c r="G12" s="151">
        <v>14980</v>
      </c>
      <c r="H12" s="151">
        <v>14980</v>
      </c>
      <c r="I12" s="151">
        <v>14980</v>
      </c>
      <c r="J12" s="151">
        <v>14980</v>
      </c>
      <c r="K12" s="151">
        <v>14980</v>
      </c>
      <c r="L12" s="151">
        <v>14980</v>
      </c>
      <c r="M12" s="151">
        <v>14980</v>
      </c>
      <c r="N12" s="151">
        <v>15775</v>
      </c>
      <c r="O12" s="126">
        <v>179225</v>
      </c>
    </row>
    <row r="13" spans="1:42" ht="15.4" customHeight="1">
      <c r="A13" s="83" t="s">
        <v>328</v>
      </c>
      <c r="B13" s="151">
        <f t="shared" si="0"/>
        <v>55000</v>
      </c>
      <c r="C13" s="151"/>
      <c r="D13" s="151"/>
      <c r="E13" s="151"/>
      <c r="F13" s="151"/>
      <c r="G13" s="151"/>
      <c r="H13" s="151"/>
      <c r="I13" s="151"/>
      <c r="J13" s="151">
        <v>55000</v>
      </c>
      <c r="K13" s="151"/>
      <c r="L13" s="151"/>
      <c r="M13" s="151"/>
      <c r="N13" s="151"/>
      <c r="O13" s="126">
        <v>0</v>
      </c>
    </row>
    <row r="14" spans="1:42" ht="15.4" customHeight="1">
      <c r="A14" s="83" t="s">
        <v>484</v>
      </c>
      <c r="B14" s="151">
        <f t="shared" si="0"/>
        <v>176309</v>
      </c>
      <c r="C14" s="151"/>
      <c r="D14" s="151"/>
      <c r="E14" s="151"/>
      <c r="F14" s="151">
        <v>176309</v>
      </c>
      <c r="G14" s="151"/>
      <c r="H14" s="151"/>
      <c r="I14" s="151"/>
      <c r="J14" s="151"/>
      <c r="K14" s="151"/>
      <c r="L14" s="151"/>
      <c r="M14" s="151"/>
      <c r="N14" s="151"/>
      <c r="O14" s="126">
        <v>0</v>
      </c>
    </row>
    <row r="15" spans="1:42" s="310" customFormat="1" ht="15.4" customHeight="1">
      <c r="A15" s="328" t="s">
        <v>321</v>
      </c>
      <c r="B15" s="329">
        <f t="shared" si="0"/>
        <v>2739174</v>
      </c>
      <c r="C15" s="329">
        <f>SUM(C9:C14)</f>
        <v>88789</v>
      </c>
      <c r="D15" s="329">
        <f t="shared" ref="D15:N15" si="1">SUM(D9:D14)</f>
        <v>88789</v>
      </c>
      <c r="E15" s="329">
        <f t="shared" si="1"/>
        <v>708681</v>
      </c>
      <c r="F15" s="329">
        <f t="shared" si="1"/>
        <v>265098</v>
      </c>
      <c r="G15" s="329">
        <f t="shared" si="1"/>
        <v>88789</v>
      </c>
      <c r="H15" s="329">
        <f t="shared" si="1"/>
        <v>88789</v>
      </c>
      <c r="I15" s="329">
        <f t="shared" si="1"/>
        <v>88789</v>
      </c>
      <c r="J15" s="329">
        <f t="shared" si="1"/>
        <v>144289</v>
      </c>
      <c r="K15" s="329">
        <f t="shared" si="1"/>
        <v>683312</v>
      </c>
      <c r="L15" s="329">
        <f t="shared" si="1"/>
        <v>89289</v>
      </c>
      <c r="M15" s="329">
        <f t="shared" si="1"/>
        <v>89289</v>
      </c>
      <c r="N15" s="329">
        <f t="shared" si="1"/>
        <v>315271</v>
      </c>
      <c r="O15" s="330"/>
      <c r="P15" s="331"/>
      <c r="Q15" s="331"/>
      <c r="R15" s="331"/>
      <c r="S15" s="331"/>
      <c r="T15" s="331"/>
      <c r="U15" s="331"/>
      <c r="V15" s="331"/>
      <c r="W15" s="331"/>
      <c r="X15" s="331"/>
      <c r="Y15" s="331"/>
      <c r="Z15" s="331"/>
      <c r="AA15" s="331"/>
      <c r="AB15" s="331"/>
      <c r="AC15" s="331"/>
      <c r="AD15" s="331"/>
      <c r="AE15" s="331"/>
      <c r="AF15" s="331"/>
      <c r="AG15" s="331"/>
      <c r="AH15" s="331"/>
      <c r="AI15" s="331"/>
      <c r="AJ15" s="331"/>
      <c r="AK15" s="331"/>
      <c r="AL15" s="331"/>
      <c r="AM15" s="331"/>
      <c r="AN15" s="331"/>
      <c r="AO15" s="331"/>
      <c r="AP15" s="331"/>
    </row>
    <row r="16" spans="1:42" ht="15.4" customHeight="1">
      <c r="A16" s="83" t="s">
        <v>323</v>
      </c>
      <c r="B16" s="151">
        <f t="shared" si="0"/>
        <v>22255.5</v>
      </c>
      <c r="C16" s="151">
        <f>$O$16/12</f>
        <v>1843.5</v>
      </c>
      <c r="D16" s="151">
        <f t="shared" ref="D16:N16" si="2">$O$16/12</f>
        <v>1843.5</v>
      </c>
      <c r="E16" s="151">
        <f t="shared" si="2"/>
        <v>1843.5</v>
      </c>
      <c r="F16" s="151">
        <f t="shared" si="2"/>
        <v>1843.5</v>
      </c>
      <c r="G16" s="151">
        <v>1977</v>
      </c>
      <c r="H16" s="151">
        <f t="shared" si="2"/>
        <v>1843.5</v>
      </c>
      <c r="I16" s="151">
        <f t="shared" si="2"/>
        <v>1843.5</v>
      </c>
      <c r="J16" s="151">
        <f t="shared" si="2"/>
        <v>1843.5</v>
      </c>
      <c r="K16" s="151">
        <f t="shared" si="2"/>
        <v>1843.5</v>
      </c>
      <c r="L16" s="151">
        <f t="shared" si="2"/>
        <v>1843.5</v>
      </c>
      <c r="M16" s="151">
        <f t="shared" si="2"/>
        <v>1843.5</v>
      </c>
      <c r="N16" s="151">
        <f t="shared" si="2"/>
        <v>1843.5</v>
      </c>
      <c r="O16" s="126">
        <v>22122</v>
      </c>
    </row>
    <row r="17" spans="1:42" ht="15.4" customHeight="1">
      <c r="A17" s="83" t="s">
        <v>322</v>
      </c>
      <c r="B17" s="151">
        <f t="shared" si="0"/>
        <v>38047</v>
      </c>
      <c r="C17" s="151"/>
      <c r="D17" s="151"/>
      <c r="E17" s="151"/>
      <c r="F17" s="151">
        <v>22263</v>
      </c>
      <c r="G17" s="151">
        <v>15784</v>
      </c>
      <c r="H17" s="151"/>
      <c r="I17" s="151"/>
      <c r="J17" s="151"/>
      <c r="K17" s="151"/>
      <c r="L17" s="151"/>
      <c r="M17" s="151"/>
      <c r="N17" s="151"/>
      <c r="O17" s="126">
        <v>41036</v>
      </c>
    </row>
    <row r="18" spans="1:42" s="339" customFormat="1" ht="15.4" customHeight="1">
      <c r="A18" s="334" t="s">
        <v>324</v>
      </c>
      <c r="B18" s="335">
        <f t="shared" si="0"/>
        <v>60302.5</v>
      </c>
      <c r="C18" s="336">
        <f>SUM(C16:C17)</f>
        <v>1843.5</v>
      </c>
      <c r="D18" s="336">
        <f t="shared" ref="D18:N18" si="3">SUM(D16:D17)</f>
        <v>1843.5</v>
      </c>
      <c r="E18" s="336">
        <f t="shared" si="3"/>
        <v>1843.5</v>
      </c>
      <c r="F18" s="336">
        <f t="shared" si="3"/>
        <v>24106.5</v>
      </c>
      <c r="G18" s="336">
        <f t="shared" si="3"/>
        <v>17761</v>
      </c>
      <c r="H18" s="336">
        <f t="shared" si="3"/>
        <v>1843.5</v>
      </c>
      <c r="I18" s="336">
        <f t="shared" si="3"/>
        <v>1843.5</v>
      </c>
      <c r="J18" s="336">
        <f t="shared" si="3"/>
        <v>1843.5</v>
      </c>
      <c r="K18" s="336">
        <f t="shared" si="3"/>
        <v>1843.5</v>
      </c>
      <c r="L18" s="336">
        <f t="shared" si="3"/>
        <v>1843.5</v>
      </c>
      <c r="M18" s="336">
        <f t="shared" si="3"/>
        <v>1843.5</v>
      </c>
      <c r="N18" s="336">
        <f t="shared" si="3"/>
        <v>1843.5</v>
      </c>
      <c r="O18" s="337"/>
      <c r="P18" s="338"/>
      <c r="Q18" s="338"/>
      <c r="R18" s="338"/>
      <c r="S18" s="338"/>
      <c r="T18" s="338"/>
      <c r="U18" s="338"/>
      <c r="V18" s="338"/>
      <c r="W18" s="338"/>
      <c r="X18" s="338"/>
      <c r="Y18" s="338"/>
      <c r="Z18" s="338"/>
      <c r="AA18" s="338"/>
      <c r="AB18" s="338"/>
      <c r="AC18" s="338"/>
      <c r="AD18" s="338"/>
      <c r="AE18" s="338"/>
      <c r="AF18" s="338"/>
      <c r="AG18" s="338"/>
      <c r="AH18" s="338"/>
      <c r="AI18" s="338"/>
      <c r="AJ18" s="338"/>
      <c r="AK18" s="338"/>
      <c r="AL18" s="338"/>
      <c r="AM18" s="338"/>
      <c r="AN18" s="338"/>
      <c r="AO18" s="338"/>
      <c r="AP18" s="338"/>
    </row>
    <row r="19" spans="1:42" ht="15.4" customHeight="1" thickBot="1">
      <c r="A19" s="332" t="s">
        <v>329</v>
      </c>
      <c r="B19" s="333">
        <f>SUM(B15,B18)</f>
        <v>2799476.5</v>
      </c>
      <c r="C19" s="333">
        <f>SUM(C9:C16)</f>
        <v>179421.5</v>
      </c>
      <c r="D19" s="333">
        <f t="shared" ref="D19:N19" si="4">SUM(D9:D17)</f>
        <v>179421.5</v>
      </c>
      <c r="E19" s="333">
        <f t="shared" si="4"/>
        <v>1419205.5</v>
      </c>
      <c r="F19" s="333">
        <f t="shared" si="4"/>
        <v>554302.5</v>
      </c>
      <c r="G19" s="333">
        <f t="shared" si="4"/>
        <v>195339</v>
      </c>
      <c r="H19" s="333">
        <f t="shared" si="4"/>
        <v>179421.5</v>
      </c>
      <c r="I19" s="333">
        <f t="shared" si="4"/>
        <v>179421.5</v>
      </c>
      <c r="J19" s="333">
        <f t="shared" si="4"/>
        <v>290421.5</v>
      </c>
      <c r="K19" s="333">
        <f t="shared" si="4"/>
        <v>1368467.5</v>
      </c>
      <c r="L19" s="333">
        <f t="shared" si="4"/>
        <v>180421.5</v>
      </c>
      <c r="M19" s="333">
        <f t="shared" si="4"/>
        <v>180421.5</v>
      </c>
      <c r="N19" s="333">
        <f t="shared" si="4"/>
        <v>632385.5</v>
      </c>
      <c r="O19" s="126">
        <f>SUM(O9:O17)</f>
        <v>2494924</v>
      </c>
    </row>
    <row r="20" spans="1:42" ht="15.4" customHeight="1">
      <c r="A20" s="327" t="s">
        <v>97</v>
      </c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26"/>
    </row>
    <row r="21" spans="1:42" ht="15.4" customHeight="1">
      <c r="A21" s="82" t="s">
        <v>110</v>
      </c>
      <c r="B21" s="150">
        <f t="shared" ref="B21:B26" si="5">SUM(C21:N21)</f>
        <v>760214</v>
      </c>
      <c r="C21" s="150">
        <v>62382</v>
      </c>
      <c r="D21" s="150">
        <v>62382</v>
      </c>
      <c r="E21" s="150">
        <v>63500</v>
      </c>
      <c r="F21" s="150">
        <v>63500</v>
      </c>
      <c r="G21" s="150">
        <v>63500</v>
      </c>
      <c r="H21" s="150">
        <v>63500</v>
      </c>
      <c r="I21" s="150">
        <v>63500</v>
      </c>
      <c r="J21" s="150">
        <v>63500</v>
      </c>
      <c r="K21" s="150">
        <v>63500</v>
      </c>
      <c r="L21" s="150">
        <v>63500</v>
      </c>
      <c r="M21" s="150">
        <v>63500</v>
      </c>
      <c r="N21" s="150">
        <v>63950</v>
      </c>
      <c r="O21" s="126">
        <v>724580</v>
      </c>
    </row>
    <row r="22" spans="1:42" ht="15.4" customHeight="1">
      <c r="A22" s="83" t="s">
        <v>111</v>
      </c>
      <c r="B22" s="150">
        <f t="shared" si="5"/>
        <v>198246</v>
      </c>
      <c r="C22" s="151">
        <v>16345</v>
      </c>
      <c r="D22" s="151">
        <v>16345</v>
      </c>
      <c r="E22" s="151">
        <v>16513</v>
      </c>
      <c r="F22" s="151">
        <v>16513</v>
      </c>
      <c r="G22" s="151">
        <v>16513</v>
      </c>
      <c r="H22" s="151">
        <v>16513</v>
      </c>
      <c r="I22" s="151">
        <v>16513</v>
      </c>
      <c r="J22" s="151">
        <v>16513</v>
      </c>
      <c r="K22" s="151">
        <v>16513</v>
      </c>
      <c r="L22" s="151">
        <v>16939</v>
      </c>
      <c r="M22" s="151">
        <v>16513</v>
      </c>
      <c r="N22" s="151">
        <v>16513</v>
      </c>
      <c r="O22" s="126">
        <v>191945</v>
      </c>
    </row>
    <row r="23" spans="1:42" ht="15.4" customHeight="1">
      <c r="A23" s="83" t="s">
        <v>112</v>
      </c>
      <c r="B23" s="150">
        <f t="shared" si="5"/>
        <v>1013485</v>
      </c>
      <c r="C23" s="151">
        <v>85076</v>
      </c>
      <c r="D23" s="151">
        <v>85076</v>
      </c>
      <c r="E23" s="151">
        <v>85076</v>
      </c>
      <c r="F23" s="151">
        <v>85076</v>
      </c>
      <c r="G23" s="151">
        <v>85076</v>
      </c>
      <c r="H23" s="151">
        <v>85626</v>
      </c>
      <c r="I23" s="151">
        <v>85626</v>
      </c>
      <c r="J23" s="151">
        <v>85626</v>
      </c>
      <c r="K23" s="151">
        <v>85626</v>
      </c>
      <c r="L23" s="151">
        <v>85626</v>
      </c>
      <c r="M23" s="151">
        <v>80626</v>
      </c>
      <c r="N23" s="151">
        <v>79349</v>
      </c>
      <c r="O23" s="126">
        <v>936914</v>
      </c>
    </row>
    <row r="24" spans="1:42" ht="15.4" customHeight="1">
      <c r="A24" s="83" t="s">
        <v>325</v>
      </c>
      <c r="B24" s="150">
        <f t="shared" si="5"/>
        <v>7710</v>
      </c>
      <c r="C24" s="151">
        <v>600</v>
      </c>
      <c r="D24" s="151">
        <v>600</v>
      </c>
      <c r="E24" s="151">
        <v>650</v>
      </c>
      <c r="F24" s="151">
        <v>650</v>
      </c>
      <c r="G24" s="151">
        <v>650</v>
      </c>
      <c r="H24" s="151">
        <v>650</v>
      </c>
      <c r="I24" s="151">
        <v>650</v>
      </c>
      <c r="J24" s="151">
        <v>650</v>
      </c>
      <c r="K24" s="151">
        <v>650</v>
      </c>
      <c r="L24" s="151">
        <v>650</v>
      </c>
      <c r="M24" s="151">
        <v>650</v>
      </c>
      <c r="N24" s="151">
        <v>660</v>
      </c>
      <c r="O24" s="126">
        <v>61636</v>
      </c>
      <c r="Q24" s="119"/>
    </row>
    <row r="25" spans="1:42" ht="15.4" customHeight="1">
      <c r="A25" s="83" t="s">
        <v>326</v>
      </c>
      <c r="B25" s="150">
        <f t="shared" si="5"/>
        <v>189152</v>
      </c>
      <c r="C25" s="151">
        <v>15762</v>
      </c>
      <c r="D25" s="151">
        <v>15762</v>
      </c>
      <c r="E25" s="151">
        <v>15762</v>
      </c>
      <c r="F25" s="151">
        <v>15762</v>
      </c>
      <c r="G25" s="151">
        <v>15762</v>
      </c>
      <c r="H25" s="151">
        <v>15762</v>
      </c>
      <c r="I25" s="151">
        <v>15762</v>
      </c>
      <c r="J25" s="151">
        <v>15762</v>
      </c>
      <c r="K25" s="151">
        <v>15762</v>
      </c>
      <c r="L25" s="151">
        <v>15762</v>
      </c>
      <c r="M25" s="151">
        <v>15762</v>
      </c>
      <c r="N25" s="151">
        <v>15770</v>
      </c>
      <c r="O25" s="126">
        <v>258406</v>
      </c>
    </row>
    <row r="26" spans="1:42" ht="15.4" customHeight="1">
      <c r="A26" s="340" t="s">
        <v>482</v>
      </c>
      <c r="B26" s="149">
        <f t="shared" si="5"/>
        <v>16788</v>
      </c>
      <c r="C26" s="152">
        <v>16788</v>
      </c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26"/>
    </row>
    <row r="27" spans="1:42" ht="15.4" customHeight="1">
      <c r="A27" s="570" t="s">
        <v>327</v>
      </c>
      <c r="B27" s="335">
        <f t="shared" ref="B27:N27" si="6">SUM(B21:B26)</f>
        <v>2185595</v>
      </c>
      <c r="C27" s="335">
        <f t="shared" si="6"/>
        <v>196953</v>
      </c>
      <c r="D27" s="335">
        <f t="shared" si="6"/>
        <v>180165</v>
      </c>
      <c r="E27" s="335">
        <f t="shared" si="6"/>
        <v>181501</v>
      </c>
      <c r="F27" s="335">
        <f t="shared" si="6"/>
        <v>181501</v>
      </c>
      <c r="G27" s="335">
        <f t="shared" si="6"/>
        <v>181501</v>
      </c>
      <c r="H27" s="335">
        <f t="shared" si="6"/>
        <v>182051</v>
      </c>
      <c r="I27" s="335">
        <f t="shared" si="6"/>
        <v>182051</v>
      </c>
      <c r="J27" s="335">
        <f t="shared" si="6"/>
        <v>182051</v>
      </c>
      <c r="K27" s="335">
        <f t="shared" si="6"/>
        <v>182051</v>
      </c>
      <c r="L27" s="335">
        <f t="shared" si="6"/>
        <v>182477</v>
      </c>
      <c r="M27" s="335">
        <f t="shared" si="6"/>
        <v>177051</v>
      </c>
      <c r="N27" s="341">
        <f t="shared" si="6"/>
        <v>176242</v>
      </c>
      <c r="O27" s="126"/>
      <c r="Q27" s="119"/>
    </row>
    <row r="28" spans="1:42" ht="15.4" customHeight="1">
      <c r="A28" s="82" t="s">
        <v>113</v>
      </c>
      <c r="B28" s="150">
        <f>SUM(C28:N28)</f>
        <v>207774</v>
      </c>
      <c r="C28" s="150">
        <v>3000</v>
      </c>
      <c r="D28" s="150">
        <v>3780</v>
      </c>
      <c r="E28" s="150">
        <v>30000</v>
      </c>
      <c r="F28" s="150">
        <v>12000</v>
      </c>
      <c r="G28" s="150">
        <v>20000</v>
      </c>
      <c r="H28" s="150">
        <v>30000</v>
      </c>
      <c r="I28" s="150">
        <v>10600</v>
      </c>
      <c r="J28" s="150">
        <v>30000</v>
      </c>
      <c r="K28" s="150">
        <v>21528</v>
      </c>
      <c r="L28" s="150">
        <v>20000</v>
      </c>
      <c r="M28" s="150">
        <v>20000</v>
      </c>
      <c r="N28" s="150">
        <v>6866</v>
      </c>
      <c r="O28" s="126">
        <v>65428</v>
      </c>
    </row>
    <row r="29" spans="1:42" ht="15.4" customHeight="1">
      <c r="A29" s="83" t="s">
        <v>114</v>
      </c>
      <c r="B29" s="151">
        <f>SUM(C29:N29)</f>
        <v>305861</v>
      </c>
      <c r="C29" s="151">
        <v>5000</v>
      </c>
      <c r="D29" s="151">
        <v>16000</v>
      </c>
      <c r="E29" s="151">
        <v>5000</v>
      </c>
      <c r="F29" s="151">
        <v>50000</v>
      </c>
      <c r="G29" s="151">
        <v>16690</v>
      </c>
      <c r="H29" s="151">
        <v>30000</v>
      </c>
      <c r="I29" s="151">
        <v>30000</v>
      </c>
      <c r="J29" s="151">
        <v>30000</v>
      </c>
      <c r="K29" s="151">
        <v>76436</v>
      </c>
      <c r="L29" s="151">
        <v>23866</v>
      </c>
      <c r="M29" s="151">
        <v>17269</v>
      </c>
      <c r="N29" s="151">
        <v>5600</v>
      </c>
      <c r="O29" s="126">
        <v>228466</v>
      </c>
    </row>
    <row r="30" spans="1:42" ht="15.4" customHeight="1">
      <c r="A30" s="83" t="s">
        <v>115</v>
      </c>
      <c r="B30" s="151">
        <f>SUM(C30:N30)</f>
        <v>45247</v>
      </c>
      <c r="C30" s="151">
        <v>500</v>
      </c>
      <c r="D30" s="151"/>
      <c r="E30" s="151">
        <v>17084</v>
      </c>
      <c r="F30" s="151"/>
      <c r="G30" s="151">
        <v>1043</v>
      </c>
      <c r="H30" s="151">
        <v>450</v>
      </c>
      <c r="I30" s="151"/>
      <c r="J30" s="151">
        <v>500</v>
      </c>
      <c r="K30" s="151">
        <v>9750</v>
      </c>
      <c r="L30" s="151">
        <v>8000</v>
      </c>
      <c r="M30" s="151">
        <v>7920</v>
      </c>
      <c r="N30" s="151"/>
      <c r="O30" s="126">
        <v>27549</v>
      </c>
    </row>
    <row r="31" spans="1:42" ht="15.4" customHeight="1">
      <c r="A31" s="340" t="s">
        <v>128</v>
      </c>
      <c r="B31" s="152">
        <f>SUM(C31:N31)</f>
        <v>55000</v>
      </c>
      <c r="C31" s="152"/>
      <c r="D31" s="152"/>
      <c r="E31" s="152"/>
      <c r="F31" s="152"/>
      <c r="G31" s="152"/>
      <c r="H31" s="152"/>
      <c r="I31" s="152"/>
      <c r="J31" s="152">
        <v>55000</v>
      </c>
      <c r="K31" s="152"/>
      <c r="L31" s="152"/>
      <c r="M31" s="152"/>
      <c r="N31" s="152"/>
      <c r="O31" s="126"/>
    </row>
    <row r="32" spans="1:42" ht="15.4" customHeight="1">
      <c r="A32" s="570" t="s">
        <v>116</v>
      </c>
      <c r="B32" s="335">
        <f t="shared" ref="B32:N32" si="7">SUM(B28:B31)</f>
        <v>613882</v>
      </c>
      <c r="C32" s="335">
        <v>46000</v>
      </c>
      <c r="D32" s="335">
        <f t="shared" si="7"/>
        <v>19780</v>
      </c>
      <c r="E32" s="335">
        <f t="shared" si="7"/>
        <v>52084</v>
      </c>
      <c r="F32" s="335">
        <f t="shared" si="7"/>
        <v>62000</v>
      </c>
      <c r="G32" s="335">
        <f t="shared" si="7"/>
        <v>37733</v>
      </c>
      <c r="H32" s="335">
        <f t="shared" si="7"/>
        <v>60450</v>
      </c>
      <c r="I32" s="335">
        <f t="shared" si="7"/>
        <v>40600</v>
      </c>
      <c r="J32" s="335">
        <f t="shared" si="7"/>
        <v>115500</v>
      </c>
      <c r="K32" s="335">
        <f t="shared" si="7"/>
        <v>107714</v>
      </c>
      <c r="L32" s="335">
        <f t="shared" si="7"/>
        <v>51866</v>
      </c>
      <c r="M32" s="335">
        <f t="shared" si="7"/>
        <v>45189</v>
      </c>
      <c r="N32" s="341">
        <f t="shared" si="7"/>
        <v>12466</v>
      </c>
      <c r="O32" s="126"/>
    </row>
    <row r="33" spans="1:15" ht="15.4" customHeight="1" thickBot="1">
      <c r="A33" s="84" t="s">
        <v>330</v>
      </c>
      <c r="B33" s="153">
        <f>SUM(B27,B32)</f>
        <v>2799477</v>
      </c>
      <c r="C33" s="153">
        <f>SUM(C27,C32)</f>
        <v>242953</v>
      </c>
      <c r="D33" s="153">
        <f t="shared" ref="D33:N33" si="8">SUM(D27,D32)</f>
        <v>199945</v>
      </c>
      <c r="E33" s="153">
        <f t="shared" si="8"/>
        <v>233585</v>
      </c>
      <c r="F33" s="153">
        <f t="shared" si="8"/>
        <v>243501</v>
      </c>
      <c r="G33" s="153">
        <f t="shared" si="8"/>
        <v>219234</v>
      </c>
      <c r="H33" s="153">
        <f t="shared" si="8"/>
        <v>242501</v>
      </c>
      <c r="I33" s="153">
        <f t="shared" si="8"/>
        <v>222651</v>
      </c>
      <c r="J33" s="153">
        <f t="shared" si="8"/>
        <v>297551</v>
      </c>
      <c r="K33" s="153">
        <f t="shared" si="8"/>
        <v>289765</v>
      </c>
      <c r="L33" s="153">
        <f t="shared" si="8"/>
        <v>234343</v>
      </c>
      <c r="M33" s="153">
        <f t="shared" si="8"/>
        <v>222240</v>
      </c>
      <c r="N33" s="153">
        <f t="shared" si="8"/>
        <v>188708</v>
      </c>
      <c r="O33" s="126" t="e">
        <f>SUM(O27,O32,#REF!)</f>
        <v>#REF!</v>
      </c>
    </row>
    <row r="35" spans="1:15">
      <c r="B35" s="119"/>
      <c r="O35" s="119">
        <f>SUM(O21:O32)</f>
        <v>2494924</v>
      </c>
    </row>
    <row r="37" spans="1:15">
      <c r="D37" s="119"/>
    </row>
    <row r="38" spans="1:15">
      <c r="D38" s="119"/>
    </row>
    <row r="48" spans="1:15" ht="14.45" customHeight="1"/>
    <row r="49" ht="14.4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4.45" customHeight="1"/>
    <row r="59" ht="13.5" customHeight="1"/>
    <row r="60" ht="13.5" customHeight="1"/>
  </sheetData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0" firstPageNumber="26" orientation="landscape" horizontalDpi="300" verticalDpi="300" r:id="rId1"/>
  <headerFooter alignWithMargins="0">
    <oddFooter>&amp;P. oldal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M24"/>
  <sheetViews>
    <sheetView tabSelected="1" view="pageBreakPreview" zoomScale="85" zoomScaleNormal="100" zoomScaleSheetLayoutView="85" workbookViewId="0">
      <selection activeCell="B3" sqref="B3"/>
    </sheetView>
  </sheetViews>
  <sheetFormatPr defaultRowHeight="15"/>
  <cols>
    <col min="1" max="1" width="9.140625" style="390"/>
    <col min="2" max="2" width="26" style="390" customWidth="1"/>
    <col min="3" max="3" width="9" style="390" customWidth="1"/>
    <col min="4" max="4" width="9.85546875" style="390" customWidth="1"/>
    <col min="5" max="5" width="9.42578125" style="390" customWidth="1"/>
    <col min="6" max="9" width="9.140625" style="390"/>
    <col min="10" max="10" width="8.42578125" style="390" customWidth="1"/>
    <col min="11" max="11" width="8.5703125" style="390" customWidth="1"/>
    <col min="12" max="12" width="8.42578125" style="390" customWidth="1"/>
    <col min="13" max="257" width="9.140625" style="390"/>
    <col min="258" max="258" width="26" style="390" customWidth="1"/>
    <col min="259" max="259" width="9" style="390" customWidth="1"/>
    <col min="260" max="260" width="9.85546875" style="390" customWidth="1"/>
    <col min="261" max="261" width="9.42578125" style="390" customWidth="1"/>
    <col min="262" max="265" width="9.140625" style="390"/>
    <col min="266" max="266" width="8.42578125" style="390" customWidth="1"/>
    <col min="267" max="267" width="8.5703125" style="390" customWidth="1"/>
    <col min="268" max="268" width="8.42578125" style="390" customWidth="1"/>
    <col min="269" max="513" width="9.140625" style="390"/>
    <col min="514" max="514" width="26" style="390" customWidth="1"/>
    <col min="515" max="515" width="9" style="390" customWidth="1"/>
    <col min="516" max="516" width="9.85546875" style="390" customWidth="1"/>
    <col min="517" max="517" width="9.42578125" style="390" customWidth="1"/>
    <col min="518" max="521" width="9.140625" style="390"/>
    <col min="522" max="522" width="8.42578125" style="390" customWidth="1"/>
    <col min="523" max="523" width="8.5703125" style="390" customWidth="1"/>
    <col min="524" max="524" width="8.42578125" style="390" customWidth="1"/>
    <col min="525" max="769" width="9.140625" style="390"/>
    <col min="770" max="770" width="26" style="390" customWidth="1"/>
    <col min="771" max="771" width="9" style="390" customWidth="1"/>
    <col min="772" max="772" width="9.85546875" style="390" customWidth="1"/>
    <col min="773" max="773" width="9.42578125" style="390" customWidth="1"/>
    <col min="774" max="777" width="9.140625" style="390"/>
    <col min="778" max="778" width="8.42578125" style="390" customWidth="1"/>
    <col min="779" max="779" width="8.5703125" style="390" customWidth="1"/>
    <col min="780" max="780" width="8.42578125" style="390" customWidth="1"/>
    <col min="781" max="1025" width="9.140625" style="390"/>
    <col min="1026" max="1026" width="26" style="390" customWidth="1"/>
    <col min="1027" max="1027" width="9" style="390" customWidth="1"/>
    <col min="1028" max="1028" width="9.85546875" style="390" customWidth="1"/>
    <col min="1029" max="1029" width="9.42578125" style="390" customWidth="1"/>
    <col min="1030" max="1033" width="9.140625" style="390"/>
    <col min="1034" max="1034" width="8.42578125" style="390" customWidth="1"/>
    <col min="1035" max="1035" width="8.5703125" style="390" customWidth="1"/>
    <col min="1036" max="1036" width="8.42578125" style="390" customWidth="1"/>
    <col min="1037" max="1281" width="9.140625" style="390"/>
    <col min="1282" max="1282" width="26" style="390" customWidth="1"/>
    <col min="1283" max="1283" width="9" style="390" customWidth="1"/>
    <col min="1284" max="1284" width="9.85546875" style="390" customWidth="1"/>
    <col min="1285" max="1285" width="9.42578125" style="390" customWidth="1"/>
    <col min="1286" max="1289" width="9.140625" style="390"/>
    <col min="1290" max="1290" width="8.42578125" style="390" customWidth="1"/>
    <col min="1291" max="1291" width="8.5703125" style="390" customWidth="1"/>
    <col min="1292" max="1292" width="8.42578125" style="390" customWidth="1"/>
    <col min="1293" max="1537" width="9.140625" style="390"/>
    <col min="1538" max="1538" width="26" style="390" customWidth="1"/>
    <col min="1539" max="1539" width="9" style="390" customWidth="1"/>
    <col min="1540" max="1540" width="9.85546875" style="390" customWidth="1"/>
    <col min="1541" max="1541" width="9.42578125" style="390" customWidth="1"/>
    <col min="1542" max="1545" width="9.140625" style="390"/>
    <col min="1546" max="1546" width="8.42578125" style="390" customWidth="1"/>
    <col min="1547" max="1547" width="8.5703125" style="390" customWidth="1"/>
    <col min="1548" max="1548" width="8.42578125" style="390" customWidth="1"/>
    <col min="1549" max="1793" width="9.140625" style="390"/>
    <col min="1794" max="1794" width="26" style="390" customWidth="1"/>
    <col min="1795" max="1795" width="9" style="390" customWidth="1"/>
    <col min="1796" max="1796" width="9.85546875" style="390" customWidth="1"/>
    <col min="1797" max="1797" width="9.42578125" style="390" customWidth="1"/>
    <col min="1798" max="1801" width="9.140625" style="390"/>
    <col min="1802" max="1802" width="8.42578125" style="390" customWidth="1"/>
    <col min="1803" max="1803" width="8.5703125" style="390" customWidth="1"/>
    <col min="1804" max="1804" width="8.42578125" style="390" customWidth="1"/>
    <col min="1805" max="2049" width="9.140625" style="390"/>
    <col min="2050" max="2050" width="26" style="390" customWidth="1"/>
    <col min="2051" max="2051" width="9" style="390" customWidth="1"/>
    <col min="2052" max="2052" width="9.85546875" style="390" customWidth="1"/>
    <col min="2053" max="2053" width="9.42578125" style="390" customWidth="1"/>
    <col min="2054" max="2057" width="9.140625" style="390"/>
    <col min="2058" max="2058" width="8.42578125" style="390" customWidth="1"/>
    <col min="2059" max="2059" width="8.5703125" style="390" customWidth="1"/>
    <col min="2060" max="2060" width="8.42578125" style="390" customWidth="1"/>
    <col min="2061" max="2305" width="9.140625" style="390"/>
    <col min="2306" max="2306" width="26" style="390" customWidth="1"/>
    <col min="2307" max="2307" width="9" style="390" customWidth="1"/>
    <col min="2308" max="2308" width="9.85546875" style="390" customWidth="1"/>
    <col min="2309" max="2309" width="9.42578125" style="390" customWidth="1"/>
    <col min="2310" max="2313" width="9.140625" style="390"/>
    <col min="2314" max="2314" width="8.42578125" style="390" customWidth="1"/>
    <col min="2315" max="2315" width="8.5703125" style="390" customWidth="1"/>
    <col min="2316" max="2316" width="8.42578125" style="390" customWidth="1"/>
    <col min="2317" max="2561" width="9.140625" style="390"/>
    <col min="2562" max="2562" width="26" style="390" customWidth="1"/>
    <col min="2563" max="2563" width="9" style="390" customWidth="1"/>
    <col min="2564" max="2564" width="9.85546875" style="390" customWidth="1"/>
    <col min="2565" max="2565" width="9.42578125" style="390" customWidth="1"/>
    <col min="2566" max="2569" width="9.140625" style="390"/>
    <col min="2570" max="2570" width="8.42578125" style="390" customWidth="1"/>
    <col min="2571" max="2571" width="8.5703125" style="390" customWidth="1"/>
    <col min="2572" max="2572" width="8.42578125" style="390" customWidth="1"/>
    <col min="2573" max="2817" width="9.140625" style="390"/>
    <col min="2818" max="2818" width="26" style="390" customWidth="1"/>
    <col min="2819" max="2819" width="9" style="390" customWidth="1"/>
    <col min="2820" max="2820" width="9.85546875" style="390" customWidth="1"/>
    <col min="2821" max="2821" width="9.42578125" style="390" customWidth="1"/>
    <col min="2822" max="2825" width="9.140625" style="390"/>
    <col min="2826" max="2826" width="8.42578125" style="390" customWidth="1"/>
    <col min="2827" max="2827" width="8.5703125" style="390" customWidth="1"/>
    <col min="2828" max="2828" width="8.42578125" style="390" customWidth="1"/>
    <col min="2829" max="3073" width="9.140625" style="390"/>
    <col min="3074" max="3074" width="26" style="390" customWidth="1"/>
    <col min="3075" max="3075" width="9" style="390" customWidth="1"/>
    <col min="3076" max="3076" width="9.85546875" style="390" customWidth="1"/>
    <col min="3077" max="3077" width="9.42578125" style="390" customWidth="1"/>
    <col min="3078" max="3081" width="9.140625" style="390"/>
    <col min="3082" max="3082" width="8.42578125" style="390" customWidth="1"/>
    <col min="3083" max="3083" width="8.5703125" style="390" customWidth="1"/>
    <col min="3084" max="3084" width="8.42578125" style="390" customWidth="1"/>
    <col min="3085" max="3329" width="9.140625" style="390"/>
    <col min="3330" max="3330" width="26" style="390" customWidth="1"/>
    <col min="3331" max="3331" width="9" style="390" customWidth="1"/>
    <col min="3332" max="3332" width="9.85546875" style="390" customWidth="1"/>
    <col min="3333" max="3333" width="9.42578125" style="390" customWidth="1"/>
    <col min="3334" max="3337" width="9.140625" style="390"/>
    <col min="3338" max="3338" width="8.42578125" style="390" customWidth="1"/>
    <col min="3339" max="3339" width="8.5703125" style="390" customWidth="1"/>
    <col min="3340" max="3340" width="8.42578125" style="390" customWidth="1"/>
    <col min="3341" max="3585" width="9.140625" style="390"/>
    <col min="3586" max="3586" width="26" style="390" customWidth="1"/>
    <col min="3587" max="3587" width="9" style="390" customWidth="1"/>
    <col min="3588" max="3588" width="9.85546875" style="390" customWidth="1"/>
    <col min="3589" max="3589" width="9.42578125" style="390" customWidth="1"/>
    <col min="3590" max="3593" width="9.140625" style="390"/>
    <col min="3594" max="3594" width="8.42578125" style="390" customWidth="1"/>
    <col min="3595" max="3595" width="8.5703125" style="390" customWidth="1"/>
    <col min="3596" max="3596" width="8.42578125" style="390" customWidth="1"/>
    <col min="3597" max="3841" width="9.140625" style="390"/>
    <col min="3842" max="3842" width="26" style="390" customWidth="1"/>
    <col min="3843" max="3843" width="9" style="390" customWidth="1"/>
    <col min="3844" max="3844" width="9.85546875" style="390" customWidth="1"/>
    <col min="3845" max="3845" width="9.42578125" style="390" customWidth="1"/>
    <col min="3846" max="3849" width="9.140625" style="390"/>
    <col min="3850" max="3850" width="8.42578125" style="390" customWidth="1"/>
    <col min="3851" max="3851" width="8.5703125" style="390" customWidth="1"/>
    <col min="3852" max="3852" width="8.42578125" style="390" customWidth="1"/>
    <col min="3853" max="4097" width="9.140625" style="390"/>
    <col min="4098" max="4098" width="26" style="390" customWidth="1"/>
    <col min="4099" max="4099" width="9" style="390" customWidth="1"/>
    <col min="4100" max="4100" width="9.85546875" style="390" customWidth="1"/>
    <col min="4101" max="4101" width="9.42578125" style="390" customWidth="1"/>
    <col min="4102" max="4105" width="9.140625" style="390"/>
    <col min="4106" max="4106" width="8.42578125" style="390" customWidth="1"/>
    <col min="4107" max="4107" width="8.5703125" style="390" customWidth="1"/>
    <col min="4108" max="4108" width="8.42578125" style="390" customWidth="1"/>
    <col min="4109" max="4353" width="9.140625" style="390"/>
    <col min="4354" max="4354" width="26" style="390" customWidth="1"/>
    <col min="4355" max="4355" width="9" style="390" customWidth="1"/>
    <col min="4356" max="4356" width="9.85546875" style="390" customWidth="1"/>
    <col min="4357" max="4357" width="9.42578125" style="390" customWidth="1"/>
    <col min="4358" max="4361" width="9.140625" style="390"/>
    <col min="4362" max="4362" width="8.42578125" style="390" customWidth="1"/>
    <col min="4363" max="4363" width="8.5703125" style="390" customWidth="1"/>
    <col min="4364" max="4364" width="8.42578125" style="390" customWidth="1"/>
    <col min="4365" max="4609" width="9.140625" style="390"/>
    <col min="4610" max="4610" width="26" style="390" customWidth="1"/>
    <col min="4611" max="4611" width="9" style="390" customWidth="1"/>
    <col min="4612" max="4612" width="9.85546875" style="390" customWidth="1"/>
    <col min="4613" max="4613" width="9.42578125" style="390" customWidth="1"/>
    <col min="4614" max="4617" width="9.140625" style="390"/>
    <col min="4618" max="4618" width="8.42578125" style="390" customWidth="1"/>
    <col min="4619" max="4619" width="8.5703125" style="390" customWidth="1"/>
    <col min="4620" max="4620" width="8.42578125" style="390" customWidth="1"/>
    <col min="4621" max="4865" width="9.140625" style="390"/>
    <col min="4866" max="4866" width="26" style="390" customWidth="1"/>
    <col min="4867" max="4867" width="9" style="390" customWidth="1"/>
    <col min="4868" max="4868" width="9.85546875" style="390" customWidth="1"/>
    <col min="4869" max="4869" width="9.42578125" style="390" customWidth="1"/>
    <col min="4870" max="4873" width="9.140625" style="390"/>
    <col min="4874" max="4874" width="8.42578125" style="390" customWidth="1"/>
    <col min="4875" max="4875" width="8.5703125" style="390" customWidth="1"/>
    <col min="4876" max="4876" width="8.42578125" style="390" customWidth="1"/>
    <col min="4877" max="5121" width="9.140625" style="390"/>
    <col min="5122" max="5122" width="26" style="390" customWidth="1"/>
    <col min="5123" max="5123" width="9" style="390" customWidth="1"/>
    <col min="5124" max="5124" width="9.85546875" style="390" customWidth="1"/>
    <col min="5125" max="5125" width="9.42578125" style="390" customWidth="1"/>
    <col min="5126" max="5129" width="9.140625" style="390"/>
    <col min="5130" max="5130" width="8.42578125" style="390" customWidth="1"/>
    <col min="5131" max="5131" width="8.5703125" style="390" customWidth="1"/>
    <col min="5132" max="5132" width="8.42578125" style="390" customWidth="1"/>
    <col min="5133" max="5377" width="9.140625" style="390"/>
    <col min="5378" max="5378" width="26" style="390" customWidth="1"/>
    <col min="5379" max="5379" width="9" style="390" customWidth="1"/>
    <col min="5380" max="5380" width="9.85546875" style="390" customWidth="1"/>
    <col min="5381" max="5381" width="9.42578125" style="390" customWidth="1"/>
    <col min="5382" max="5385" width="9.140625" style="390"/>
    <col min="5386" max="5386" width="8.42578125" style="390" customWidth="1"/>
    <col min="5387" max="5387" width="8.5703125" style="390" customWidth="1"/>
    <col min="5388" max="5388" width="8.42578125" style="390" customWidth="1"/>
    <col min="5389" max="5633" width="9.140625" style="390"/>
    <col min="5634" max="5634" width="26" style="390" customWidth="1"/>
    <col min="5635" max="5635" width="9" style="390" customWidth="1"/>
    <col min="5636" max="5636" width="9.85546875" style="390" customWidth="1"/>
    <col min="5637" max="5637" width="9.42578125" style="390" customWidth="1"/>
    <col min="5638" max="5641" width="9.140625" style="390"/>
    <col min="5642" max="5642" width="8.42578125" style="390" customWidth="1"/>
    <col min="5643" max="5643" width="8.5703125" style="390" customWidth="1"/>
    <col min="5644" max="5644" width="8.42578125" style="390" customWidth="1"/>
    <col min="5645" max="5889" width="9.140625" style="390"/>
    <col min="5890" max="5890" width="26" style="390" customWidth="1"/>
    <col min="5891" max="5891" width="9" style="390" customWidth="1"/>
    <col min="5892" max="5892" width="9.85546875" style="390" customWidth="1"/>
    <col min="5893" max="5893" width="9.42578125" style="390" customWidth="1"/>
    <col min="5894" max="5897" width="9.140625" style="390"/>
    <col min="5898" max="5898" width="8.42578125" style="390" customWidth="1"/>
    <col min="5899" max="5899" width="8.5703125" style="390" customWidth="1"/>
    <col min="5900" max="5900" width="8.42578125" style="390" customWidth="1"/>
    <col min="5901" max="6145" width="9.140625" style="390"/>
    <col min="6146" max="6146" width="26" style="390" customWidth="1"/>
    <col min="6147" max="6147" width="9" style="390" customWidth="1"/>
    <col min="6148" max="6148" width="9.85546875" style="390" customWidth="1"/>
    <col min="6149" max="6149" width="9.42578125" style="390" customWidth="1"/>
    <col min="6150" max="6153" width="9.140625" style="390"/>
    <col min="6154" max="6154" width="8.42578125" style="390" customWidth="1"/>
    <col min="6155" max="6155" width="8.5703125" style="390" customWidth="1"/>
    <col min="6156" max="6156" width="8.42578125" style="390" customWidth="1"/>
    <col min="6157" max="6401" width="9.140625" style="390"/>
    <col min="6402" max="6402" width="26" style="390" customWidth="1"/>
    <col min="6403" max="6403" width="9" style="390" customWidth="1"/>
    <col min="6404" max="6404" width="9.85546875" style="390" customWidth="1"/>
    <col min="6405" max="6405" width="9.42578125" style="390" customWidth="1"/>
    <col min="6406" max="6409" width="9.140625" style="390"/>
    <col min="6410" max="6410" width="8.42578125" style="390" customWidth="1"/>
    <col min="6411" max="6411" width="8.5703125" style="390" customWidth="1"/>
    <col min="6412" max="6412" width="8.42578125" style="390" customWidth="1"/>
    <col min="6413" max="6657" width="9.140625" style="390"/>
    <col min="6658" max="6658" width="26" style="390" customWidth="1"/>
    <col min="6659" max="6659" width="9" style="390" customWidth="1"/>
    <col min="6660" max="6660" width="9.85546875" style="390" customWidth="1"/>
    <col min="6661" max="6661" width="9.42578125" style="390" customWidth="1"/>
    <col min="6662" max="6665" width="9.140625" style="390"/>
    <col min="6666" max="6666" width="8.42578125" style="390" customWidth="1"/>
    <col min="6667" max="6667" width="8.5703125" style="390" customWidth="1"/>
    <col min="6668" max="6668" width="8.42578125" style="390" customWidth="1"/>
    <col min="6669" max="6913" width="9.140625" style="390"/>
    <col min="6914" max="6914" width="26" style="390" customWidth="1"/>
    <col min="6915" max="6915" width="9" style="390" customWidth="1"/>
    <col min="6916" max="6916" width="9.85546875" style="390" customWidth="1"/>
    <col min="6917" max="6917" width="9.42578125" style="390" customWidth="1"/>
    <col min="6918" max="6921" width="9.140625" style="390"/>
    <col min="6922" max="6922" width="8.42578125" style="390" customWidth="1"/>
    <col min="6923" max="6923" width="8.5703125" style="390" customWidth="1"/>
    <col min="6924" max="6924" width="8.42578125" style="390" customWidth="1"/>
    <col min="6925" max="7169" width="9.140625" style="390"/>
    <col min="7170" max="7170" width="26" style="390" customWidth="1"/>
    <col min="7171" max="7171" width="9" style="390" customWidth="1"/>
    <col min="7172" max="7172" width="9.85546875" style="390" customWidth="1"/>
    <col min="7173" max="7173" width="9.42578125" style="390" customWidth="1"/>
    <col min="7174" max="7177" width="9.140625" style="390"/>
    <col min="7178" max="7178" width="8.42578125" style="390" customWidth="1"/>
    <col min="7179" max="7179" width="8.5703125" style="390" customWidth="1"/>
    <col min="7180" max="7180" width="8.42578125" style="390" customWidth="1"/>
    <col min="7181" max="7425" width="9.140625" style="390"/>
    <col min="7426" max="7426" width="26" style="390" customWidth="1"/>
    <col min="7427" max="7427" width="9" style="390" customWidth="1"/>
    <col min="7428" max="7428" width="9.85546875" style="390" customWidth="1"/>
    <col min="7429" max="7429" width="9.42578125" style="390" customWidth="1"/>
    <col min="7430" max="7433" width="9.140625" style="390"/>
    <col min="7434" max="7434" width="8.42578125" style="390" customWidth="1"/>
    <col min="7435" max="7435" width="8.5703125" style="390" customWidth="1"/>
    <col min="7436" max="7436" width="8.42578125" style="390" customWidth="1"/>
    <col min="7437" max="7681" width="9.140625" style="390"/>
    <col min="7682" max="7682" width="26" style="390" customWidth="1"/>
    <col min="7683" max="7683" width="9" style="390" customWidth="1"/>
    <col min="7684" max="7684" width="9.85546875" style="390" customWidth="1"/>
    <col min="7685" max="7685" width="9.42578125" style="390" customWidth="1"/>
    <col min="7686" max="7689" width="9.140625" style="390"/>
    <col min="7690" max="7690" width="8.42578125" style="390" customWidth="1"/>
    <col min="7691" max="7691" width="8.5703125" style="390" customWidth="1"/>
    <col min="7692" max="7692" width="8.42578125" style="390" customWidth="1"/>
    <col min="7693" max="7937" width="9.140625" style="390"/>
    <col min="7938" max="7938" width="26" style="390" customWidth="1"/>
    <col min="7939" max="7939" width="9" style="390" customWidth="1"/>
    <col min="7940" max="7940" width="9.85546875" style="390" customWidth="1"/>
    <col min="7941" max="7941" width="9.42578125" style="390" customWidth="1"/>
    <col min="7942" max="7945" width="9.140625" style="390"/>
    <col min="7946" max="7946" width="8.42578125" style="390" customWidth="1"/>
    <col min="7947" max="7947" width="8.5703125" style="390" customWidth="1"/>
    <col min="7948" max="7948" width="8.42578125" style="390" customWidth="1"/>
    <col min="7949" max="8193" width="9.140625" style="390"/>
    <col min="8194" max="8194" width="26" style="390" customWidth="1"/>
    <col min="8195" max="8195" width="9" style="390" customWidth="1"/>
    <col min="8196" max="8196" width="9.85546875" style="390" customWidth="1"/>
    <col min="8197" max="8197" width="9.42578125" style="390" customWidth="1"/>
    <col min="8198" max="8201" width="9.140625" style="390"/>
    <col min="8202" max="8202" width="8.42578125" style="390" customWidth="1"/>
    <col min="8203" max="8203" width="8.5703125" style="390" customWidth="1"/>
    <col min="8204" max="8204" width="8.42578125" style="390" customWidth="1"/>
    <col min="8205" max="8449" width="9.140625" style="390"/>
    <col min="8450" max="8450" width="26" style="390" customWidth="1"/>
    <col min="8451" max="8451" width="9" style="390" customWidth="1"/>
    <col min="8452" max="8452" width="9.85546875" style="390" customWidth="1"/>
    <col min="8453" max="8453" width="9.42578125" style="390" customWidth="1"/>
    <col min="8454" max="8457" width="9.140625" style="390"/>
    <col min="8458" max="8458" width="8.42578125" style="390" customWidth="1"/>
    <col min="8459" max="8459" width="8.5703125" style="390" customWidth="1"/>
    <col min="8460" max="8460" width="8.42578125" style="390" customWidth="1"/>
    <col min="8461" max="8705" width="9.140625" style="390"/>
    <col min="8706" max="8706" width="26" style="390" customWidth="1"/>
    <col min="8707" max="8707" width="9" style="390" customWidth="1"/>
    <col min="8708" max="8708" width="9.85546875" style="390" customWidth="1"/>
    <col min="8709" max="8709" width="9.42578125" style="390" customWidth="1"/>
    <col min="8710" max="8713" width="9.140625" style="390"/>
    <col min="8714" max="8714" width="8.42578125" style="390" customWidth="1"/>
    <col min="8715" max="8715" width="8.5703125" style="390" customWidth="1"/>
    <col min="8716" max="8716" width="8.42578125" style="390" customWidth="1"/>
    <col min="8717" max="8961" width="9.140625" style="390"/>
    <col min="8962" max="8962" width="26" style="390" customWidth="1"/>
    <col min="8963" max="8963" width="9" style="390" customWidth="1"/>
    <col min="8964" max="8964" width="9.85546875" style="390" customWidth="1"/>
    <col min="8965" max="8965" width="9.42578125" style="390" customWidth="1"/>
    <col min="8966" max="8969" width="9.140625" style="390"/>
    <col min="8970" max="8970" width="8.42578125" style="390" customWidth="1"/>
    <col min="8971" max="8971" width="8.5703125" style="390" customWidth="1"/>
    <col min="8972" max="8972" width="8.42578125" style="390" customWidth="1"/>
    <col min="8973" max="9217" width="9.140625" style="390"/>
    <col min="9218" max="9218" width="26" style="390" customWidth="1"/>
    <col min="9219" max="9219" width="9" style="390" customWidth="1"/>
    <col min="9220" max="9220" width="9.85546875" style="390" customWidth="1"/>
    <col min="9221" max="9221" width="9.42578125" style="390" customWidth="1"/>
    <col min="9222" max="9225" width="9.140625" style="390"/>
    <col min="9226" max="9226" width="8.42578125" style="390" customWidth="1"/>
    <col min="9227" max="9227" width="8.5703125" style="390" customWidth="1"/>
    <col min="9228" max="9228" width="8.42578125" style="390" customWidth="1"/>
    <col min="9229" max="9473" width="9.140625" style="390"/>
    <col min="9474" max="9474" width="26" style="390" customWidth="1"/>
    <col min="9475" max="9475" width="9" style="390" customWidth="1"/>
    <col min="9476" max="9476" width="9.85546875" style="390" customWidth="1"/>
    <col min="9477" max="9477" width="9.42578125" style="390" customWidth="1"/>
    <col min="9478" max="9481" width="9.140625" style="390"/>
    <col min="9482" max="9482" width="8.42578125" style="390" customWidth="1"/>
    <col min="9483" max="9483" width="8.5703125" style="390" customWidth="1"/>
    <col min="9484" max="9484" width="8.42578125" style="390" customWidth="1"/>
    <col min="9485" max="9729" width="9.140625" style="390"/>
    <col min="9730" max="9730" width="26" style="390" customWidth="1"/>
    <col min="9731" max="9731" width="9" style="390" customWidth="1"/>
    <col min="9732" max="9732" width="9.85546875" style="390" customWidth="1"/>
    <col min="9733" max="9733" width="9.42578125" style="390" customWidth="1"/>
    <col min="9734" max="9737" width="9.140625" style="390"/>
    <col min="9738" max="9738" width="8.42578125" style="390" customWidth="1"/>
    <col min="9739" max="9739" width="8.5703125" style="390" customWidth="1"/>
    <col min="9740" max="9740" width="8.42578125" style="390" customWidth="1"/>
    <col min="9741" max="9985" width="9.140625" style="390"/>
    <col min="9986" max="9986" width="26" style="390" customWidth="1"/>
    <col min="9987" max="9987" width="9" style="390" customWidth="1"/>
    <col min="9988" max="9988" width="9.85546875" style="390" customWidth="1"/>
    <col min="9989" max="9989" width="9.42578125" style="390" customWidth="1"/>
    <col min="9990" max="9993" width="9.140625" style="390"/>
    <col min="9994" max="9994" width="8.42578125" style="390" customWidth="1"/>
    <col min="9995" max="9995" width="8.5703125" style="390" customWidth="1"/>
    <col min="9996" max="9996" width="8.42578125" style="390" customWidth="1"/>
    <col min="9997" max="10241" width="9.140625" style="390"/>
    <col min="10242" max="10242" width="26" style="390" customWidth="1"/>
    <col min="10243" max="10243" width="9" style="390" customWidth="1"/>
    <col min="10244" max="10244" width="9.85546875" style="390" customWidth="1"/>
    <col min="10245" max="10245" width="9.42578125" style="390" customWidth="1"/>
    <col min="10246" max="10249" width="9.140625" style="390"/>
    <col min="10250" max="10250" width="8.42578125" style="390" customWidth="1"/>
    <col min="10251" max="10251" width="8.5703125" style="390" customWidth="1"/>
    <col min="10252" max="10252" width="8.42578125" style="390" customWidth="1"/>
    <col min="10253" max="10497" width="9.140625" style="390"/>
    <col min="10498" max="10498" width="26" style="390" customWidth="1"/>
    <col min="10499" max="10499" width="9" style="390" customWidth="1"/>
    <col min="10500" max="10500" width="9.85546875" style="390" customWidth="1"/>
    <col min="10501" max="10501" width="9.42578125" style="390" customWidth="1"/>
    <col min="10502" max="10505" width="9.140625" style="390"/>
    <col min="10506" max="10506" width="8.42578125" style="390" customWidth="1"/>
    <col min="10507" max="10507" width="8.5703125" style="390" customWidth="1"/>
    <col min="10508" max="10508" width="8.42578125" style="390" customWidth="1"/>
    <col min="10509" max="10753" width="9.140625" style="390"/>
    <col min="10754" max="10754" width="26" style="390" customWidth="1"/>
    <col min="10755" max="10755" width="9" style="390" customWidth="1"/>
    <col min="10756" max="10756" width="9.85546875" style="390" customWidth="1"/>
    <col min="10757" max="10757" width="9.42578125" style="390" customWidth="1"/>
    <col min="10758" max="10761" width="9.140625" style="390"/>
    <col min="10762" max="10762" width="8.42578125" style="390" customWidth="1"/>
    <col min="10763" max="10763" width="8.5703125" style="390" customWidth="1"/>
    <col min="10764" max="10764" width="8.42578125" style="390" customWidth="1"/>
    <col min="10765" max="11009" width="9.140625" style="390"/>
    <col min="11010" max="11010" width="26" style="390" customWidth="1"/>
    <col min="11011" max="11011" width="9" style="390" customWidth="1"/>
    <col min="11012" max="11012" width="9.85546875" style="390" customWidth="1"/>
    <col min="11013" max="11013" width="9.42578125" style="390" customWidth="1"/>
    <col min="11014" max="11017" width="9.140625" style="390"/>
    <col min="11018" max="11018" width="8.42578125" style="390" customWidth="1"/>
    <col min="11019" max="11019" width="8.5703125" style="390" customWidth="1"/>
    <col min="11020" max="11020" width="8.42578125" style="390" customWidth="1"/>
    <col min="11021" max="11265" width="9.140625" style="390"/>
    <col min="11266" max="11266" width="26" style="390" customWidth="1"/>
    <col min="11267" max="11267" width="9" style="390" customWidth="1"/>
    <col min="11268" max="11268" width="9.85546875" style="390" customWidth="1"/>
    <col min="11269" max="11269" width="9.42578125" style="390" customWidth="1"/>
    <col min="11270" max="11273" width="9.140625" style="390"/>
    <col min="11274" max="11274" width="8.42578125" style="390" customWidth="1"/>
    <col min="11275" max="11275" width="8.5703125" style="390" customWidth="1"/>
    <col min="11276" max="11276" width="8.42578125" style="390" customWidth="1"/>
    <col min="11277" max="11521" width="9.140625" style="390"/>
    <col min="11522" max="11522" width="26" style="390" customWidth="1"/>
    <col min="11523" max="11523" width="9" style="390" customWidth="1"/>
    <col min="11524" max="11524" width="9.85546875" style="390" customWidth="1"/>
    <col min="11525" max="11525" width="9.42578125" style="390" customWidth="1"/>
    <col min="11526" max="11529" width="9.140625" style="390"/>
    <col min="11530" max="11530" width="8.42578125" style="390" customWidth="1"/>
    <col min="11531" max="11531" width="8.5703125" style="390" customWidth="1"/>
    <col min="11532" max="11532" width="8.42578125" style="390" customWidth="1"/>
    <col min="11533" max="11777" width="9.140625" style="390"/>
    <col min="11778" max="11778" width="26" style="390" customWidth="1"/>
    <col min="11779" max="11779" width="9" style="390" customWidth="1"/>
    <col min="11780" max="11780" width="9.85546875" style="390" customWidth="1"/>
    <col min="11781" max="11781" width="9.42578125" style="390" customWidth="1"/>
    <col min="11782" max="11785" width="9.140625" style="390"/>
    <col min="11786" max="11786" width="8.42578125" style="390" customWidth="1"/>
    <col min="11787" max="11787" width="8.5703125" style="390" customWidth="1"/>
    <col min="11788" max="11788" width="8.42578125" style="390" customWidth="1"/>
    <col min="11789" max="12033" width="9.140625" style="390"/>
    <col min="12034" max="12034" width="26" style="390" customWidth="1"/>
    <col min="12035" max="12035" width="9" style="390" customWidth="1"/>
    <col min="12036" max="12036" width="9.85546875" style="390" customWidth="1"/>
    <col min="12037" max="12037" width="9.42578125" style="390" customWidth="1"/>
    <col min="12038" max="12041" width="9.140625" style="390"/>
    <col min="12042" max="12042" width="8.42578125" style="390" customWidth="1"/>
    <col min="12043" max="12043" width="8.5703125" style="390" customWidth="1"/>
    <col min="12044" max="12044" width="8.42578125" style="390" customWidth="1"/>
    <col min="12045" max="12289" width="9.140625" style="390"/>
    <col min="12290" max="12290" width="26" style="390" customWidth="1"/>
    <col min="12291" max="12291" width="9" style="390" customWidth="1"/>
    <col min="12292" max="12292" width="9.85546875" style="390" customWidth="1"/>
    <col min="12293" max="12293" width="9.42578125" style="390" customWidth="1"/>
    <col min="12294" max="12297" width="9.140625" style="390"/>
    <col min="12298" max="12298" width="8.42578125" style="390" customWidth="1"/>
    <col min="12299" max="12299" width="8.5703125" style="390" customWidth="1"/>
    <col min="12300" max="12300" width="8.42578125" style="390" customWidth="1"/>
    <col min="12301" max="12545" width="9.140625" style="390"/>
    <col min="12546" max="12546" width="26" style="390" customWidth="1"/>
    <col min="12547" max="12547" width="9" style="390" customWidth="1"/>
    <col min="12548" max="12548" width="9.85546875" style="390" customWidth="1"/>
    <col min="12549" max="12549" width="9.42578125" style="390" customWidth="1"/>
    <col min="12550" max="12553" width="9.140625" style="390"/>
    <col min="12554" max="12554" width="8.42578125" style="390" customWidth="1"/>
    <col min="12555" max="12555" width="8.5703125" style="390" customWidth="1"/>
    <col min="12556" max="12556" width="8.42578125" style="390" customWidth="1"/>
    <col min="12557" max="12801" width="9.140625" style="390"/>
    <col min="12802" max="12802" width="26" style="390" customWidth="1"/>
    <col min="12803" max="12803" width="9" style="390" customWidth="1"/>
    <col min="12804" max="12804" width="9.85546875" style="390" customWidth="1"/>
    <col min="12805" max="12805" width="9.42578125" style="390" customWidth="1"/>
    <col min="12806" max="12809" width="9.140625" style="390"/>
    <col min="12810" max="12810" width="8.42578125" style="390" customWidth="1"/>
    <col min="12811" max="12811" width="8.5703125" style="390" customWidth="1"/>
    <col min="12812" max="12812" width="8.42578125" style="390" customWidth="1"/>
    <col min="12813" max="13057" width="9.140625" style="390"/>
    <col min="13058" max="13058" width="26" style="390" customWidth="1"/>
    <col min="13059" max="13059" width="9" style="390" customWidth="1"/>
    <col min="13060" max="13060" width="9.85546875" style="390" customWidth="1"/>
    <col min="13061" max="13061" width="9.42578125" style="390" customWidth="1"/>
    <col min="13062" max="13065" width="9.140625" style="390"/>
    <col min="13066" max="13066" width="8.42578125" style="390" customWidth="1"/>
    <col min="13067" max="13067" width="8.5703125" style="390" customWidth="1"/>
    <col min="13068" max="13068" width="8.42578125" style="390" customWidth="1"/>
    <col min="13069" max="13313" width="9.140625" style="390"/>
    <col min="13314" max="13314" width="26" style="390" customWidth="1"/>
    <col min="13315" max="13315" width="9" style="390" customWidth="1"/>
    <col min="13316" max="13316" width="9.85546875" style="390" customWidth="1"/>
    <col min="13317" max="13317" width="9.42578125" style="390" customWidth="1"/>
    <col min="13318" max="13321" width="9.140625" style="390"/>
    <col min="13322" max="13322" width="8.42578125" style="390" customWidth="1"/>
    <col min="13323" max="13323" width="8.5703125" style="390" customWidth="1"/>
    <col min="13324" max="13324" width="8.42578125" style="390" customWidth="1"/>
    <col min="13325" max="13569" width="9.140625" style="390"/>
    <col min="13570" max="13570" width="26" style="390" customWidth="1"/>
    <col min="13571" max="13571" width="9" style="390" customWidth="1"/>
    <col min="13572" max="13572" width="9.85546875" style="390" customWidth="1"/>
    <col min="13573" max="13573" width="9.42578125" style="390" customWidth="1"/>
    <col min="13574" max="13577" width="9.140625" style="390"/>
    <col min="13578" max="13578" width="8.42578125" style="390" customWidth="1"/>
    <col min="13579" max="13579" width="8.5703125" style="390" customWidth="1"/>
    <col min="13580" max="13580" width="8.42578125" style="390" customWidth="1"/>
    <col min="13581" max="13825" width="9.140625" style="390"/>
    <col min="13826" max="13826" width="26" style="390" customWidth="1"/>
    <col min="13827" max="13827" width="9" style="390" customWidth="1"/>
    <col min="13828" max="13828" width="9.85546875" style="390" customWidth="1"/>
    <col min="13829" max="13829" width="9.42578125" style="390" customWidth="1"/>
    <col min="13830" max="13833" width="9.140625" style="390"/>
    <col min="13834" max="13834" width="8.42578125" style="390" customWidth="1"/>
    <col min="13835" max="13835" width="8.5703125" style="390" customWidth="1"/>
    <col min="13836" max="13836" width="8.42578125" style="390" customWidth="1"/>
    <col min="13837" max="14081" width="9.140625" style="390"/>
    <col min="14082" max="14082" width="26" style="390" customWidth="1"/>
    <col min="14083" max="14083" width="9" style="390" customWidth="1"/>
    <col min="14084" max="14084" width="9.85546875" style="390" customWidth="1"/>
    <col min="14085" max="14085" width="9.42578125" style="390" customWidth="1"/>
    <col min="14086" max="14089" width="9.140625" style="390"/>
    <col min="14090" max="14090" width="8.42578125" style="390" customWidth="1"/>
    <col min="14091" max="14091" width="8.5703125" style="390" customWidth="1"/>
    <col min="14092" max="14092" width="8.42578125" style="390" customWidth="1"/>
    <col min="14093" max="14337" width="9.140625" style="390"/>
    <col min="14338" max="14338" width="26" style="390" customWidth="1"/>
    <col min="14339" max="14339" width="9" style="390" customWidth="1"/>
    <col min="14340" max="14340" width="9.85546875" style="390" customWidth="1"/>
    <col min="14341" max="14341" width="9.42578125" style="390" customWidth="1"/>
    <col min="14342" max="14345" width="9.140625" style="390"/>
    <col min="14346" max="14346" width="8.42578125" style="390" customWidth="1"/>
    <col min="14347" max="14347" width="8.5703125" style="390" customWidth="1"/>
    <col min="14348" max="14348" width="8.42578125" style="390" customWidth="1"/>
    <col min="14349" max="14593" width="9.140625" style="390"/>
    <col min="14594" max="14594" width="26" style="390" customWidth="1"/>
    <col min="14595" max="14595" width="9" style="390" customWidth="1"/>
    <col min="14596" max="14596" width="9.85546875" style="390" customWidth="1"/>
    <col min="14597" max="14597" width="9.42578125" style="390" customWidth="1"/>
    <col min="14598" max="14601" width="9.140625" style="390"/>
    <col min="14602" max="14602" width="8.42578125" style="390" customWidth="1"/>
    <col min="14603" max="14603" width="8.5703125" style="390" customWidth="1"/>
    <col min="14604" max="14604" width="8.42578125" style="390" customWidth="1"/>
    <col min="14605" max="14849" width="9.140625" style="390"/>
    <col min="14850" max="14850" width="26" style="390" customWidth="1"/>
    <col min="14851" max="14851" width="9" style="390" customWidth="1"/>
    <col min="14852" max="14852" width="9.85546875" style="390" customWidth="1"/>
    <col min="14853" max="14853" width="9.42578125" style="390" customWidth="1"/>
    <col min="14854" max="14857" width="9.140625" style="390"/>
    <col min="14858" max="14858" width="8.42578125" style="390" customWidth="1"/>
    <col min="14859" max="14859" width="8.5703125" style="390" customWidth="1"/>
    <col min="14860" max="14860" width="8.42578125" style="390" customWidth="1"/>
    <col min="14861" max="15105" width="9.140625" style="390"/>
    <col min="15106" max="15106" width="26" style="390" customWidth="1"/>
    <col min="15107" max="15107" width="9" style="390" customWidth="1"/>
    <col min="15108" max="15108" width="9.85546875" style="390" customWidth="1"/>
    <col min="15109" max="15109" width="9.42578125" style="390" customWidth="1"/>
    <col min="15110" max="15113" width="9.140625" style="390"/>
    <col min="15114" max="15114" width="8.42578125" style="390" customWidth="1"/>
    <col min="15115" max="15115" width="8.5703125" style="390" customWidth="1"/>
    <col min="15116" max="15116" width="8.42578125" style="390" customWidth="1"/>
    <col min="15117" max="15361" width="9.140625" style="390"/>
    <col min="15362" max="15362" width="26" style="390" customWidth="1"/>
    <col min="15363" max="15363" width="9" style="390" customWidth="1"/>
    <col min="15364" max="15364" width="9.85546875" style="390" customWidth="1"/>
    <col min="15365" max="15365" width="9.42578125" style="390" customWidth="1"/>
    <col min="15366" max="15369" width="9.140625" style="390"/>
    <col min="15370" max="15370" width="8.42578125" style="390" customWidth="1"/>
    <col min="15371" max="15371" width="8.5703125" style="390" customWidth="1"/>
    <col min="15372" max="15372" width="8.42578125" style="390" customWidth="1"/>
    <col min="15373" max="15617" width="9.140625" style="390"/>
    <col min="15618" max="15618" width="26" style="390" customWidth="1"/>
    <col min="15619" max="15619" width="9" style="390" customWidth="1"/>
    <col min="15620" max="15620" width="9.85546875" style="390" customWidth="1"/>
    <col min="15621" max="15621" width="9.42578125" style="390" customWidth="1"/>
    <col min="15622" max="15625" width="9.140625" style="390"/>
    <col min="15626" max="15626" width="8.42578125" style="390" customWidth="1"/>
    <col min="15627" max="15627" width="8.5703125" style="390" customWidth="1"/>
    <col min="15628" max="15628" width="8.42578125" style="390" customWidth="1"/>
    <col min="15629" max="15873" width="9.140625" style="390"/>
    <col min="15874" max="15874" width="26" style="390" customWidth="1"/>
    <col min="15875" max="15875" width="9" style="390" customWidth="1"/>
    <col min="15876" max="15876" width="9.85546875" style="390" customWidth="1"/>
    <col min="15877" max="15877" width="9.42578125" style="390" customWidth="1"/>
    <col min="15878" max="15881" width="9.140625" style="390"/>
    <col min="15882" max="15882" width="8.42578125" style="390" customWidth="1"/>
    <col min="15883" max="15883" width="8.5703125" style="390" customWidth="1"/>
    <col min="15884" max="15884" width="8.42578125" style="390" customWidth="1"/>
    <col min="15885" max="16129" width="9.140625" style="390"/>
    <col min="16130" max="16130" width="26" style="390" customWidth="1"/>
    <col min="16131" max="16131" width="9" style="390" customWidth="1"/>
    <col min="16132" max="16132" width="9.85546875" style="390" customWidth="1"/>
    <col min="16133" max="16133" width="9.42578125" style="390" customWidth="1"/>
    <col min="16134" max="16137" width="9.140625" style="390"/>
    <col min="16138" max="16138" width="8.42578125" style="390" customWidth="1"/>
    <col min="16139" max="16139" width="8.5703125" style="390" customWidth="1"/>
    <col min="16140" max="16140" width="8.42578125" style="390" customWidth="1"/>
    <col min="16141" max="16384" width="9.140625" style="390"/>
  </cols>
  <sheetData>
    <row r="1" spans="1:12" ht="21.75" customHeight="1">
      <c r="A1" s="632" t="s">
        <v>773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</row>
    <row r="2" spans="1:12">
      <c r="L2" s="391"/>
    </row>
    <row r="3" spans="1:12">
      <c r="L3" s="391"/>
    </row>
    <row r="4" spans="1:12" ht="15.75">
      <c r="A4" s="634" t="s">
        <v>396</v>
      </c>
      <c r="B4" s="635"/>
      <c r="C4" s="635"/>
      <c r="D4" s="635"/>
      <c r="E4" s="635"/>
      <c r="F4" s="635"/>
      <c r="G4" s="635"/>
      <c r="H4" s="635"/>
      <c r="I4" s="635"/>
      <c r="J4" s="635"/>
      <c r="K4" s="635"/>
      <c r="L4" s="635"/>
    </row>
    <row r="5" spans="1:12" ht="15.75">
      <c r="A5" s="634" t="s">
        <v>332</v>
      </c>
      <c r="B5" s="636"/>
      <c r="C5" s="636"/>
      <c r="D5" s="636"/>
      <c r="E5" s="636"/>
      <c r="F5" s="636"/>
      <c r="G5" s="636"/>
      <c r="H5" s="636"/>
      <c r="I5" s="636"/>
      <c r="J5" s="636"/>
      <c r="K5" s="636"/>
      <c r="L5" s="636"/>
    </row>
    <row r="6" spans="1:12">
      <c r="L6" s="391"/>
    </row>
    <row r="7" spans="1:12" ht="15.75">
      <c r="A7" s="634" t="s">
        <v>397</v>
      </c>
      <c r="B7" s="635"/>
      <c r="C7" s="635"/>
      <c r="D7" s="635"/>
      <c r="E7" s="635"/>
      <c r="F7" s="635"/>
      <c r="G7" s="635"/>
      <c r="H7" s="635"/>
      <c r="I7" s="635"/>
      <c r="J7" s="635"/>
      <c r="K7" s="635"/>
      <c r="L7" s="635"/>
    </row>
    <row r="8" spans="1:12">
      <c r="L8" s="391" t="s">
        <v>447</v>
      </c>
    </row>
    <row r="9" spans="1:12" ht="36.75" customHeight="1">
      <c r="A9" s="392"/>
      <c r="B9" s="393" t="s">
        <v>5</v>
      </c>
      <c r="C9" s="393">
        <v>2016</v>
      </c>
      <c r="D9" s="393">
        <v>2017</v>
      </c>
      <c r="E9" s="393">
        <v>2018</v>
      </c>
      <c r="F9" s="393">
        <v>2019</v>
      </c>
      <c r="G9" s="393">
        <v>2020</v>
      </c>
      <c r="H9" s="393">
        <v>2021</v>
      </c>
      <c r="I9" s="393">
        <v>2022</v>
      </c>
      <c r="J9" s="393">
        <v>2023</v>
      </c>
      <c r="K9" s="393">
        <v>2024</v>
      </c>
      <c r="L9" s="393">
        <v>2025</v>
      </c>
    </row>
    <row r="10" spans="1:12" ht="46.5" customHeight="1">
      <c r="A10" s="393" t="s">
        <v>8</v>
      </c>
      <c r="B10" s="394" t="s">
        <v>395</v>
      </c>
      <c r="C10" s="395" t="s">
        <v>393</v>
      </c>
      <c r="D10" s="395" t="s">
        <v>393</v>
      </c>
      <c r="E10" s="395" t="s">
        <v>393</v>
      </c>
      <c r="F10" s="395" t="s">
        <v>393</v>
      </c>
      <c r="G10" s="395" t="s">
        <v>393</v>
      </c>
      <c r="H10" s="395" t="s">
        <v>393</v>
      </c>
      <c r="I10" s="395" t="s">
        <v>393</v>
      </c>
      <c r="J10" s="395" t="s">
        <v>393</v>
      </c>
      <c r="K10" s="395" t="s">
        <v>393</v>
      </c>
      <c r="L10" s="395" t="s">
        <v>394</v>
      </c>
    </row>
    <row r="21" spans="8:13" ht="15.75">
      <c r="H21" s="4"/>
      <c r="I21" s="4"/>
      <c r="J21" s="4"/>
    </row>
    <row r="22" spans="8:13" ht="15.75">
      <c r="H22" s="4"/>
      <c r="I22" s="4"/>
      <c r="J22" s="4"/>
    </row>
    <row r="23" spans="8:13" ht="15.75">
      <c r="H23" s="4"/>
      <c r="I23" s="4"/>
      <c r="M23" s="4"/>
    </row>
    <row r="24" spans="8:13" ht="15.75">
      <c r="H24" s="4"/>
      <c r="I24" s="4"/>
      <c r="J24" s="4"/>
    </row>
  </sheetData>
  <mergeCells count="4">
    <mergeCell ref="A1:L1"/>
    <mergeCell ref="A7:L7"/>
    <mergeCell ref="A5:L5"/>
    <mergeCell ref="A4:L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75"/>
  <sheetViews>
    <sheetView view="pageLayout" topLeftCell="A10" zoomScaleNormal="100" zoomScaleSheetLayoutView="100" workbookViewId="0">
      <selection activeCell="B34" sqref="B34"/>
    </sheetView>
  </sheetViews>
  <sheetFormatPr defaultRowHeight="12.75"/>
  <cols>
    <col min="1" max="1" width="30.7109375" customWidth="1"/>
    <col min="2" max="2" width="10.42578125" customWidth="1"/>
    <col min="3" max="3" width="11.5703125" customWidth="1"/>
    <col min="4" max="4" width="9.42578125" customWidth="1"/>
    <col min="5" max="5" width="11.85546875" customWidth="1"/>
    <col min="6" max="6" width="10.28515625" customWidth="1"/>
    <col min="7" max="7" width="10.85546875" customWidth="1"/>
    <col min="8" max="8" width="9.85546875" customWidth="1"/>
    <col min="9" max="9" width="9" customWidth="1"/>
    <col min="10" max="10" width="10.7109375" customWidth="1"/>
    <col min="11" max="11" width="10.28515625" customWidth="1"/>
    <col min="12" max="12" width="9" customWidth="1"/>
    <col min="13" max="13" width="10.5703125" customWidth="1"/>
    <col min="14" max="14" width="10" customWidth="1"/>
  </cols>
  <sheetData>
    <row r="1" spans="1:14" ht="15.75">
      <c r="A1" s="29" t="s">
        <v>755</v>
      </c>
      <c r="B1" s="29"/>
      <c r="C1" s="29"/>
      <c r="D1" s="29"/>
      <c r="E1" s="29"/>
      <c r="F1" s="38"/>
      <c r="G1" s="38"/>
      <c r="H1" s="38"/>
      <c r="I1" s="38"/>
      <c r="J1" s="41"/>
      <c r="K1" s="41"/>
      <c r="L1" s="41"/>
      <c r="M1" s="41"/>
      <c r="N1" s="41"/>
    </row>
    <row r="2" spans="1:14" ht="15.75">
      <c r="A2" s="29"/>
      <c r="B2" s="29"/>
      <c r="C2" s="29"/>
      <c r="D2" s="29"/>
      <c r="E2" s="29"/>
      <c r="F2" s="38"/>
      <c r="G2" s="38"/>
      <c r="H2" s="38"/>
      <c r="I2" s="38"/>
      <c r="J2" s="41"/>
      <c r="K2" s="41"/>
      <c r="L2" s="41"/>
      <c r="M2" s="41"/>
      <c r="N2" s="41"/>
    </row>
    <row r="3" spans="1:14" ht="15.75">
      <c r="A3" s="39"/>
      <c r="B3" s="39"/>
      <c r="C3" s="39"/>
      <c r="D3" s="39"/>
      <c r="E3" s="39"/>
      <c r="F3" s="39" t="s">
        <v>26</v>
      </c>
      <c r="G3" s="37"/>
      <c r="H3" s="37"/>
      <c r="I3" s="37"/>
      <c r="J3" s="37"/>
      <c r="K3" s="37"/>
      <c r="L3" s="37"/>
      <c r="M3" s="37"/>
      <c r="N3" s="37"/>
    </row>
    <row r="4" spans="1:14" ht="15.75">
      <c r="A4" s="39"/>
      <c r="B4" s="39"/>
      <c r="C4" s="39"/>
      <c r="D4" s="39"/>
      <c r="E4" s="39"/>
      <c r="F4" s="499" t="s">
        <v>504</v>
      </c>
      <c r="G4" s="37"/>
      <c r="H4" s="37"/>
      <c r="I4" s="37"/>
      <c r="J4" s="37"/>
      <c r="K4" s="37"/>
      <c r="L4" s="37"/>
      <c r="M4" s="37"/>
      <c r="N4" s="37"/>
    </row>
    <row r="5" spans="1:14" ht="15.75">
      <c r="A5" s="29"/>
      <c r="B5" s="29"/>
      <c r="C5" s="29"/>
      <c r="D5" s="39"/>
      <c r="E5" s="39"/>
      <c r="F5" s="39" t="s">
        <v>27</v>
      </c>
      <c r="G5" s="28"/>
      <c r="H5" s="28"/>
      <c r="I5" s="28"/>
      <c r="J5" s="28"/>
      <c r="K5" s="28"/>
      <c r="L5" s="28"/>
      <c r="M5" s="28"/>
      <c r="N5" s="28"/>
    </row>
    <row r="6" spans="1:14">
      <c r="A6" s="28"/>
      <c r="B6" s="5"/>
      <c r="C6" s="5"/>
      <c r="D6" s="5"/>
      <c r="E6" s="5"/>
      <c r="F6" s="42"/>
      <c r="G6" s="42"/>
      <c r="H6" s="42"/>
      <c r="I6" s="42"/>
      <c r="J6" s="42"/>
      <c r="K6" s="42"/>
      <c r="L6" s="41"/>
      <c r="M6" s="42" t="s">
        <v>28</v>
      </c>
      <c r="N6" s="41"/>
    </row>
    <row r="7" spans="1:14">
      <c r="A7" s="7" t="s">
        <v>29</v>
      </c>
      <c r="B7" s="7" t="s">
        <v>30</v>
      </c>
      <c r="C7" s="579" t="s">
        <v>231</v>
      </c>
      <c r="D7" s="579" t="s">
        <v>226</v>
      </c>
      <c r="E7" s="579" t="s">
        <v>227</v>
      </c>
      <c r="F7" s="579" t="s">
        <v>156</v>
      </c>
      <c r="G7" s="579" t="s">
        <v>197</v>
      </c>
      <c r="H7" s="579" t="s">
        <v>199</v>
      </c>
      <c r="I7" s="584" t="s">
        <v>228</v>
      </c>
      <c r="J7" s="585"/>
      <c r="K7" s="584" t="s">
        <v>229</v>
      </c>
      <c r="L7" s="585"/>
      <c r="M7" s="579" t="s">
        <v>230</v>
      </c>
      <c r="N7" s="579" t="s">
        <v>102</v>
      </c>
    </row>
    <row r="8" spans="1:14">
      <c r="A8" s="19" t="s">
        <v>31</v>
      </c>
      <c r="B8" s="19" t="s">
        <v>32</v>
      </c>
      <c r="C8" s="580"/>
      <c r="D8" s="580"/>
      <c r="E8" s="580"/>
      <c r="F8" s="580"/>
      <c r="G8" s="580"/>
      <c r="H8" s="580"/>
      <c r="I8" s="586"/>
      <c r="J8" s="587"/>
      <c r="K8" s="586"/>
      <c r="L8" s="587"/>
      <c r="M8" s="580"/>
      <c r="N8" s="580"/>
    </row>
    <row r="9" spans="1:14" ht="27.75" customHeight="1">
      <c r="A9" s="8"/>
      <c r="B9" s="8" t="s">
        <v>33</v>
      </c>
      <c r="C9" s="581"/>
      <c r="D9" s="581"/>
      <c r="E9" s="581"/>
      <c r="F9" s="581"/>
      <c r="G9" s="581"/>
      <c r="H9" s="581"/>
      <c r="I9" s="286" t="s">
        <v>182</v>
      </c>
      <c r="J9" s="286" t="s">
        <v>121</v>
      </c>
      <c r="K9" s="286" t="s">
        <v>182</v>
      </c>
      <c r="L9" s="286" t="s">
        <v>121</v>
      </c>
      <c r="M9" s="581"/>
      <c r="N9" s="581"/>
    </row>
    <row r="10" spans="1:14">
      <c r="A10" s="7" t="s">
        <v>8</v>
      </c>
      <c r="B10" s="7" t="s">
        <v>9</v>
      </c>
      <c r="C10" s="7" t="s">
        <v>10</v>
      </c>
      <c r="D10" s="7" t="s">
        <v>11</v>
      </c>
      <c r="E10" s="7" t="s">
        <v>12</v>
      </c>
      <c r="F10" s="9" t="s">
        <v>13</v>
      </c>
      <c r="G10" s="7" t="s">
        <v>14</v>
      </c>
      <c r="H10" s="9" t="s">
        <v>15</v>
      </c>
      <c r="I10" s="582" t="s">
        <v>16</v>
      </c>
      <c r="J10" s="583"/>
      <c r="K10" s="582" t="s">
        <v>17</v>
      </c>
      <c r="L10" s="583"/>
      <c r="M10" s="19">
        <v>11</v>
      </c>
      <c r="N10" s="19">
        <v>12</v>
      </c>
    </row>
    <row r="11" spans="1:14">
      <c r="A11" s="13" t="s">
        <v>133</v>
      </c>
      <c r="B11" s="118"/>
      <c r="C11" s="118"/>
      <c r="D11" s="118"/>
      <c r="E11" s="118"/>
      <c r="F11" s="118"/>
      <c r="G11" s="118"/>
      <c r="H11" s="122"/>
      <c r="I11" s="118"/>
      <c r="J11" s="121"/>
      <c r="K11" s="118"/>
      <c r="L11" s="121"/>
      <c r="M11" s="118"/>
      <c r="N11" s="118"/>
    </row>
    <row r="12" spans="1:14">
      <c r="A12" s="11" t="s">
        <v>34</v>
      </c>
      <c r="B12" s="92">
        <f>SUM(C12:N12)</f>
        <v>2187513</v>
      </c>
      <c r="C12" s="92">
        <f>SUM('4.1'!D217)</f>
        <v>0</v>
      </c>
      <c r="D12" s="92">
        <f>SUM('4.1'!E217)</f>
        <v>501483</v>
      </c>
      <c r="E12" s="92">
        <f>SUM('4.1'!F217)</f>
        <v>0</v>
      </c>
      <c r="F12" s="92">
        <f>SUM('4.1'!G217)</f>
        <v>1364552</v>
      </c>
      <c r="G12" s="92">
        <f>SUM('4.1'!H217)</f>
        <v>113638</v>
      </c>
      <c r="H12" s="92">
        <f>SUM('4.1'!I217)</f>
        <v>21972</v>
      </c>
      <c r="I12" s="92">
        <f>SUM('4.1'!J217)</f>
        <v>144832</v>
      </c>
      <c r="J12" s="92">
        <f>SUM('4.1'!K217)</f>
        <v>0</v>
      </c>
      <c r="K12" s="92">
        <f>SUM('4.1'!L217)</f>
        <v>15784</v>
      </c>
      <c r="L12" s="92">
        <f>SUM('4.1'!M217)</f>
        <v>25252</v>
      </c>
      <c r="M12" s="92">
        <f>SUM('4.1'!N217)</f>
        <v>0</v>
      </c>
      <c r="N12" s="92">
        <f>SUM('4.1'!O217)</f>
        <v>0</v>
      </c>
    </row>
    <row r="13" spans="1:14">
      <c r="A13" s="11" t="s">
        <v>402</v>
      </c>
      <c r="B13" s="92">
        <f>SUM(C13:N13)</f>
        <v>2356149</v>
      </c>
      <c r="C13" s="92">
        <f>SUM('4.1'!D220)</f>
        <v>0</v>
      </c>
      <c r="D13" s="92">
        <f>SUM('4.1'!E218)</f>
        <v>527659</v>
      </c>
      <c r="E13" s="92">
        <f>SUM('4.1'!F218)</f>
        <v>0</v>
      </c>
      <c r="F13" s="92">
        <f>SUM('4.1'!G218)</f>
        <v>1364552</v>
      </c>
      <c r="G13" s="92">
        <f>SUM('4.1'!H218)</f>
        <v>116259</v>
      </c>
      <c r="H13" s="92">
        <f>SUM('4.1'!I218)</f>
        <v>22026</v>
      </c>
      <c r="I13" s="92">
        <f>SUM('4.1'!J218)</f>
        <v>132333</v>
      </c>
      <c r="J13" s="92">
        <f>SUM('4.1'!K218)</f>
        <v>0</v>
      </c>
      <c r="K13" s="92">
        <f>SUM('4.1'!L218)</f>
        <v>15784</v>
      </c>
      <c r="L13" s="92">
        <f>SUM('4.1'!M218)</f>
        <v>22263</v>
      </c>
      <c r="M13" s="92">
        <f>SUM('4.1'!N218)</f>
        <v>155273</v>
      </c>
      <c r="N13" s="92">
        <f>SUM('4.1'!O218)</f>
        <v>0</v>
      </c>
    </row>
    <row r="14" spans="1:14">
      <c r="A14" s="11" t="s">
        <v>505</v>
      </c>
      <c r="B14" s="92">
        <f>SUM(C14:N14)</f>
        <v>2504574</v>
      </c>
      <c r="C14" s="92"/>
      <c r="D14" s="92">
        <f>SUM('4.1'!E220)</f>
        <v>553002</v>
      </c>
      <c r="E14" s="92">
        <f>SUM('4.1'!F220)</f>
        <v>0</v>
      </c>
      <c r="F14" s="92">
        <f>SUM('4.1'!G220)</f>
        <v>1438683</v>
      </c>
      <c r="G14" s="92">
        <f>SUM('4.1'!H220)</f>
        <v>103939</v>
      </c>
      <c r="H14" s="92">
        <f>SUM('4.1'!I220)</f>
        <v>22026</v>
      </c>
      <c r="I14" s="92">
        <f>SUM('4.1'!J220)</f>
        <v>138604</v>
      </c>
      <c r="J14" s="92">
        <f>SUM('4.1'!K220)</f>
        <v>0</v>
      </c>
      <c r="K14" s="92">
        <f>SUM('4.1'!L220)</f>
        <v>15784</v>
      </c>
      <c r="L14" s="92">
        <f>SUM('4.1'!M220)</f>
        <v>22263</v>
      </c>
      <c r="M14" s="92">
        <f>SUM('4.1'!N220)</f>
        <v>210273</v>
      </c>
      <c r="N14" s="92">
        <f>SUM('4.1'!O220)</f>
        <v>0</v>
      </c>
    </row>
    <row r="15" spans="1:14">
      <c r="A15" s="10" t="s">
        <v>136</v>
      </c>
      <c r="B15" s="118"/>
      <c r="C15" s="118"/>
      <c r="D15" s="118"/>
      <c r="E15" s="118"/>
      <c r="F15" s="122"/>
      <c r="G15" s="118"/>
      <c r="H15" s="122"/>
      <c r="I15" s="118"/>
      <c r="J15" s="121"/>
      <c r="K15" s="118"/>
      <c r="L15" s="121"/>
      <c r="M15" s="118"/>
      <c r="N15" s="118"/>
    </row>
    <row r="16" spans="1:14">
      <c r="A16" s="11" t="s">
        <v>34</v>
      </c>
      <c r="B16" s="92">
        <f>SUM(D16:F16)</f>
        <v>-1177953</v>
      </c>
      <c r="C16" s="92"/>
      <c r="D16" s="92">
        <v>-400807</v>
      </c>
      <c r="E16" s="92"/>
      <c r="F16" s="126">
        <v>-777146</v>
      </c>
      <c r="G16" s="92"/>
      <c r="H16" s="126"/>
      <c r="I16" s="92"/>
      <c r="J16" s="136"/>
      <c r="K16" s="92"/>
      <c r="L16" s="136"/>
      <c r="M16" s="92"/>
      <c r="N16" s="92"/>
    </row>
    <row r="17" spans="1:14">
      <c r="A17" s="11" t="s">
        <v>402</v>
      </c>
      <c r="B17" s="92">
        <f>SUM(C17:N17)</f>
        <v>-1177496</v>
      </c>
      <c r="C17" s="92"/>
      <c r="D17" s="92">
        <v>-400807</v>
      </c>
      <c r="E17" s="92"/>
      <c r="F17" s="126">
        <v>-776689</v>
      </c>
      <c r="G17" s="92"/>
      <c r="H17" s="126"/>
      <c r="I17" s="92"/>
      <c r="J17" s="136"/>
      <c r="K17" s="92"/>
      <c r="L17" s="136"/>
      <c r="M17" s="92"/>
      <c r="N17" s="92"/>
    </row>
    <row r="18" spans="1:14">
      <c r="A18" s="15" t="s">
        <v>505</v>
      </c>
      <c r="B18" s="116">
        <f>SUM(C18:N18)</f>
        <v>-1183438</v>
      </c>
      <c r="C18" s="116"/>
      <c r="D18" s="116">
        <v>-400807</v>
      </c>
      <c r="E18" s="116"/>
      <c r="F18" s="124">
        <v>-782631</v>
      </c>
      <c r="G18" s="116"/>
      <c r="H18" s="124"/>
      <c r="I18" s="116"/>
      <c r="J18" s="123"/>
      <c r="K18" s="116"/>
      <c r="L18" s="123"/>
      <c r="M18" s="116"/>
      <c r="N18" s="116"/>
    </row>
    <row r="19" spans="1:14" s="163" customFormat="1">
      <c r="A19" s="24" t="s">
        <v>73</v>
      </c>
      <c r="B19" s="129"/>
      <c r="C19" s="129"/>
      <c r="D19" s="129"/>
      <c r="E19" s="129"/>
      <c r="F19" s="164"/>
      <c r="G19" s="129"/>
      <c r="H19" s="164"/>
      <c r="I19" s="129"/>
      <c r="J19" s="131"/>
      <c r="K19" s="129"/>
      <c r="L19" s="131"/>
      <c r="M19" s="129"/>
      <c r="N19" s="129"/>
    </row>
    <row r="20" spans="1:14" s="163" customFormat="1">
      <c r="A20" s="11" t="s">
        <v>34</v>
      </c>
      <c r="B20" s="92">
        <f>SUM(C20:N20)</f>
        <v>237825</v>
      </c>
      <c r="C20" s="92">
        <f>SUM('4.2'!D39)</f>
        <v>235905</v>
      </c>
      <c r="D20" s="92">
        <f>SUM('4.2'!E39)</f>
        <v>0</v>
      </c>
      <c r="E20" s="92">
        <f>SUM('4.2'!F39)</f>
        <v>0</v>
      </c>
      <c r="F20" s="92">
        <f>SUM('4.2'!G39)</f>
        <v>0</v>
      </c>
      <c r="G20" s="92">
        <f>SUM('4.2'!H39)</f>
        <v>1770</v>
      </c>
      <c r="H20" s="92">
        <f>SUM('4.2'!I39)</f>
        <v>150</v>
      </c>
      <c r="I20" s="92">
        <f>SUM('4.2'!J39)</f>
        <v>0</v>
      </c>
      <c r="J20" s="92">
        <f>SUM('4.2'!K39)</f>
        <v>0</v>
      </c>
      <c r="K20" s="92">
        <f>SUM('4.2'!L39)</f>
        <v>0</v>
      </c>
      <c r="L20" s="92">
        <f>SUM('4.2'!M39)</f>
        <v>0</v>
      </c>
      <c r="M20" s="92">
        <f>SUM('4.2'!N39)</f>
        <v>0</v>
      </c>
      <c r="N20" s="92">
        <f>SUM('4.2'!O39)</f>
        <v>0</v>
      </c>
    </row>
    <row r="21" spans="1:14">
      <c r="A21" s="11" t="s">
        <v>402</v>
      </c>
      <c r="B21" s="92">
        <f t="shared" ref="B21:B22" si="0">SUM(C21:N21)</f>
        <v>235548</v>
      </c>
      <c r="C21" s="92">
        <f>SUM('4.2'!D40)</f>
        <v>230751</v>
      </c>
      <c r="D21" s="92">
        <f>SUM('4.2'!E40)</f>
        <v>0</v>
      </c>
      <c r="E21" s="92">
        <f>SUM('4.2'!F40)</f>
        <v>0</v>
      </c>
      <c r="F21" s="92">
        <f>SUM('4.2'!G40)</f>
        <v>0</v>
      </c>
      <c r="G21" s="92">
        <f>SUM('4.2'!H40)</f>
        <v>2670</v>
      </c>
      <c r="H21" s="92">
        <f>SUM('4.2'!I40)</f>
        <v>230</v>
      </c>
      <c r="I21" s="92">
        <f>SUM('4.2'!J40)</f>
        <v>0</v>
      </c>
      <c r="J21" s="92">
        <f>SUM('4.2'!K40)</f>
        <v>0</v>
      </c>
      <c r="K21" s="92">
        <f>SUM('4.2'!L40)</f>
        <v>0</v>
      </c>
      <c r="L21" s="92">
        <f>SUM('4.2'!M40)</f>
        <v>0</v>
      </c>
      <c r="M21" s="92">
        <f>SUM('4.2'!N40)</f>
        <v>1897</v>
      </c>
      <c r="N21" s="92">
        <f>SUM('4.2'!O40)</f>
        <v>0</v>
      </c>
    </row>
    <row r="22" spans="1:14">
      <c r="A22" s="11" t="s">
        <v>505</v>
      </c>
      <c r="B22" s="92">
        <f t="shared" si="0"/>
        <v>242013</v>
      </c>
      <c r="C22" s="92">
        <f>SUM('4.2'!D42)</f>
        <v>235530</v>
      </c>
      <c r="D22" s="92">
        <f>SUM('4.2'!E42)</f>
        <v>1686</v>
      </c>
      <c r="E22" s="92">
        <f>SUM('4.2'!F42)</f>
        <v>0</v>
      </c>
      <c r="F22" s="92">
        <f>SUM('4.2'!G42)</f>
        <v>0</v>
      </c>
      <c r="G22" s="92">
        <f>SUM('4.2'!H42)</f>
        <v>2670</v>
      </c>
      <c r="H22" s="92">
        <f>SUM('4.2'!I42)</f>
        <v>230</v>
      </c>
      <c r="I22" s="92">
        <f>SUM('4.2'!J42)</f>
        <v>0</v>
      </c>
      <c r="J22" s="92">
        <f>SUM('4.2'!K42)</f>
        <v>0</v>
      </c>
      <c r="K22" s="92">
        <f>SUM('4.2'!L42)</f>
        <v>0</v>
      </c>
      <c r="L22" s="92">
        <f>SUM('4.2'!M42)</f>
        <v>0</v>
      </c>
      <c r="M22" s="92">
        <f>SUM('4.2'!N42)</f>
        <v>1897</v>
      </c>
      <c r="N22" s="92">
        <f>SUM('4.2'!O42)</f>
        <v>0</v>
      </c>
    </row>
    <row r="23" spans="1:14" s="163" customFormat="1">
      <c r="A23" s="13" t="s">
        <v>218</v>
      </c>
      <c r="B23" s="135"/>
      <c r="C23" s="135"/>
      <c r="D23" s="137"/>
      <c r="E23" s="135"/>
      <c r="F23" s="135"/>
      <c r="G23" s="135"/>
      <c r="H23" s="135"/>
      <c r="I23" s="138"/>
      <c r="J23" s="138"/>
      <c r="K23" s="138"/>
      <c r="L23" s="138"/>
      <c r="M23" s="135"/>
      <c r="N23" s="135"/>
    </row>
    <row r="24" spans="1:14" s="163" customFormat="1">
      <c r="A24" s="11" t="s">
        <v>34</v>
      </c>
      <c r="B24" s="92">
        <f>SUM(C24:N24)</f>
        <v>143553</v>
      </c>
      <c r="C24" s="140">
        <v>125528</v>
      </c>
      <c r="D24" s="397"/>
      <c r="E24" s="140"/>
      <c r="F24" s="140"/>
      <c r="G24" s="140">
        <v>18025</v>
      </c>
      <c r="H24" s="129"/>
      <c r="I24" s="131"/>
      <c r="J24" s="131"/>
      <c r="K24" s="131"/>
      <c r="L24" s="131"/>
      <c r="M24" s="129"/>
      <c r="N24" s="129"/>
    </row>
    <row r="25" spans="1:14">
      <c r="A25" s="11" t="s">
        <v>402</v>
      </c>
      <c r="B25" s="92">
        <f>SUM(C25:N25)</f>
        <v>129302</v>
      </c>
      <c r="C25" s="92">
        <v>125528</v>
      </c>
      <c r="D25" s="92">
        <v>0</v>
      </c>
      <c r="E25" s="92">
        <v>0</v>
      </c>
      <c r="F25" s="92">
        <v>0</v>
      </c>
      <c r="G25" s="140">
        <v>2635</v>
      </c>
      <c r="H25" s="92">
        <v>0</v>
      </c>
      <c r="I25" s="92">
        <v>0</v>
      </c>
      <c r="J25" s="92">
        <v>0</v>
      </c>
      <c r="K25" s="92">
        <v>0</v>
      </c>
      <c r="L25" s="92">
        <v>0</v>
      </c>
      <c r="M25" s="92">
        <v>1139</v>
      </c>
      <c r="N25" s="92">
        <v>0</v>
      </c>
    </row>
    <row r="26" spans="1:14">
      <c r="A26" s="11" t="s">
        <v>505</v>
      </c>
      <c r="B26" s="92">
        <f>SUM(C26:N26)</f>
        <v>129797</v>
      </c>
      <c r="C26" s="92">
        <v>126013</v>
      </c>
      <c r="D26" s="126"/>
      <c r="E26" s="92"/>
      <c r="F26" s="92"/>
      <c r="G26" s="140">
        <v>2645</v>
      </c>
      <c r="H26" s="92"/>
      <c r="I26" s="136"/>
      <c r="J26" s="136"/>
      <c r="K26" s="136"/>
      <c r="L26" s="136"/>
      <c r="M26" s="92">
        <v>1139</v>
      </c>
      <c r="N26" s="92"/>
    </row>
    <row r="27" spans="1:14">
      <c r="A27" s="13" t="s">
        <v>219</v>
      </c>
      <c r="B27" s="135"/>
      <c r="C27" s="135"/>
      <c r="D27" s="137"/>
      <c r="E27" s="135"/>
      <c r="F27" s="135"/>
      <c r="G27" s="454"/>
      <c r="H27" s="135"/>
      <c r="I27" s="138"/>
      <c r="J27" s="138"/>
      <c r="K27" s="138"/>
      <c r="L27" s="138"/>
      <c r="M27" s="135"/>
      <c r="N27" s="135"/>
    </row>
    <row r="28" spans="1:14">
      <c r="A28" s="11" t="s">
        <v>34</v>
      </c>
      <c r="B28" s="92">
        <f>SUM(C28:N28)</f>
        <v>120402</v>
      </c>
      <c r="C28" s="140">
        <v>104441</v>
      </c>
      <c r="D28" s="130"/>
      <c r="E28" s="129"/>
      <c r="F28" s="129"/>
      <c r="G28" s="140">
        <v>15961</v>
      </c>
      <c r="H28" s="129"/>
      <c r="I28" s="131"/>
      <c r="J28" s="131"/>
      <c r="K28" s="131"/>
      <c r="L28" s="131"/>
      <c r="M28" s="129"/>
      <c r="N28" s="129"/>
    </row>
    <row r="29" spans="1:14">
      <c r="A29" s="11" t="s">
        <v>402</v>
      </c>
      <c r="B29" s="92">
        <f>SUM(C29:N29)</f>
        <v>109952</v>
      </c>
      <c r="C29" s="92">
        <v>104441</v>
      </c>
      <c r="D29" s="92">
        <v>0</v>
      </c>
      <c r="E29" s="92">
        <v>0</v>
      </c>
      <c r="F29" s="92">
        <v>0</v>
      </c>
      <c r="G29" s="140">
        <v>4401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92">
        <v>1110</v>
      </c>
      <c r="N29" s="92">
        <v>0</v>
      </c>
    </row>
    <row r="30" spans="1:14">
      <c r="A30" s="11" t="s">
        <v>505</v>
      </c>
      <c r="B30" s="92">
        <f>SUM(C30:N30)</f>
        <v>110393</v>
      </c>
      <c r="C30" s="92">
        <v>104877</v>
      </c>
      <c r="D30" s="126"/>
      <c r="E30" s="92"/>
      <c r="F30" s="92"/>
      <c r="G30" s="140">
        <v>4406</v>
      </c>
      <c r="H30" s="92"/>
      <c r="I30" s="136"/>
      <c r="J30" s="136"/>
      <c r="K30" s="136"/>
      <c r="L30" s="136"/>
      <c r="M30" s="92">
        <v>1110</v>
      </c>
      <c r="N30" s="92"/>
    </row>
    <row r="31" spans="1:14">
      <c r="A31" s="13" t="s">
        <v>220</v>
      </c>
      <c r="B31" s="135"/>
      <c r="C31" s="135"/>
      <c r="D31" s="137"/>
      <c r="E31" s="135"/>
      <c r="F31" s="135"/>
      <c r="G31" s="454"/>
      <c r="H31" s="135"/>
      <c r="I31" s="138"/>
      <c r="J31" s="138"/>
      <c r="K31" s="138"/>
      <c r="L31" s="138"/>
      <c r="M31" s="135"/>
      <c r="N31" s="135"/>
    </row>
    <row r="32" spans="1:14">
      <c r="A32" s="11" t="s">
        <v>34</v>
      </c>
      <c r="B32" s="92">
        <f>SUM(C32:N32)</f>
        <v>61529</v>
      </c>
      <c r="C32" s="140">
        <v>54141</v>
      </c>
      <c r="D32" s="130"/>
      <c r="E32" s="129"/>
      <c r="F32" s="129"/>
      <c r="G32" s="140">
        <v>7388</v>
      </c>
      <c r="H32" s="129"/>
      <c r="I32" s="131"/>
      <c r="J32" s="131"/>
      <c r="K32" s="131"/>
      <c r="L32" s="131"/>
      <c r="M32" s="129"/>
      <c r="N32" s="129"/>
    </row>
    <row r="33" spans="1:15">
      <c r="A33" s="11" t="s">
        <v>402</v>
      </c>
      <c r="B33" s="92">
        <f>SUM(C33:N33)</f>
        <v>57751</v>
      </c>
      <c r="C33" s="92">
        <v>54141</v>
      </c>
      <c r="D33" s="92">
        <v>0</v>
      </c>
      <c r="E33" s="92">
        <v>0</v>
      </c>
      <c r="F33" s="92">
        <v>0</v>
      </c>
      <c r="G33" s="140">
        <v>2352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2">
        <v>1258</v>
      </c>
      <c r="N33" s="92">
        <v>0</v>
      </c>
    </row>
    <row r="34" spans="1:15">
      <c r="A34" s="11" t="s">
        <v>505</v>
      </c>
      <c r="B34" s="92">
        <f>SUM(C34:N34)</f>
        <v>57998</v>
      </c>
      <c r="C34" s="92">
        <v>54383</v>
      </c>
      <c r="D34" s="92"/>
      <c r="E34" s="92"/>
      <c r="F34" s="126"/>
      <c r="G34" s="140">
        <v>2357</v>
      </c>
      <c r="H34" s="126"/>
      <c r="I34" s="92"/>
      <c r="J34" s="136"/>
      <c r="K34" s="92"/>
      <c r="L34" s="136"/>
      <c r="M34" s="92">
        <v>1258</v>
      </c>
      <c r="N34" s="92"/>
    </row>
    <row r="35" spans="1:15">
      <c r="A35" s="13" t="s">
        <v>237</v>
      </c>
      <c r="B35" s="118"/>
      <c r="C35" s="118"/>
      <c r="D35" s="118"/>
      <c r="E35" s="118"/>
      <c r="F35" s="122"/>
      <c r="G35" s="454"/>
      <c r="H35" s="122"/>
      <c r="I35" s="118"/>
      <c r="J35" s="121"/>
      <c r="K35" s="118"/>
      <c r="L35" s="121"/>
      <c r="M35" s="118"/>
      <c r="N35" s="118"/>
    </row>
    <row r="36" spans="1:15">
      <c r="A36" s="11" t="s">
        <v>34</v>
      </c>
      <c r="B36" s="92">
        <f>SUM(C36:N36)</f>
        <v>28009</v>
      </c>
      <c r="C36" s="92">
        <v>27309</v>
      </c>
      <c r="D36" s="92"/>
      <c r="E36" s="92"/>
      <c r="F36" s="126"/>
      <c r="G36" s="140">
        <v>700</v>
      </c>
      <c r="H36" s="126"/>
      <c r="I36" s="92"/>
      <c r="J36" s="136"/>
      <c r="K36" s="92"/>
      <c r="L36" s="136"/>
      <c r="M36" s="92"/>
      <c r="N36" s="92"/>
    </row>
    <row r="37" spans="1:15">
      <c r="A37" s="11" t="s">
        <v>402</v>
      </c>
      <c r="B37" s="92">
        <f>SUM(C37:N37)</f>
        <v>29194</v>
      </c>
      <c r="C37" s="92">
        <v>27829</v>
      </c>
      <c r="D37" s="92">
        <v>0</v>
      </c>
      <c r="E37" s="92">
        <v>0</v>
      </c>
      <c r="F37" s="92">
        <v>0</v>
      </c>
      <c r="G37" s="140">
        <v>700</v>
      </c>
      <c r="H37" s="92">
        <v>0</v>
      </c>
      <c r="I37" s="92">
        <v>15</v>
      </c>
      <c r="J37" s="92">
        <v>0</v>
      </c>
      <c r="K37" s="92">
        <v>0</v>
      </c>
      <c r="L37" s="92">
        <v>0</v>
      </c>
      <c r="M37" s="92">
        <v>650</v>
      </c>
      <c r="N37" s="92">
        <v>0</v>
      </c>
      <c r="O37" s="28"/>
    </row>
    <row r="38" spans="1:15">
      <c r="A38" s="11" t="s">
        <v>505</v>
      </c>
      <c r="B38" s="92">
        <f>SUM(C38:N38)</f>
        <v>29224</v>
      </c>
      <c r="C38" s="92">
        <v>27829</v>
      </c>
      <c r="D38" s="92"/>
      <c r="E38" s="92"/>
      <c r="F38" s="92"/>
      <c r="G38" s="140">
        <v>730</v>
      </c>
      <c r="H38" s="92"/>
      <c r="I38" s="136">
        <v>15</v>
      </c>
      <c r="J38" s="136"/>
      <c r="K38" s="136"/>
      <c r="L38" s="136"/>
      <c r="M38" s="92">
        <v>650</v>
      </c>
      <c r="N38" s="92"/>
      <c r="O38" s="28"/>
    </row>
    <row r="39" spans="1:15">
      <c r="A39" s="13" t="s">
        <v>221</v>
      </c>
      <c r="B39" s="135"/>
      <c r="C39" s="135"/>
      <c r="D39" s="135"/>
      <c r="E39" s="135"/>
      <c r="F39" s="135"/>
      <c r="G39" s="454"/>
      <c r="H39" s="135"/>
      <c r="I39" s="138"/>
      <c r="J39" s="138"/>
      <c r="K39" s="138"/>
      <c r="L39" s="138"/>
      <c r="M39" s="135"/>
      <c r="N39" s="135"/>
    </row>
    <row r="40" spans="1:15">
      <c r="A40" s="11" t="s">
        <v>34</v>
      </c>
      <c r="B40" s="92">
        <f>SUM(C40:N40)</f>
        <v>165361</v>
      </c>
      <c r="C40" s="140">
        <v>75736</v>
      </c>
      <c r="D40" s="129"/>
      <c r="E40" s="129"/>
      <c r="F40" s="129"/>
      <c r="G40" s="140">
        <v>89625</v>
      </c>
      <c r="H40" s="129"/>
      <c r="I40" s="131"/>
      <c r="J40" s="131"/>
      <c r="K40" s="131"/>
      <c r="L40" s="131"/>
      <c r="M40" s="129"/>
      <c r="N40" s="129"/>
    </row>
    <row r="41" spans="1:15" s="165" customFormat="1">
      <c r="A41" s="11" t="s">
        <v>402</v>
      </c>
      <c r="B41" s="92">
        <f>SUM(C41:N41)</f>
        <v>169829</v>
      </c>
      <c r="C41" s="92">
        <v>75736</v>
      </c>
      <c r="D41" s="92">
        <v>0</v>
      </c>
      <c r="E41" s="92">
        <v>0</v>
      </c>
      <c r="F41" s="92">
        <v>0</v>
      </c>
      <c r="G41" s="140">
        <v>89625</v>
      </c>
      <c r="H41" s="92">
        <v>0</v>
      </c>
      <c r="I41" s="92">
        <v>0</v>
      </c>
      <c r="J41" s="92">
        <v>0</v>
      </c>
      <c r="K41" s="92">
        <v>0</v>
      </c>
      <c r="L41" s="92">
        <v>0</v>
      </c>
      <c r="M41" s="92">
        <v>4468</v>
      </c>
      <c r="N41" s="92">
        <v>0</v>
      </c>
    </row>
    <row r="42" spans="1:15" s="165" customFormat="1">
      <c r="A42" s="15" t="s">
        <v>505</v>
      </c>
      <c r="B42" s="116">
        <f>SUM(C42:N42)</f>
        <v>169829</v>
      </c>
      <c r="C42" s="116">
        <v>75736</v>
      </c>
      <c r="D42" s="113"/>
      <c r="E42" s="116"/>
      <c r="F42" s="116"/>
      <c r="G42" s="115">
        <v>89625</v>
      </c>
      <c r="H42" s="116"/>
      <c r="I42" s="123"/>
      <c r="J42" s="123"/>
      <c r="K42" s="123"/>
      <c r="L42" s="123"/>
      <c r="M42" s="116">
        <v>4468</v>
      </c>
      <c r="N42" s="116"/>
    </row>
    <row r="43" spans="1:15">
      <c r="A43" s="24" t="s">
        <v>222</v>
      </c>
      <c r="B43" s="135"/>
      <c r="C43" s="129"/>
      <c r="D43" s="132"/>
      <c r="E43" s="129"/>
      <c r="F43" s="129"/>
      <c r="G43" s="140"/>
      <c r="H43" s="129"/>
      <c r="I43" s="131"/>
      <c r="J43" s="131"/>
      <c r="K43" s="131"/>
      <c r="L43" s="131"/>
      <c r="M43" s="129"/>
      <c r="N43" s="129"/>
    </row>
    <row r="44" spans="1:15">
      <c r="A44" s="11" t="s">
        <v>34</v>
      </c>
      <c r="B44" s="92">
        <f>SUM(C44:N44)</f>
        <v>49853</v>
      </c>
      <c r="C44" s="140">
        <v>42777</v>
      </c>
      <c r="D44" s="132"/>
      <c r="E44" s="129"/>
      <c r="F44" s="129"/>
      <c r="G44" s="140">
        <v>7076</v>
      </c>
      <c r="H44" s="129"/>
      <c r="I44" s="131"/>
      <c r="J44" s="131"/>
      <c r="K44" s="131"/>
      <c r="L44" s="131"/>
      <c r="M44" s="129"/>
      <c r="N44" s="129"/>
    </row>
    <row r="45" spans="1:15">
      <c r="A45" s="11" t="s">
        <v>402</v>
      </c>
      <c r="B45" s="92">
        <f>SUM(C45:N45)</f>
        <v>47674</v>
      </c>
      <c r="C45" s="92">
        <v>42777</v>
      </c>
      <c r="D45" s="92">
        <v>0</v>
      </c>
      <c r="E45" s="92">
        <v>0</v>
      </c>
      <c r="F45" s="92">
        <v>0</v>
      </c>
      <c r="G45" s="140">
        <v>3731</v>
      </c>
      <c r="H45" s="92">
        <v>0</v>
      </c>
      <c r="I45" s="92">
        <v>0</v>
      </c>
      <c r="J45" s="92">
        <v>0</v>
      </c>
      <c r="K45" s="92">
        <v>0</v>
      </c>
      <c r="L45" s="92">
        <v>0</v>
      </c>
      <c r="M45" s="92">
        <v>1166</v>
      </c>
      <c r="N45" s="92">
        <v>0</v>
      </c>
    </row>
    <row r="46" spans="1:15">
      <c r="A46" s="11" t="s">
        <v>505</v>
      </c>
      <c r="B46" s="116">
        <f>SUM(C46:N46)</f>
        <v>47679</v>
      </c>
      <c r="C46" s="92">
        <v>42777</v>
      </c>
      <c r="D46" s="114"/>
      <c r="E46" s="92"/>
      <c r="F46" s="92"/>
      <c r="G46" s="140">
        <v>3736</v>
      </c>
      <c r="H46" s="92"/>
      <c r="I46" s="136"/>
      <c r="J46" s="136"/>
      <c r="K46" s="136"/>
      <c r="L46" s="136"/>
      <c r="M46" s="92">
        <v>1166</v>
      </c>
      <c r="N46" s="92"/>
    </row>
    <row r="47" spans="1:15">
      <c r="A47" s="13" t="s">
        <v>223</v>
      </c>
      <c r="B47" s="129"/>
      <c r="C47" s="135"/>
      <c r="D47" s="139"/>
      <c r="E47" s="135"/>
      <c r="F47" s="135"/>
      <c r="G47" s="454"/>
      <c r="H47" s="135"/>
      <c r="I47" s="138"/>
      <c r="J47" s="138"/>
      <c r="K47" s="138"/>
      <c r="L47" s="138"/>
      <c r="M47" s="135"/>
      <c r="N47" s="135"/>
    </row>
    <row r="48" spans="1:15">
      <c r="A48" s="11" t="s">
        <v>34</v>
      </c>
      <c r="B48" s="92">
        <f>SUM(C48:N48)</f>
        <v>127571</v>
      </c>
      <c r="C48" s="140">
        <v>65608</v>
      </c>
      <c r="D48" s="132"/>
      <c r="E48" s="129"/>
      <c r="F48" s="129"/>
      <c r="G48" s="140">
        <v>56363</v>
      </c>
      <c r="H48" s="129"/>
      <c r="I48" s="406">
        <v>5600</v>
      </c>
      <c r="J48" s="131"/>
      <c r="K48" s="131"/>
      <c r="L48" s="131"/>
      <c r="M48" s="129"/>
      <c r="N48" s="129"/>
    </row>
    <row r="49" spans="1:16">
      <c r="A49" s="11" t="s">
        <v>402</v>
      </c>
      <c r="B49" s="92">
        <f>SUM(C49:N49)</f>
        <v>133222</v>
      </c>
      <c r="C49" s="92">
        <v>67608</v>
      </c>
      <c r="D49" s="92">
        <v>0</v>
      </c>
      <c r="E49" s="92">
        <v>0</v>
      </c>
      <c r="F49" s="92">
        <v>0</v>
      </c>
      <c r="G49" s="140">
        <v>56363</v>
      </c>
      <c r="H49" s="92">
        <v>0</v>
      </c>
      <c r="I49" s="140">
        <v>5600</v>
      </c>
      <c r="J49" s="92">
        <v>0</v>
      </c>
      <c r="K49" s="92">
        <v>0</v>
      </c>
      <c r="L49" s="92">
        <v>0</v>
      </c>
      <c r="M49" s="92">
        <v>3651</v>
      </c>
      <c r="N49" s="92">
        <v>0</v>
      </c>
    </row>
    <row r="50" spans="1:16">
      <c r="A50" s="11" t="s">
        <v>505</v>
      </c>
      <c r="B50" s="92">
        <f>SUM(C50:N50)</f>
        <v>133522</v>
      </c>
      <c r="C50" s="92">
        <v>67608</v>
      </c>
      <c r="D50" s="114"/>
      <c r="E50" s="92"/>
      <c r="F50" s="92"/>
      <c r="G50" s="140">
        <v>56663</v>
      </c>
      <c r="H50" s="92"/>
      <c r="I50" s="406">
        <v>5600</v>
      </c>
      <c r="J50" s="136"/>
      <c r="K50" s="136"/>
      <c r="L50" s="136"/>
      <c r="M50" s="92">
        <v>3651</v>
      </c>
      <c r="N50" s="92"/>
    </row>
    <row r="51" spans="1:16">
      <c r="A51" s="13" t="s">
        <v>224</v>
      </c>
      <c r="B51" s="135"/>
      <c r="C51" s="135"/>
      <c r="D51" s="139"/>
      <c r="E51" s="135"/>
      <c r="F51" s="135"/>
      <c r="G51" s="454"/>
      <c r="H51" s="135"/>
      <c r="I51" s="455"/>
      <c r="J51" s="138"/>
      <c r="K51" s="138"/>
      <c r="L51" s="138"/>
      <c r="M51" s="135"/>
      <c r="N51" s="135"/>
    </row>
    <row r="52" spans="1:16">
      <c r="A52" s="11" t="s">
        <v>34</v>
      </c>
      <c r="B52" s="92">
        <f>SUM(C52:N52)</f>
        <v>52652</v>
      </c>
      <c r="C52" s="140">
        <v>47652</v>
      </c>
      <c r="D52" s="132"/>
      <c r="E52" s="129"/>
      <c r="F52" s="129"/>
      <c r="G52" s="140">
        <v>5000</v>
      </c>
      <c r="H52" s="129"/>
      <c r="I52" s="406"/>
      <c r="J52" s="131"/>
      <c r="K52" s="131"/>
      <c r="L52" s="131"/>
      <c r="M52" s="129"/>
      <c r="N52" s="129"/>
    </row>
    <row r="53" spans="1:16">
      <c r="A53" s="11" t="s">
        <v>402</v>
      </c>
      <c r="B53" s="92">
        <f>SUM(C53:N53)</f>
        <v>53354</v>
      </c>
      <c r="C53" s="92">
        <v>47652</v>
      </c>
      <c r="D53" s="92">
        <v>0</v>
      </c>
      <c r="E53" s="92">
        <v>0</v>
      </c>
      <c r="F53" s="92">
        <v>0</v>
      </c>
      <c r="G53" s="140">
        <v>5000</v>
      </c>
      <c r="H53" s="92">
        <v>0</v>
      </c>
      <c r="I53" s="140">
        <v>0</v>
      </c>
      <c r="J53" s="92">
        <v>0</v>
      </c>
      <c r="K53" s="92">
        <v>0</v>
      </c>
      <c r="L53" s="92">
        <v>0</v>
      </c>
      <c r="M53" s="92">
        <v>702</v>
      </c>
      <c r="N53" s="92">
        <v>0</v>
      </c>
    </row>
    <row r="54" spans="1:16">
      <c r="A54" s="15" t="s">
        <v>505</v>
      </c>
      <c r="B54" s="92">
        <f>SUM(C54:N54)</f>
        <v>53354</v>
      </c>
      <c r="C54" s="92">
        <v>47652</v>
      </c>
      <c r="D54" s="114"/>
      <c r="E54" s="92"/>
      <c r="F54" s="92"/>
      <c r="G54" s="140">
        <v>5000</v>
      </c>
      <c r="H54" s="92"/>
      <c r="I54" s="406"/>
      <c r="J54" s="136"/>
      <c r="K54" s="136"/>
      <c r="L54" s="136"/>
      <c r="M54" s="92">
        <v>702</v>
      </c>
      <c r="N54" s="92"/>
    </row>
    <row r="55" spans="1:16">
      <c r="A55" s="496" t="s">
        <v>225</v>
      </c>
      <c r="B55" s="135"/>
      <c r="C55" s="135"/>
      <c r="D55" s="139"/>
      <c r="E55" s="135"/>
      <c r="F55" s="135"/>
      <c r="G55" s="454"/>
      <c r="H55" s="135"/>
      <c r="I55" s="455"/>
      <c r="J55" s="138"/>
      <c r="K55" s="138"/>
      <c r="L55" s="138"/>
      <c r="M55" s="135"/>
      <c r="N55" s="135"/>
      <c r="P55" s="68"/>
    </row>
    <row r="56" spans="1:16">
      <c r="A56" s="11" t="s">
        <v>34</v>
      </c>
      <c r="B56" s="92">
        <f>SUM(C56:N56)</f>
        <v>498609</v>
      </c>
      <c r="C56" s="140">
        <v>398856</v>
      </c>
      <c r="D56" s="132"/>
      <c r="E56" s="129"/>
      <c r="F56" s="129"/>
      <c r="G56" s="469">
        <v>72253</v>
      </c>
      <c r="H56" s="129"/>
      <c r="I56" s="495">
        <v>27500</v>
      </c>
      <c r="J56" s="131"/>
      <c r="K56" s="131"/>
      <c r="L56" s="131"/>
      <c r="M56" s="129"/>
      <c r="N56" s="129"/>
    </row>
    <row r="57" spans="1:16">
      <c r="A57" s="11" t="s">
        <v>402</v>
      </c>
      <c r="B57" s="92">
        <f>SUM(C57:N57)</f>
        <v>497157</v>
      </c>
      <c r="C57" s="92">
        <v>401033</v>
      </c>
      <c r="D57" s="92"/>
      <c r="E57" s="92">
        <v>0</v>
      </c>
      <c r="F57" s="92">
        <v>0</v>
      </c>
      <c r="G57" s="140">
        <v>62168</v>
      </c>
      <c r="H57" s="92">
        <v>0</v>
      </c>
      <c r="I57" s="294">
        <v>28961</v>
      </c>
      <c r="J57" s="92">
        <v>0</v>
      </c>
      <c r="K57" s="92">
        <v>0</v>
      </c>
      <c r="L57" s="92">
        <v>0</v>
      </c>
      <c r="M57" s="92">
        <v>4995</v>
      </c>
      <c r="N57" s="92">
        <v>0</v>
      </c>
    </row>
    <row r="58" spans="1:16">
      <c r="A58" s="15" t="s">
        <v>505</v>
      </c>
      <c r="B58" s="92">
        <f>SUM(C58:N58)</f>
        <v>504532</v>
      </c>
      <c r="C58" s="92">
        <v>401033</v>
      </c>
      <c r="D58" s="114"/>
      <c r="E58" s="92"/>
      <c r="F58" s="92"/>
      <c r="G58" s="140">
        <v>62168</v>
      </c>
      <c r="H58" s="92"/>
      <c r="I58" s="502">
        <v>36336</v>
      </c>
      <c r="J58" s="136"/>
      <c r="K58" s="136"/>
      <c r="L58" s="136"/>
      <c r="M58" s="92">
        <v>4995</v>
      </c>
      <c r="N58" s="92"/>
    </row>
    <row r="59" spans="1:16">
      <c r="A59" s="24" t="s">
        <v>106</v>
      </c>
      <c r="B59" s="138"/>
      <c r="C59" s="135"/>
      <c r="D59" s="137"/>
      <c r="E59" s="135"/>
      <c r="F59" s="137"/>
      <c r="G59" s="135"/>
      <c r="H59" s="137"/>
      <c r="I59" s="135"/>
      <c r="J59" s="137"/>
      <c r="K59" s="135"/>
      <c r="L59" s="137"/>
      <c r="M59" s="135"/>
      <c r="N59" s="139"/>
    </row>
    <row r="60" spans="1:16">
      <c r="A60" s="11" t="s">
        <v>34</v>
      </c>
      <c r="B60" s="136">
        <f>SUM(C60:N60)</f>
        <v>2494924</v>
      </c>
      <c r="C60" s="140">
        <f>SUM(C12,C16,C20,C24,C28,C32,C36,C40,C44,C48,C52,C56)</f>
        <v>1177953</v>
      </c>
      <c r="D60" s="397">
        <f t="shared" ref="D60:N60" si="1">SUM(D12,D16,D20,D24,D28,D32,D36,D40,D44,D48,D52,D56)</f>
        <v>100676</v>
      </c>
      <c r="E60" s="140">
        <f t="shared" si="1"/>
        <v>0</v>
      </c>
      <c r="F60" s="397">
        <f t="shared" si="1"/>
        <v>587406</v>
      </c>
      <c r="G60" s="140">
        <f t="shared" si="1"/>
        <v>387799</v>
      </c>
      <c r="H60" s="397">
        <f t="shared" si="1"/>
        <v>22122</v>
      </c>
      <c r="I60" s="140">
        <f t="shared" si="1"/>
        <v>177932</v>
      </c>
      <c r="J60" s="397">
        <f t="shared" si="1"/>
        <v>0</v>
      </c>
      <c r="K60" s="140">
        <f t="shared" si="1"/>
        <v>15784</v>
      </c>
      <c r="L60" s="397">
        <f t="shared" si="1"/>
        <v>25252</v>
      </c>
      <c r="M60" s="140">
        <f t="shared" si="1"/>
        <v>0</v>
      </c>
      <c r="N60" s="112">
        <f t="shared" si="1"/>
        <v>0</v>
      </c>
    </row>
    <row r="61" spans="1:16">
      <c r="A61" s="11" t="s">
        <v>402</v>
      </c>
      <c r="B61" s="136">
        <f>SUM(C61:N61)</f>
        <v>2641636</v>
      </c>
      <c r="C61" s="92">
        <f>SUM(C13,C17,C21,C25,C29,C33,C37,C41,C45,C49,C53,C57)</f>
        <v>1177496</v>
      </c>
      <c r="D61" s="126">
        <f t="shared" ref="D61:N61" si="2">SUM(D13,D17,D21,D25,D29,D33,D37,D41,D45,D49,D53,D57)</f>
        <v>126852</v>
      </c>
      <c r="E61" s="92">
        <f t="shared" si="2"/>
        <v>0</v>
      </c>
      <c r="F61" s="126">
        <f t="shared" si="2"/>
        <v>587863</v>
      </c>
      <c r="G61" s="92">
        <f t="shared" si="2"/>
        <v>345904</v>
      </c>
      <c r="H61" s="126">
        <f t="shared" si="2"/>
        <v>22256</v>
      </c>
      <c r="I61" s="92">
        <f t="shared" si="2"/>
        <v>166909</v>
      </c>
      <c r="J61" s="126">
        <f t="shared" si="2"/>
        <v>0</v>
      </c>
      <c r="K61" s="92">
        <f t="shared" si="2"/>
        <v>15784</v>
      </c>
      <c r="L61" s="126">
        <f t="shared" si="2"/>
        <v>22263</v>
      </c>
      <c r="M61" s="92">
        <f t="shared" si="2"/>
        <v>176309</v>
      </c>
      <c r="N61" s="114">
        <f t="shared" si="2"/>
        <v>0</v>
      </c>
    </row>
    <row r="62" spans="1:16">
      <c r="A62" s="503" t="s">
        <v>506</v>
      </c>
      <c r="B62" s="136">
        <f>SUM(C62:N62)</f>
        <v>2799477</v>
      </c>
      <c r="C62" s="92">
        <f>SUM(C14,C18,C22,C26,C30,C34,C38,C42,C46,C50,C54,C58)</f>
        <v>1183438</v>
      </c>
      <c r="D62" s="92">
        <f t="shared" ref="D62:N62" si="3">SUM(D14,D18,D22,D26,D30,D34,D38,D42,D46,D50,D54,D58)</f>
        <v>153881</v>
      </c>
      <c r="E62" s="92">
        <f t="shared" si="3"/>
        <v>0</v>
      </c>
      <c r="F62" s="92">
        <f t="shared" si="3"/>
        <v>656052</v>
      </c>
      <c r="G62" s="92">
        <f t="shared" si="3"/>
        <v>333939</v>
      </c>
      <c r="H62" s="92">
        <f t="shared" si="3"/>
        <v>22256</v>
      </c>
      <c r="I62" s="92">
        <f t="shared" si="3"/>
        <v>180555</v>
      </c>
      <c r="J62" s="92">
        <f t="shared" si="3"/>
        <v>0</v>
      </c>
      <c r="K62" s="92">
        <f t="shared" si="3"/>
        <v>15784</v>
      </c>
      <c r="L62" s="92">
        <f t="shared" si="3"/>
        <v>22263</v>
      </c>
      <c r="M62" s="92">
        <f t="shared" si="3"/>
        <v>231309</v>
      </c>
      <c r="N62" s="92">
        <f t="shared" si="3"/>
        <v>0</v>
      </c>
    </row>
    <row r="63" spans="1:16">
      <c r="B63" s="155"/>
      <c r="C63" s="155"/>
    </row>
    <row r="64" spans="1:16">
      <c r="C64" s="155"/>
      <c r="E64" s="68"/>
    </row>
    <row r="66" spans="1:5">
      <c r="A66" s="68"/>
    </row>
    <row r="75" spans="1:5">
      <c r="E75" s="68"/>
    </row>
  </sheetData>
  <mergeCells count="12">
    <mergeCell ref="M7:M9"/>
    <mergeCell ref="N7:N9"/>
    <mergeCell ref="I10:J10"/>
    <mergeCell ref="K10:L10"/>
    <mergeCell ref="C7:C9"/>
    <mergeCell ref="I7:J8"/>
    <mergeCell ref="D7:D9"/>
    <mergeCell ref="E7:E9"/>
    <mergeCell ref="F7:F9"/>
    <mergeCell ref="G7:G9"/>
    <mergeCell ref="H7:H9"/>
    <mergeCell ref="K7:L8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56" firstPageNumber="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X285"/>
  <sheetViews>
    <sheetView view="pageBreakPreview" zoomScaleNormal="100" workbookViewId="0">
      <pane ySplit="2115" activePane="bottomLeft"/>
      <selection pane="bottomLeft" activeCell="D6" sqref="D6"/>
    </sheetView>
  </sheetViews>
  <sheetFormatPr defaultRowHeight="12.75"/>
  <cols>
    <col min="1" max="1" width="57.5703125" customWidth="1"/>
    <col min="2" max="2" width="11.140625" customWidth="1"/>
    <col min="3" max="3" width="9" style="256" customWidth="1"/>
    <col min="4" max="4" width="11.42578125" customWidth="1"/>
    <col min="5" max="5" width="10.7109375" customWidth="1"/>
    <col min="6" max="6" width="12" customWidth="1"/>
    <col min="7" max="7" width="9.5703125" customWidth="1"/>
    <col min="8" max="8" width="10.7109375" customWidth="1"/>
    <col min="9" max="9" width="11.5703125" customWidth="1"/>
    <col min="10" max="14" width="10.7109375" customWidth="1"/>
    <col min="15" max="15" width="10.28515625" customWidth="1"/>
    <col min="16" max="16" width="9.85546875" bestFit="1" customWidth="1"/>
  </cols>
  <sheetData>
    <row r="1" spans="1:15" ht="15.75">
      <c r="A1" s="568" t="s">
        <v>756</v>
      </c>
      <c r="B1" s="568"/>
      <c r="C1" s="569"/>
      <c r="D1" s="568"/>
      <c r="E1" s="568"/>
      <c r="F1" s="568"/>
      <c r="G1" s="568"/>
      <c r="H1" s="22"/>
      <c r="I1" s="22"/>
      <c r="J1" s="22"/>
      <c r="K1" s="22"/>
      <c r="L1" s="22"/>
      <c r="M1" s="22"/>
      <c r="N1" s="22"/>
      <c r="O1" s="22"/>
    </row>
    <row r="2" spans="1:15" ht="15.75">
      <c r="A2" s="4"/>
      <c r="B2" s="4"/>
      <c r="C2" s="6"/>
      <c r="D2" s="4"/>
      <c r="E2" s="4"/>
      <c r="F2" s="4"/>
      <c r="G2" s="4"/>
      <c r="H2" s="5"/>
      <c r="I2" s="5"/>
      <c r="J2" s="5"/>
      <c r="K2" s="5"/>
      <c r="L2" s="5"/>
      <c r="M2" s="5"/>
      <c r="O2" s="5"/>
    </row>
    <row r="3" spans="1:15" ht="15.75">
      <c r="A3" s="4"/>
      <c r="B3" s="4"/>
      <c r="C3" s="39"/>
      <c r="D3" s="4"/>
      <c r="E3" s="4"/>
      <c r="F3" s="6"/>
      <c r="G3" s="6"/>
      <c r="H3" s="6" t="s">
        <v>130</v>
      </c>
      <c r="I3" s="5"/>
      <c r="J3" s="5"/>
      <c r="K3" s="5"/>
      <c r="L3" s="5"/>
      <c r="M3" s="5"/>
      <c r="N3" s="5"/>
      <c r="O3" s="5"/>
    </row>
    <row r="4" spans="1:15" ht="15.75">
      <c r="A4" s="4"/>
      <c r="B4" s="4"/>
      <c r="C4" s="6"/>
      <c r="D4" s="4"/>
      <c r="E4" s="4"/>
      <c r="F4" s="6"/>
      <c r="G4" s="6"/>
      <c r="H4" s="498" t="s">
        <v>507</v>
      </c>
      <c r="I4" s="5"/>
      <c r="J4" s="5"/>
      <c r="K4" s="5"/>
      <c r="L4" s="5"/>
      <c r="M4" s="5"/>
      <c r="N4" s="5"/>
      <c r="O4" s="5"/>
    </row>
    <row r="5" spans="1:15" ht="15.75">
      <c r="A5" s="6"/>
      <c r="B5" s="6"/>
      <c r="C5" s="6"/>
      <c r="D5" s="29"/>
      <c r="E5" s="4"/>
      <c r="F5" s="6"/>
      <c r="G5" s="6"/>
      <c r="H5" s="6" t="s">
        <v>2</v>
      </c>
      <c r="I5" s="5"/>
      <c r="J5" s="5"/>
      <c r="K5" s="5"/>
      <c r="L5" s="5"/>
      <c r="M5" s="5"/>
      <c r="N5" s="5"/>
      <c r="O5" s="5"/>
    </row>
    <row r="6" spans="1:15">
      <c r="A6" s="5"/>
      <c r="B6" s="5"/>
      <c r="C6" s="253"/>
      <c r="D6" s="5"/>
      <c r="E6" s="5"/>
      <c r="F6" s="5"/>
      <c r="G6" s="5"/>
      <c r="H6" s="5"/>
      <c r="I6" s="5"/>
      <c r="J6" s="5"/>
      <c r="K6" s="5"/>
      <c r="L6" s="5"/>
      <c r="M6" s="5"/>
      <c r="N6" s="588" t="s">
        <v>28</v>
      </c>
      <c r="O6" s="589"/>
    </row>
    <row r="7" spans="1:15" ht="12.75" customHeight="1">
      <c r="A7" s="7" t="s">
        <v>29</v>
      </c>
      <c r="B7" s="7"/>
      <c r="C7" s="579" t="s">
        <v>403</v>
      </c>
      <c r="D7" s="579" t="s">
        <v>231</v>
      </c>
      <c r="E7" s="579" t="s">
        <v>238</v>
      </c>
      <c r="F7" s="579" t="s">
        <v>227</v>
      </c>
      <c r="G7" s="579" t="s">
        <v>156</v>
      </c>
      <c r="H7" s="579" t="s">
        <v>197</v>
      </c>
      <c r="I7" s="579" t="s">
        <v>199</v>
      </c>
      <c r="J7" s="584" t="s">
        <v>228</v>
      </c>
      <c r="K7" s="585"/>
      <c r="L7" s="584" t="s">
        <v>229</v>
      </c>
      <c r="M7" s="585"/>
      <c r="N7" s="579" t="s">
        <v>230</v>
      </c>
      <c r="O7" s="579" t="s">
        <v>102</v>
      </c>
    </row>
    <row r="8" spans="1:15">
      <c r="A8" s="19" t="s">
        <v>31</v>
      </c>
      <c r="B8" s="19"/>
      <c r="C8" s="580"/>
      <c r="D8" s="580"/>
      <c r="E8" s="580"/>
      <c r="F8" s="580"/>
      <c r="G8" s="580"/>
      <c r="H8" s="580"/>
      <c r="I8" s="580"/>
      <c r="J8" s="586"/>
      <c r="K8" s="587"/>
      <c r="L8" s="586"/>
      <c r="M8" s="587"/>
      <c r="N8" s="580"/>
      <c r="O8" s="580"/>
    </row>
    <row r="9" spans="1:15" ht="34.5" customHeight="1">
      <c r="A9" s="8"/>
      <c r="B9" s="8"/>
      <c r="C9" s="581"/>
      <c r="D9" s="581"/>
      <c r="E9" s="581"/>
      <c r="F9" s="581"/>
      <c r="G9" s="581"/>
      <c r="H9" s="581"/>
      <c r="I9" s="581"/>
      <c r="J9" s="286" t="s">
        <v>182</v>
      </c>
      <c r="K9" s="286" t="s">
        <v>121</v>
      </c>
      <c r="L9" s="286" t="s">
        <v>182</v>
      </c>
      <c r="M9" s="286" t="s">
        <v>121</v>
      </c>
      <c r="N9" s="581"/>
      <c r="O9" s="581"/>
    </row>
    <row r="10" spans="1:15">
      <c r="A10" s="7" t="s">
        <v>8</v>
      </c>
      <c r="B10" s="7"/>
      <c r="C10" s="7" t="s">
        <v>9</v>
      </c>
      <c r="D10" s="7" t="s">
        <v>10</v>
      </c>
      <c r="E10" s="7" t="s">
        <v>11</v>
      </c>
      <c r="F10" s="7" t="s">
        <v>12</v>
      </c>
      <c r="G10" s="9" t="s">
        <v>13</v>
      </c>
      <c r="H10" s="7" t="s">
        <v>14</v>
      </c>
      <c r="I10" s="9" t="s">
        <v>15</v>
      </c>
      <c r="J10" s="582" t="s">
        <v>16</v>
      </c>
      <c r="K10" s="583"/>
      <c r="L10" s="582" t="s">
        <v>17</v>
      </c>
      <c r="M10" s="583"/>
      <c r="N10" s="19">
        <v>11</v>
      </c>
      <c r="O10" s="19">
        <v>12</v>
      </c>
    </row>
    <row r="11" spans="1:15">
      <c r="A11" s="13" t="s">
        <v>239</v>
      </c>
      <c r="B11" s="13"/>
      <c r="C11" s="7"/>
      <c r="D11" s="122"/>
      <c r="E11" s="118"/>
      <c r="F11" s="159"/>
      <c r="G11" s="118"/>
      <c r="H11" s="122"/>
      <c r="I11" s="118"/>
      <c r="J11" s="122"/>
      <c r="K11" s="118"/>
      <c r="L11" s="118"/>
      <c r="M11" s="118"/>
      <c r="N11" s="118"/>
      <c r="O11" s="118"/>
    </row>
    <row r="12" spans="1:15">
      <c r="A12" s="46" t="s">
        <v>45</v>
      </c>
      <c r="B12" s="24"/>
      <c r="C12" s="344">
        <f>SUM(D12:O12)</f>
        <v>0</v>
      </c>
      <c r="D12" s="126"/>
      <c r="E12" s="92"/>
      <c r="F12" s="398"/>
      <c r="G12" s="92"/>
      <c r="H12" s="126"/>
      <c r="I12" s="92"/>
      <c r="J12" s="126"/>
      <c r="K12" s="92"/>
      <c r="L12" s="92"/>
      <c r="M12" s="92"/>
      <c r="N12" s="92"/>
      <c r="O12" s="92"/>
    </row>
    <row r="13" spans="1:15">
      <c r="A13" s="46" t="s">
        <v>508</v>
      </c>
      <c r="B13" s="24"/>
      <c r="C13" s="344">
        <f>SUM(D13:O13)</f>
        <v>54</v>
      </c>
      <c r="D13" s="126"/>
      <c r="E13" s="92"/>
      <c r="F13" s="398"/>
      <c r="G13" s="92"/>
      <c r="H13" s="126"/>
      <c r="I13" s="92">
        <v>54</v>
      </c>
      <c r="J13" s="126"/>
      <c r="K13" s="92"/>
      <c r="L13" s="92"/>
      <c r="M13" s="92"/>
      <c r="N13" s="92"/>
      <c r="O13" s="92"/>
    </row>
    <row r="14" spans="1:15">
      <c r="A14" s="403" t="s">
        <v>515</v>
      </c>
      <c r="B14" s="320" t="s">
        <v>185</v>
      </c>
      <c r="C14" s="292">
        <f>SUM(D14:O14)</f>
        <v>54</v>
      </c>
      <c r="D14" s="124"/>
      <c r="E14" s="116">
        <v>0</v>
      </c>
      <c r="F14" s="124"/>
      <c r="G14" s="116">
        <v>0</v>
      </c>
      <c r="H14" s="124">
        <v>0</v>
      </c>
      <c r="I14" s="116">
        <v>54</v>
      </c>
      <c r="J14" s="124">
        <v>0</v>
      </c>
      <c r="K14" s="116">
        <v>0</v>
      </c>
      <c r="L14" s="116"/>
      <c r="M14" s="116">
        <v>0</v>
      </c>
      <c r="N14" s="116">
        <v>0</v>
      </c>
      <c r="O14" s="116">
        <v>0</v>
      </c>
    </row>
    <row r="15" spans="1:15">
      <c r="A15" s="13" t="s">
        <v>553</v>
      </c>
      <c r="B15" s="7"/>
      <c r="C15" s="7"/>
      <c r="D15" s="122"/>
      <c r="E15" s="118"/>
      <c r="F15" s="122"/>
      <c r="G15" s="118"/>
      <c r="H15" s="122"/>
      <c r="I15" s="118"/>
      <c r="J15" s="122"/>
      <c r="K15" s="118"/>
      <c r="L15" s="118"/>
      <c r="M15" s="118"/>
      <c r="N15" s="118"/>
      <c r="O15" s="118"/>
    </row>
    <row r="16" spans="1:15">
      <c r="A16" s="46" t="s">
        <v>45</v>
      </c>
      <c r="B16" s="19"/>
      <c r="C16" s="344">
        <f>SUM(D16:O16)</f>
        <v>0</v>
      </c>
      <c r="D16" s="126"/>
      <c r="E16" s="92"/>
      <c r="F16" s="126"/>
      <c r="G16" s="92"/>
      <c r="H16" s="126">
        <v>0</v>
      </c>
      <c r="I16" s="92"/>
      <c r="J16" s="126"/>
      <c r="K16" s="92"/>
      <c r="L16" s="92"/>
      <c r="M16" s="92"/>
      <c r="N16" s="92"/>
      <c r="O16" s="92"/>
    </row>
    <row r="17" spans="1:16">
      <c r="A17" s="46" t="s">
        <v>410</v>
      </c>
      <c r="B17" s="321" t="s">
        <v>183</v>
      </c>
      <c r="C17" s="344">
        <f>SUM(D17:O17)</f>
        <v>0</v>
      </c>
      <c r="D17" s="126"/>
      <c r="E17" s="92">
        <v>0</v>
      </c>
      <c r="F17" s="126">
        <v>0</v>
      </c>
      <c r="G17" s="92">
        <v>0</v>
      </c>
      <c r="H17" s="126">
        <v>0</v>
      </c>
      <c r="I17" s="92">
        <v>0</v>
      </c>
      <c r="J17" s="126">
        <v>0</v>
      </c>
      <c r="K17" s="92">
        <v>0</v>
      </c>
      <c r="L17" s="92"/>
      <c r="M17" s="92">
        <v>0</v>
      </c>
      <c r="N17" s="92">
        <v>0</v>
      </c>
      <c r="O17" s="92">
        <v>0</v>
      </c>
    </row>
    <row r="18" spans="1:16">
      <c r="A18" s="403" t="s">
        <v>515</v>
      </c>
      <c r="B18" s="320"/>
      <c r="C18" s="292">
        <f>SUM(D18:O18)</f>
        <v>0</v>
      </c>
      <c r="D18" s="123"/>
      <c r="E18" s="116"/>
      <c r="F18" s="124"/>
      <c r="G18" s="116"/>
      <c r="H18" s="124">
        <v>0</v>
      </c>
      <c r="I18" s="116"/>
      <c r="J18" s="124"/>
      <c r="K18" s="116"/>
      <c r="L18" s="124"/>
      <c r="M18" s="116"/>
      <c r="N18" s="124"/>
      <c r="O18" s="116"/>
    </row>
    <row r="19" spans="1:16">
      <c r="A19" s="24" t="s">
        <v>554</v>
      </c>
      <c r="B19" s="19"/>
      <c r="C19" s="536"/>
      <c r="D19" s="118"/>
      <c r="E19" s="126"/>
      <c r="F19" s="118"/>
      <c r="G19" s="126"/>
      <c r="H19" s="118"/>
      <c r="I19" s="92"/>
      <c r="J19" s="119"/>
      <c r="K19" s="92"/>
      <c r="L19" s="92"/>
      <c r="M19" s="92"/>
      <c r="N19" s="92"/>
      <c r="O19" s="92"/>
    </row>
    <row r="20" spans="1:16">
      <c r="A20" s="46" t="s">
        <v>45</v>
      </c>
      <c r="B20" s="19"/>
      <c r="C20" s="344">
        <f>SUM(D20:O20)</f>
        <v>3759</v>
      </c>
      <c r="D20" s="92"/>
      <c r="E20" s="126"/>
      <c r="F20" s="92"/>
      <c r="G20" s="126"/>
      <c r="H20" s="92">
        <v>3759</v>
      </c>
      <c r="I20" s="92"/>
      <c r="J20" s="119"/>
      <c r="K20" s="92"/>
      <c r="L20" s="92"/>
      <c r="M20" s="92"/>
      <c r="N20" s="92"/>
      <c r="O20" s="92"/>
    </row>
    <row r="21" spans="1:16">
      <c r="A21" s="46" t="s">
        <v>410</v>
      </c>
      <c r="B21" s="321" t="s">
        <v>183</v>
      </c>
      <c r="C21" s="344">
        <f>SUM(D21:O21)</f>
        <v>3759</v>
      </c>
      <c r="D21" s="92"/>
      <c r="E21" s="126">
        <v>0</v>
      </c>
      <c r="F21" s="92">
        <v>0</v>
      </c>
      <c r="G21" s="126">
        <v>0</v>
      </c>
      <c r="H21" s="92">
        <v>3759</v>
      </c>
      <c r="I21" s="92">
        <v>0</v>
      </c>
      <c r="J21" s="119">
        <v>0</v>
      </c>
      <c r="K21" s="92">
        <v>0</v>
      </c>
      <c r="L21" s="92"/>
      <c r="M21" s="92">
        <v>0</v>
      </c>
      <c r="N21" s="92">
        <v>0</v>
      </c>
      <c r="O21" s="92">
        <v>0</v>
      </c>
      <c r="P21" s="512"/>
    </row>
    <row r="22" spans="1:16">
      <c r="A22" s="403" t="s">
        <v>515</v>
      </c>
      <c r="B22" s="320"/>
      <c r="C22" s="292">
        <f>SUM(D22:O22)</f>
        <v>3759</v>
      </c>
      <c r="D22" s="116"/>
      <c r="E22" s="126"/>
      <c r="F22" s="116"/>
      <c r="G22" s="126"/>
      <c r="H22" s="116">
        <v>3759</v>
      </c>
      <c r="I22" s="92"/>
      <c r="J22" s="119"/>
      <c r="K22" s="92"/>
      <c r="L22" s="126"/>
      <c r="M22" s="92"/>
      <c r="N22" s="126"/>
      <c r="O22" s="92"/>
    </row>
    <row r="23" spans="1:16">
      <c r="A23" s="24" t="s">
        <v>555</v>
      </c>
      <c r="B23" s="19"/>
      <c r="C23" s="19"/>
      <c r="D23" s="118"/>
      <c r="E23" s="122"/>
      <c r="F23" s="118"/>
      <c r="G23" s="122"/>
      <c r="H23" s="118"/>
      <c r="I23" s="118"/>
      <c r="J23" s="122"/>
      <c r="K23" s="118"/>
      <c r="L23" s="122"/>
      <c r="M23" s="118"/>
      <c r="N23" s="122"/>
      <c r="O23" s="118"/>
    </row>
    <row r="24" spans="1:16">
      <c r="A24" s="46" t="s">
        <v>45</v>
      </c>
      <c r="B24" s="19"/>
      <c r="C24" s="344">
        <f>SUM(D24:O24)</f>
        <v>111656</v>
      </c>
      <c r="D24" s="92"/>
      <c r="E24" s="126"/>
      <c r="F24" s="92"/>
      <c r="G24" s="126"/>
      <c r="H24" s="92">
        <v>89684</v>
      </c>
      <c r="I24" s="92">
        <v>21972</v>
      </c>
      <c r="J24" s="126"/>
      <c r="K24" s="92"/>
      <c r="L24" s="126"/>
      <c r="M24" s="92"/>
      <c r="N24" s="126"/>
      <c r="O24" s="92"/>
    </row>
    <row r="25" spans="1:16">
      <c r="A25" s="46" t="s">
        <v>410</v>
      </c>
      <c r="B25" s="19"/>
      <c r="C25" s="344">
        <f t="shared" ref="C25" si="0">SUM(D25:O25)</f>
        <v>112358</v>
      </c>
      <c r="D25" s="92"/>
      <c r="E25" s="126">
        <v>351</v>
      </c>
      <c r="F25" s="92"/>
      <c r="G25" s="126"/>
      <c r="H25" s="92">
        <v>90035</v>
      </c>
      <c r="I25" s="92">
        <v>21972</v>
      </c>
      <c r="J25" s="126"/>
      <c r="K25" s="92"/>
      <c r="L25" s="126"/>
      <c r="M25" s="92"/>
      <c r="N25" s="126"/>
      <c r="O25" s="92"/>
    </row>
    <row r="26" spans="1:16">
      <c r="A26" s="403" t="s">
        <v>515</v>
      </c>
      <c r="B26" s="321" t="s">
        <v>183</v>
      </c>
      <c r="C26" s="292">
        <f>SUM(D26:O26)</f>
        <v>112358</v>
      </c>
      <c r="D26" s="116"/>
      <c r="E26" s="116">
        <v>351</v>
      </c>
      <c r="F26" s="116"/>
      <c r="G26" s="116"/>
      <c r="H26" s="116">
        <v>90035</v>
      </c>
      <c r="I26" s="116">
        <v>21972</v>
      </c>
      <c r="J26" s="116"/>
      <c r="K26" s="116"/>
      <c r="L26" s="116"/>
      <c r="M26" s="116"/>
      <c r="N26" s="116"/>
      <c r="O26" s="116"/>
    </row>
    <row r="27" spans="1:16">
      <c r="A27" s="496" t="s">
        <v>556</v>
      </c>
      <c r="B27" s="7"/>
      <c r="C27" s="7"/>
      <c r="D27" s="122"/>
      <c r="E27" s="118"/>
      <c r="F27" s="118"/>
      <c r="G27" s="118"/>
      <c r="H27" s="122"/>
      <c r="I27" s="118"/>
      <c r="J27" s="118"/>
      <c r="K27" s="118"/>
      <c r="L27" s="118"/>
      <c r="M27" s="118"/>
      <c r="N27" s="118"/>
      <c r="O27" s="92"/>
    </row>
    <row r="28" spans="1:16">
      <c r="A28" s="46" t="s">
        <v>45</v>
      </c>
      <c r="B28" s="19"/>
      <c r="C28" s="344">
        <f>SUM(D28:O28)</f>
        <v>518271</v>
      </c>
      <c r="D28" s="126"/>
      <c r="E28" s="92">
        <v>501483</v>
      </c>
      <c r="F28" s="92"/>
      <c r="G28" s="92"/>
      <c r="H28" s="126"/>
      <c r="I28" s="92"/>
      <c r="J28" s="92">
        <v>16788</v>
      </c>
      <c r="K28" s="92"/>
      <c r="L28" s="92"/>
      <c r="M28" s="92"/>
      <c r="N28" s="92"/>
      <c r="O28" s="92"/>
    </row>
    <row r="29" spans="1:16">
      <c r="A29" s="46" t="s">
        <v>410</v>
      </c>
      <c r="B29" s="19"/>
      <c r="C29" s="344">
        <f t="shared" ref="C29:C33" si="1">SUM(D29:O29)</f>
        <v>544096</v>
      </c>
      <c r="D29" s="126"/>
      <c r="E29" s="92">
        <v>527308</v>
      </c>
      <c r="F29" s="92"/>
      <c r="G29" s="92"/>
      <c r="H29" s="126"/>
      <c r="I29" s="92"/>
      <c r="J29" s="92">
        <v>16788</v>
      </c>
      <c r="K29" s="92"/>
      <c r="L29" s="92"/>
      <c r="M29" s="92"/>
      <c r="N29" s="92"/>
      <c r="O29" s="92"/>
    </row>
    <row r="30" spans="1:16">
      <c r="A30" s="497" t="s">
        <v>659</v>
      </c>
      <c r="B30" s="19"/>
      <c r="C30" s="344">
        <f t="shared" si="1"/>
        <v>7545</v>
      </c>
      <c r="D30" s="126"/>
      <c r="E30" s="92">
        <v>7545</v>
      </c>
      <c r="F30" s="92"/>
      <c r="G30" s="92"/>
      <c r="H30" s="126"/>
      <c r="I30" s="92"/>
      <c r="J30" s="92"/>
      <c r="K30" s="92"/>
      <c r="L30" s="92"/>
      <c r="M30" s="92"/>
      <c r="N30" s="92"/>
      <c r="O30" s="92"/>
    </row>
    <row r="31" spans="1:16">
      <c r="A31" s="46" t="s">
        <v>475</v>
      </c>
      <c r="B31" s="19"/>
      <c r="C31" s="344">
        <f t="shared" si="1"/>
        <v>6431</v>
      </c>
      <c r="D31" s="126"/>
      <c r="E31" s="92">
        <v>6431</v>
      </c>
      <c r="F31" s="92"/>
      <c r="G31" s="92"/>
      <c r="H31" s="126"/>
      <c r="I31" s="92"/>
      <c r="J31" s="92"/>
      <c r="K31" s="92"/>
      <c r="L31" s="92"/>
      <c r="M31" s="92"/>
      <c r="N31" s="92"/>
      <c r="O31" s="92"/>
    </row>
    <row r="32" spans="1:16">
      <c r="A32" s="46" t="s">
        <v>678</v>
      </c>
      <c r="B32" s="19"/>
      <c r="C32" s="344">
        <f t="shared" si="1"/>
        <v>11367</v>
      </c>
      <c r="D32" s="126"/>
      <c r="E32" s="92">
        <v>11367</v>
      </c>
      <c r="F32" s="92"/>
      <c r="G32" s="92"/>
      <c r="H32" s="126"/>
      <c r="I32" s="92"/>
      <c r="J32" s="92"/>
      <c r="K32" s="92"/>
      <c r="L32" s="92"/>
      <c r="M32" s="92"/>
      <c r="N32" s="92"/>
      <c r="O32" s="92"/>
    </row>
    <row r="33" spans="1:16">
      <c r="A33" s="46" t="s">
        <v>423</v>
      </c>
      <c r="B33" s="19"/>
      <c r="C33" s="344">
        <f t="shared" si="1"/>
        <v>25343</v>
      </c>
      <c r="D33" s="126"/>
      <c r="E33" s="92">
        <f t="shared" ref="E33:J33" si="2">SUM(E30:E32)</f>
        <v>25343</v>
      </c>
      <c r="F33" s="92">
        <f t="shared" si="2"/>
        <v>0</v>
      </c>
      <c r="G33" s="92">
        <f t="shared" si="2"/>
        <v>0</v>
      </c>
      <c r="H33" s="92">
        <f t="shared" si="2"/>
        <v>0</v>
      </c>
      <c r="I33" s="92">
        <f t="shared" si="2"/>
        <v>0</v>
      </c>
      <c r="J33" s="92">
        <f t="shared" si="2"/>
        <v>0</v>
      </c>
      <c r="K33" s="92">
        <f>SUM(K29:K32)</f>
        <v>0</v>
      </c>
      <c r="L33" s="92">
        <f>SUM(L29:L32)</f>
        <v>0</v>
      </c>
      <c r="M33" s="92">
        <f>SUM(M29:M32)</f>
        <v>0</v>
      </c>
      <c r="N33" s="92">
        <f>SUM(N29:N32)</f>
        <v>0</v>
      </c>
      <c r="O33" s="92">
        <f>SUM(O29:O32)</f>
        <v>0</v>
      </c>
    </row>
    <row r="34" spans="1:16">
      <c r="A34" s="403" t="s">
        <v>515</v>
      </c>
      <c r="B34" s="320" t="s">
        <v>183</v>
      </c>
      <c r="C34" s="292">
        <f>SUM(D34:O34)</f>
        <v>569439</v>
      </c>
      <c r="D34" s="124"/>
      <c r="E34" s="116">
        <f t="shared" ref="E34:O34" si="3">SUM(E29,E33)</f>
        <v>552651</v>
      </c>
      <c r="F34" s="116">
        <f t="shared" si="3"/>
        <v>0</v>
      </c>
      <c r="G34" s="116">
        <f t="shared" si="3"/>
        <v>0</v>
      </c>
      <c r="H34" s="116">
        <f t="shared" si="3"/>
        <v>0</v>
      </c>
      <c r="I34" s="116">
        <f t="shared" si="3"/>
        <v>0</v>
      </c>
      <c r="J34" s="116">
        <f t="shared" si="3"/>
        <v>16788</v>
      </c>
      <c r="K34" s="116">
        <f t="shared" si="3"/>
        <v>0</v>
      </c>
      <c r="L34" s="116">
        <f t="shared" si="3"/>
        <v>0</v>
      </c>
      <c r="M34" s="116">
        <f t="shared" si="3"/>
        <v>0</v>
      </c>
      <c r="N34" s="116">
        <f t="shared" si="3"/>
        <v>0</v>
      </c>
      <c r="O34" s="116">
        <f t="shared" si="3"/>
        <v>0</v>
      </c>
    </row>
    <row r="35" spans="1:16">
      <c r="A35" s="13" t="s">
        <v>557</v>
      </c>
      <c r="B35" s="7"/>
      <c r="C35" s="7"/>
      <c r="D35" s="122"/>
      <c r="E35" s="118"/>
      <c r="F35" s="92"/>
      <c r="G35" s="118"/>
      <c r="H35" s="122"/>
      <c r="I35" s="118"/>
      <c r="J35" s="126"/>
      <c r="K35" s="118"/>
      <c r="L35" s="118"/>
      <c r="M35" s="118"/>
      <c r="N35" s="118"/>
      <c r="O35" s="118"/>
    </row>
    <row r="36" spans="1:16">
      <c r="A36" s="46" t="s">
        <v>45</v>
      </c>
      <c r="B36" s="19"/>
      <c r="C36" s="344">
        <f>SUM(D36:O36)</f>
        <v>0</v>
      </c>
      <c r="D36" s="126"/>
      <c r="E36" s="92"/>
      <c r="F36" s="126"/>
      <c r="G36" s="92"/>
      <c r="H36" s="126"/>
      <c r="I36" s="92"/>
      <c r="J36" s="126"/>
      <c r="K36" s="92"/>
      <c r="L36" s="92"/>
      <c r="M36" s="92"/>
      <c r="N36" s="92"/>
      <c r="O36" s="92"/>
    </row>
    <row r="37" spans="1:16">
      <c r="A37" s="46" t="s">
        <v>508</v>
      </c>
      <c r="B37" s="19"/>
      <c r="C37" s="344">
        <f t="shared" ref="C37" si="4">SUM(D37:O37)</f>
        <v>155273</v>
      </c>
      <c r="D37" s="126"/>
      <c r="E37" s="92"/>
      <c r="F37" s="126"/>
      <c r="G37" s="92"/>
      <c r="H37" s="126"/>
      <c r="I37" s="92"/>
      <c r="J37" s="126"/>
      <c r="K37" s="92"/>
      <c r="L37" s="92"/>
      <c r="M37" s="92"/>
      <c r="N37" s="92">
        <v>155273</v>
      </c>
      <c r="O37" s="92"/>
    </row>
    <row r="38" spans="1:16">
      <c r="A38" s="403" t="s">
        <v>515</v>
      </c>
      <c r="B38" s="320" t="s">
        <v>183</v>
      </c>
      <c r="C38" s="292">
        <f>SUM(D38:O38)</f>
        <v>155273</v>
      </c>
      <c r="D38" s="124"/>
      <c r="E38" s="116"/>
      <c r="F38" s="124"/>
      <c r="G38" s="116"/>
      <c r="H38" s="124"/>
      <c r="I38" s="116"/>
      <c r="J38" s="124"/>
      <c r="K38" s="116"/>
      <c r="L38" s="116"/>
      <c r="M38" s="116"/>
      <c r="N38" s="116">
        <v>155273</v>
      </c>
      <c r="O38" s="116"/>
    </row>
    <row r="39" spans="1:16">
      <c r="A39" s="30" t="s">
        <v>558</v>
      </c>
      <c r="B39" s="7"/>
      <c r="C39" s="16"/>
      <c r="D39" s="118"/>
      <c r="E39" s="122"/>
      <c r="F39" s="118"/>
      <c r="G39" s="122"/>
      <c r="H39" s="118"/>
      <c r="I39" s="122"/>
      <c r="J39" s="118"/>
      <c r="K39" s="122"/>
      <c r="L39" s="118"/>
      <c r="M39" s="122"/>
      <c r="N39" s="118"/>
      <c r="O39" s="118"/>
    </row>
    <row r="40" spans="1:16">
      <c r="A40" s="98" t="s">
        <v>45</v>
      </c>
      <c r="B40" s="19"/>
      <c r="C40" s="504">
        <f>SUM(D40:O40)</f>
        <v>0</v>
      </c>
      <c r="D40" s="92"/>
      <c r="E40" s="126"/>
      <c r="F40" s="92"/>
      <c r="G40" s="126"/>
      <c r="H40" s="92"/>
      <c r="I40" s="126"/>
      <c r="J40" s="92"/>
      <c r="K40" s="126"/>
      <c r="L40" s="92"/>
      <c r="M40" s="126"/>
      <c r="N40" s="92"/>
      <c r="O40" s="92"/>
    </row>
    <row r="41" spans="1:16">
      <c r="A41" s="511" t="s">
        <v>410</v>
      </c>
      <c r="B41" s="321" t="s">
        <v>183</v>
      </c>
      <c r="C41" s="504">
        <f>SUM(D41:O41)</f>
        <v>0</v>
      </c>
      <c r="D41" s="92"/>
      <c r="E41" s="126"/>
      <c r="F41" s="92"/>
      <c r="G41" s="126"/>
      <c r="H41" s="92"/>
      <c r="I41" s="126"/>
      <c r="J41" s="92"/>
      <c r="K41" s="126"/>
      <c r="L41" s="92"/>
      <c r="M41" s="126"/>
      <c r="N41" s="92"/>
      <c r="O41" s="92">
        <v>0</v>
      </c>
    </row>
    <row r="42" spans="1:16">
      <c r="A42" s="98" t="s">
        <v>520</v>
      </c>
      <c r="B42" s="320"/>
      <c r="C42" s="504">
        <f>SUM(D42:O42)</f>
        <v>0</v>
      </c>
      <c r="D42" s="116"/>
      <c r="E42" s="126"/>
      <c r="F42" s="116"/>
      <c r="G42" s="126"/>
      <c r="H42" s="116"/>
      <c r="I42" s="126"/>
      <c r="J42" s="116"/>
      <c r="K42" s="126"/>
      <c r="L42" s="116"/>
      <c r="M42" s="126"/>
      <c r="N42" s="116"/>
      <c r="O42" s="116"/>
    </row>
    <row r="43" spans="1:16">
      <c r="A43" s="496" t="s">
        <v>559</v>
      </c>
      <c r="B43" s="7"/>
      <c r="C43" s="7"/>
      <c r="D43" s="122"/>
      <c r="E43" s="118"/>
      <c r="F43" s="122"/>
      <c r="G43" s="118"/>
      <c r="H43" s="122"/>
      <c r="I43" s="118"/>
      <c r="J43" s="122"/>
      <c r="K43" s="118"/>
      <c r="L43" s="118"/>
      <c r="M43" s="118"/>
      <c r="N43" s="118"/>
      <c r="O43" s="118"/>
    </row>
    <row r="44" spans="1:16">
      <c r="A44" s="46" t="s">
        <v>45</v>
      </c>
      <c r="B44" s="19"/>
      <c r="C44" s="344">
        <f>SUM(D44:O44)</f>
        <v>59396</v>
      </c>
      <c r="D44" s="126"/>
      <c r="E44" s="92"/>
      <c r="F44" s="126"/>
      <c r="G44" s="92"/>
      <c r="H44" s="126"/>
      <c r="I44" s="92"/>
      <c r="J44" s="126">
        <v>59396</v>
      </c>
      <c r="K44" s="92"/>
      <c r="L44" s="92"/>
      <c r="M44" s="92"/>
      <c r="N44" s="92"/>
      <c r="O44" s="92"/>
    </row>
    <row r="45" spans="1:16">
      <c r="A45" s="46" t="s">
        <v>509</v>
      </c>
      <c r="B45" s="19"/>
      <c r="C45" s="344">
        <f t="shared" ref="C45:C47" si="5">SUM(D45:O45)</f>
        <v>69396</v>
      </c>
      <c r="D45" s="126"/>
      <c r="E45" s="92"/>
      <c r="F45" s="126"/>
      <c r="G45" s="92"/>
      <c r="H45" s="126"/>
      <c r="I45" s="92"/>
      <c r="J45" s="126">
        <v>69396</v>
      </c>
      <c r="K45" s="92"/>
      <c r="L45" s="92"/>
      <c r="M45" s="92"/>
      <c r="N45" s="92"/>
      <c r="O45" s="92"/>
    </row>
    <row r="46" spans="1:16">
      <c r="A46" s="46" t="s">
        <v>552</v>
      </c>
      <c r="B46" s="19"/>
      <c r="C46" s="344">
        <f t="shared" si="5"/>
        <v>23350</v>
      </c>
      <c r="D46" s="126"/>
      <c r="E46" s="92"/>
      <c r="F46" s="126"/>
      <c r="G46" s="92"/>
      <c r="H46" s="126"/>
      <c r="I46" s="92"/>
      <c r="J46" s="126">
        <v>23350</v>
      </c>
      <c r="K46" s="92"/>
      <c r="L46" s="92"/>
      <c r="M46" s="92"/>
      <c r="N46" s="92"/>
      <c r="O46" s="92"/>
    </row>
    <row r="47" spans="1:16">
      <c r="A47" s="46" t="s">
        <v>423</v>
      </c>
      <c r="B47" s="19"/>
      <c r="C47" s="344">
        <f t="shared" si="5"/>
        <v>23350</v>
      </c>
      <c r="D47" s="126"/>
      <c r="E47" s="92"/>
      <c r="F47" s="126"/>
      <c r="G47" s="92"/>
      <c r="H47" s="126"/>
      <c r="I47" s="92"/>
      <c r="J47" s="126">
        <v>23350</v>
      </c>
      <c r="K47" s="92"/>
      <c r="L47" s="92"/>
      <c r="M47" s="92"/>
      <c r="N47" s="92"/>
      <c r="O47" s="92"/>
    </row>
    <row r="48" spans="1:16">
      <c r="A48" s="403" t="s">
        <v>515</v>
      </c>
      <c r="B48" s="320" t="s">
        <v>183</v>
      </c>
      <c r="C48" s="309">
        <f>SUM(D48:O48)</f>
        <v>92746</v>
      </c>
      <c r="D48" s="124"/>
      <c r="E48" s="116"/>
      <c r="F48" s="124"/>
      <c r="G48" s="116"/>
      <c r="H48" s="251"/>
      <c r="I48" s="116"/>
      <c r="J48" s="124">
        <f>SUM(J45,J47)</f>
        <v>92746</v>
      </c>
      <c r="K48" s="116"/>
      <c r="L48" s="116"/>
      <c r="M48" s="116"/>
      <c r="N48" s="116"/>
      <c r="O48" s="116">
        <v>0</v>
      </c>
      <c r="P48" s="512"/>
    </row>
    <row r="49" spans="1:15" s="165" customFormat="1">
      <c r="A49" s="13" t="s">
        <v>560</v>
      </c>
      <c r="B49" s="7"/>
      <c r="C49" s="7"/>
      <c r="D49" s="122"/>
      <c r="E49" s="118"/>
      <c r="F49" s="122"/>
      <c r="G49" s="118"/>
      <c r="H49" s="122"/>
      <c r="I49" s="118"/>
      <c r="J49" s="122"/>
      <c r="K49" s="118"/>
      <c r="L49" s="118"/>
      <c r="M49" s="118"/>
      <c r="N49" s="118"/>
      <c r="O49" s="118"/>
    </row>
    <row r="50" spans="1:15" s="165" customFormat="1">
      <c r="A50" s="46" t="s">
        <v>45</v>
      </c>
      <c r="B50" s="19"/>
      <c r="C50" s="344">
        <f>SUM(D50:O50)</f>
        <v>0</v>
      </c>
      <c r="D50" s="126"/>
      <c r="E50" s="92"/>
      <c r="F50" s="126"/>
      <c r="G50" s="92"/>
      <c r="H50" s="126"/>
      <c r="I50" s="92"/>
      <c r="J50" s="126"/>
      <c r="K50" s="92"/>
      <c r="L50" s="92"/>
      <c r="M50" s="92"/>
      <c r="N50" s="92"/>
      <c r="O50" s="92"/>
    </row>
    <row r="51" spans="1:15" s="165" customFormat="1">
      <c r="A51" s="46" t="s">
        <v>410</v>
      </c>
      <c r="B51" s="19"/>
      <c r="C51" s="344">
        <f>SUM(D51:O51)</f>
        <v>0</v>
      </c>
      <c r="D51" s="126"/>
      <c r="E51" s="92"/>
      <c r="F51" s="126"/>
      <c r="G51" s="92"/>
      <c r="H51" s="126"/>
      <c r="I51" s="92"/>
      <c r="J51" s="126"/>
      <c r="K51" s="92"/>
      <c r="L51" s="92"/>
      <c r="M51" s="92"/>
      <c r="N51" s="92"/>
      <c r="O51" s="92"/>
    </row>
    <row r="52" spans="1:15" s="165" customFormat="1">
      <c r="A52" s="403" t="s">
        <v>511</v>
      </c>
      <c r="B52" s="320" t="s">
        <v>183</v>
      </c>
      <c r="C52" s="292">
        <f>SUM(D52:O52)</f>
        <v>0</v>
      </c>
      <c r="D52" s="124"/>
      <c r="E52" s="116"/>
      <c r="F52" s="124"/>
      <c r="G52" s="116"/>
      <c r="H52" s="124"/>
      <c r="I52" s="116"/>
      <c r="J52" s="124"/>
      <c r="K52" s="116"/>
      <c r="L52" s="116"/>
      <c r="M52" s="116"/>
      <c r="N52" s="116"/>
      <c r="O52" s="116">
        <v>0</v>
      </c>
    </row>
    <row r="53" spans="1:15" s="165" customFormat="1">
      <c r="A53" s="13" t="s">
        <v>561</v>
      </c>
      <c r="B53" s="7"/>
      <c r="C53" s="7"/>
      <c r="D53" s="122"/>
      <c r="E53" s="118"/>
      <c r="F53" s="122"/>
      <c r="G53" s="118"/>
      <c r="H53" s="122"/>
      <c r="I53" s="118"/>
      <c r="J53" s="122"/>
      <c r="K53" s="118"/>
      <c r="L53" s="118"/>
      <c r="M53" s="118"/>
      <c r="N53" s="118"/>
      <c r="O53" s="118"/>
    </row>
    <row r="54" spans="1:15" s="165" customFormat="1">
      <c r="A54" s="46" t="s">
        <v>45</v>
      </c>
      <c r="B54" s="19"/>
      <c r="C54" s="344">
        <f>SUM(D54:O54)</f>
        <v>25252</v>
      </c>
      <c r="D54" s="126"/>
      <c r="E54" s="92"/>
      <c r="F54" s="126"/>
      <c r="G54" s="92"/>
      <c r="H54" s="126"/>
      <c r="I54" s="92"/>
      <c r="J54" s="126"/>
      <c r="K54" s="92"/>
      <c r="L54" s="92"/>
      <c r="M54" s="92">
        <v>25252</v>
      </c>
      <c r="N54" s="92"/>
      <c r="O54" s="92"/>
    </row>
    <row r="55" spans="1:15" s="165" customFormat="1">
      <c r="A55" s="46" t="s">
        <v>410</v>
      </c>
      <c r="B55" s="19"/>
      <c r="C55" s="344">
        <f t="shared" ref="C55" si="6">SUM(D55:O55)</f>
        <v>22263</v>
      </c>
      <c r="D55" s="126"/>
      <c r="E55" s="92"/>
      <c r="F55" s="126"/>
      <c r="G55" s="92"/>
      <c r="H55" s="126"/>
      <c r="I55" s="92"/>
      <c r="J55" s="126"/>
      <c r="K55" s="92"/>
      <c r="L55" s="92"/>
      <c r="M55" s="92">
        <v>22263</v>
      </c>
      <c r="N55" s="92"/>
      <c r="O55" s="92"/>
    </row>
    <row r="56" spans="1:15" s="165" customFormat="1">
      <c r="A56" s="403" t="s">
        <v>515</v>
      </c>
      <c r="B56" s="320" t="s">
        <v>183</v>
      </c>
      <c r="C56" s="292">
        <f>SUM(D56:O56)</f>
        <v>22263</v>
      </c>
      <c r="D56" s="124"/>
      <c r="E56" s="116"/>
      <c r="F56" s="124"/>
      <c r="G56" s="116"/>
      <c r="H56" s="124"/>
      <c r="I56" s="116"/>
      <c r="J56" s="124"/>
      <c r="K56" s="116"/>
      <c r="L56" s="116"/>
      <c r="M56" s="116">
        <v>22263</v>
      </c>
      <c r="N56" s="116"/>
      <c r="O56" s="116">
        <v>0</v>
      </c>
    </row>
    <row r="57" spans="1:15">
      <c r="A57" s="13" t="s">
        <v>562</v>
      </c>
      <c r="B57" s="7"/>
      <c r="C57" s="7"/>
      <c r="D57" s="122"/>
      <c r="E57" s="118"/>
      <c r="F57" s="122"/>
      <c r="G57" s="118"/>
      <c r="H57" s="122"/>
      <c r="I57" s="118"/>
      <c r="J57" s="122"/>
      <c r="K57" s="118"/>
      <c r="L57" s="118"/>
      <c r="M57" s="118"/>
      <c r="N57" s="118"/>
      <c r="O57" s="118"/>
    </row>
    <row r="58" spans="1:15">
      <c r="A58" s="46" t="s">
        <v>45</v>
      </c>
      <c r="B58" s="19"/>
      <c r="C58" s="344">
        <f>SUM(D58:O58)</f>
        <v>0</v>
      </c>
      <c r="D58" s="126"/>
      <c r="E58" s="92"/>
      <c r="F58" s="126"/>
      <c r="G58" s="92"/>
      <c r="H58" s="126"/>
      <c r="I58" s="92"/>
      <c r="J58" s="126"/>
      <c r="K58" s="92"/>
      <c r="L58" s="92"/>
      <c r="M58" s="92"/>
      <c r="N58" s="92"/>
      <c r="O58" s="92"/>
    </row>
    <row r="59" spans="1:15">
      <c r="A59" s="46" t="s">
        <v>410</v>
      </c>
      <c r="B59" s="321" t="s">
        <v>183</v>
      </c>
      <c r="C59" s="344">
        <f>SUM(D59:O59)</f>
        <v>0</v>
      </c>
      <c r="D59" s="126"/>
      <c r="E59" s="92"/>
      <c r="F59" s="126"/>
      <c r="G59" s="92"/>
      <c r="H59" s="126"/>
      <c r="I59" s="92"/>
      <c r="J59" s="126"/>
      <c r="K59" s="92"/>
      <c r="L59" s="92"/>
      <c r="M59" s="92"/>
      <c r="N59" s="92"/>
      <c r="O59" s="92">
        <v>0</v>
      </c>
    </row>
    <row r="60" spans="1:15">
      <c r="A60" s="403" t="s">
        <v>511</v>
      </c>
      <c r="B60" s="321"/>
      <c r="C60" s="344">
        <f>SUM(D60:O60)</f>
        <v>0</v>
      </c>
      <c r="D60" s="126"/>
      <c r="E60" s="92"/>
      <c r="F60" s="126"/>
      <c r="G60" s="92"/>
      <c r="H60" s="126"/>
      <c r="I60" s="92"/>
      <c r="J60" s="126"/>
      <c r="K60" s="92"/>
      <c r="L60" s="92"/>
      <c r="M60" s="92"/>
      <c r="N60" s="92"/>
      <c r="O60" s="92"/>
    </row>
    <row r="61" spans="1:15">
      <c r="A61" s="496" t="s">
        <v>563</v>
      </c>
      <c r="B61" s="7"/>
      <c r="C61" s="7"/>
      <c r="D61" s="122"/>
      <c r="E61" s="118"/>
      <c r="F61" s="122"/>
      <c r="G61" s="118"/>
      <c r="H61" s="122"/>
      <c r="I61" s="118"/>
      <c r="J61" s="122"/>
      <c r="K61" s="118"/>
      <c r="L61" s="118"/>
      <c r="M61" s="118"/>
      <c r="N61" s="118"/>
      <c r="O61" s="118"/>
    </row>
    <row r="62" spans="1:15">
      <c r="A62" s="46" t="s">
        <v>45</v>
      </c>
      <c r="B62" s="19"/>
      <c r="C62" s="344">
        <f>SUM(D62:O62)</f>
        <v>0</v>
      </c>
      <c r="D62" s="126"/>
      <c r="E62" s="92"/>
      <c r="F62" s="126"/>
      <c r="G62" s="92"/>
      <c r="H62" s="126"/>
      <c r="I62" s="92"/>
      <c r="J62" s="126"/>
      <c r="K62" s="92"/>
      <c r="L62" s="92"/>
      <c r="M62" s="92"/>
      <c r="N62" s="92"/>
      <c r="O62" s="92"/>
    </row>
    <row r="63" spans="1:15">
      <c r="A63" s="46" t="s">
        <v>410</v>
      </c>
      <c r="B63" s="321" t="s">
        <v>183</v>
      </c>
      <c r="C63" s="344">
        <f>SUM(D63:O63)</f>
        <v>0</v>
      </c>
      <c r="D63" s="126"/>
      <c r="E63" s="92"/>
      <c r="F63" s="126"/>
      <c r="G63" s="92"/>
      <c r="H63" s="126"/>
      <c r="I63" s="92"/>
      <c r="J63" s="126"/>
      <c r="K63" s="92"/>
      <c r="L63" s="92"/>
      <c r="M63" s="92"/>
      <c r="N63" s="92"/>
      <c r="O63" s="92">
        <v>0</v>
      </c>
    </row>
    <row r="64" spans="1:15">
      <c r="A64" s="403" t="s">
        <v>511</v>
      </c>
      <c r="B64" s="321"/>
      <c r="C64" s="344">
        <f>SUM(D64:O64)</f>
        <v>0</v>
      </c>
      <c r="D64" s="126"/>
      <c r="E64" s="92"/>
      <c r="F64" s="126"/>
      <c r="G64" s="92"/>
      <c r="H64" s="126"/>
      <c r="I64" s="92"/>
      <c r="J64" s="126"/>
      <c r="K64" s="92"/>
      <c r="L64" s="92"/>
      <c r="M64" s="92"/>
      <c r="N64" s="92"/>
      <c r="O64" s="92"/>
    </row>
    <row r="65" spans="1:17">
      <c r="A65" s="57" t="s">
        <v>564</v>
      </c>
      <c r="B65" s="50"/>
      <c r="C65" s="50"/>
      <c r="D65" s="122"/>
      <c r="E65" s="118"/>
      <c r="F65" s="122"/>
      <c r="G65" s="118"/>
      <c r="H65" s="122"/>
      <c r="I65" s="118"/>
      <c r="J65" s="122"/>
      <c r="K65" s="118"/>
      <c r="L65" s="118"/>
      <c r="M65" s="118"/>
      <c r="N65" s="118"/>
      <c r="O65" s="118"/>
    </row>
    <row r="66" spans="1:17">
      <c r="A66" s="46" t="s">
        <v>45</v>
      </c>
      <c r="B66" s="51"/>
      <c r="C66" s="344">
        <f>SUM(D66:O66)</f>
        <v>0</v>
      </c>
      <c r="D66" s="126"/>
      <c r="E66" s="92"/>
      <c r="F66" s="126"/>
      <c r="G66" s="92"/>
      <c r="H66" s="126"/>
      <c r="I66" s="92"/>
      <c r="J66" s="126"/>
      <c r="K66" s="92"/>
      <c r="L66" s="92"/>
      <c r="M66" s="92"/>
      <c r="N66" s="92"/>
      <c r="O66" s="92"/>
    </row>
    <row r="67" spans="1:17">
      <c r="A67" s="46" t="s">
        <v>410</v>
      </c>
      <c r="B67" s="321" t="s">
        <v>183</v>
      </c>
      <c r="C67" s="344">
        <f>SUM(D67:O67)</f>
        <v>0</v>
      </c>
      <c r="D67" s="126"/>
      <c r="E67" s="92"/>
      <c r="F67" s="126"/>
      <c r="G67" s="92"/>
      <c r="H67" s="126"/>
      <c r="I67" s="92"/>
      <c r="J67" s="126"/>
      <c r="K67" s="92"/>
      <c r="L67" s="92"/>
      <c r="M67" s="92"/>
      <c r="N67" s="92"/>
      <c r="O67" s="92">
        <v>0</v>
      </c>
    </row>
    <row r="68" spans="1:17">
      <c r="A68" s="403" t="s">
        <v>511</v>
      </c>
      <c r="B68" s="321"/>
      <c r="C68" s="344">
        <f>SUM(D68:O68)</f>
        <v>0</v>
      </c>
      <c r="D68" s="126"/>
      <c r="E68" s="92"/>
      <c r="F68" s="126"/>
      <c r="G68" s="92"/>
      <c r="H68" s="126"/>
      <c r="I68" s="92"/>
      <c r="J68" s="126"/>
      <c r="K68" s="92"/>
      <c r="L68" s="92"/>
      <c r="M68" s="92"/>
      <c r="N68" s="92"/>
      <c r="O68" s="92"/>
    </row>
    <row r="69" spans="1:17">
      <c r="A69" s="396" t="s">
        <v>565</v>
      </c>
      <c r="B69" s="50"/>
      <c r="C69" s="50"/>
      <c r="D69" s="122"/>
      <c r="E69" s="118"/>
      <c r="F69" s="122"/>
      <c r="G69" s="118"/>
      <c r="H69" s="122"/>
      <c r="I69" s="118"/>
      <c r="J69" s="122"/>
      <c r="K69" s="118"/>
      <c r="L69" s="118"/>
      <c r="M69" s="118"/>
      <c r="N69" s="118"/>
      <c r="O69" s="118"/>
    </row>
    <row r="70" spans="1:17">
      <c r="A70" s="46" t="s">
        <v>45</v>
      </c>
      <c r="B70" s="51"/>
      <c r="C70" s="344">
        <f>SUM(D70:O70)</f>
        <v>0</v>
      </c>
      <c r="D70" s="126"/>
      <c r="E70" s="92"/>
      <c r="F70" s="126"/>
      <c r="G70" s="92"/>
      <c r="H70" s="126"/>
      <c r="I70" s="92"/>
      <c r="J70" s="126"/>
      <c r="K70" s="92"/>
      <c r="L70" s="92"/>
      <c r="M70" s="92"/>
      <c r="N70" s="92"/>
      <c r="O70" s="92"/>
    </row>
    <row r="71" spans="1:17">
      <c r="A71" s="46" t="s">
        <v>410</v>
      </c>
      <c r="B71" s="321" t="s">
        <v>183</v>
      </c>
      <c r="C71" s="344">
        <f>SUM(D71:O71)</f>
        <v>0</v>
      </c>
      <c r="D71" s="126"/>
      <c r="E71" s="92"/>
      <c r="F71" s="126"/>
      <c r="G71" s="92"/>
      <c r="H71" s="126"/>
      <c r="I71" s="92"/>
      <c r="J71" s="126"/>
      <c r="K71" s="92"/>
      <c r="L71" s="92"/>
      <c r="M71" s="92"/>
      <c r="N71" s="92"/>
      <c r="O71" s="92">
        <v>0</v>
      </c>
    </row>
    <row r="72" spans="1:17">
      <c r="A72" s="403" t="s">
        <v>511</v>
      </c>
      <c r="B72" s="321"/>
      <c r="C72" s="344">
        <f>SUM(D72:O72)</f>
        <v>0</v>
      </c>
      <c r="D72" s="126"/>
      <c r="E72" s="92"/>
      <c r="F72" s="126"/>
      <c r="G72" s="92"/>
      <c r="H72" s="126"/>
      <c r="I72" s="92"/>
      <c r="J72" s="126"/>
      <c r="K72" s="92"/>
      <c r="L72" s="92"/>
      <c r="M72" s="92"/>
      <c r="N72" s="92"/>
      <c r="O72" s="92"/>
    </row>
    <row r="73" spans="1:17">
      <c r="A73" s="57" t="s">
        <v>566</v>
      </c>
      <c r="B73" s="50"/>
      <c r="C73" s="50"/>
      <c r="D73" s="122"/>
      <c r="E73" s="118"/>
      <c r="F73" s="122"/>
      <c r="G73" s="118"/>
      <c r="H73" s="122"/>
      <c r="I73" s="118"/>
      <c r="J73" s="122"/>
      <c r="K73" s="118"/>
      <c r="L73" s="118"/>
      <c r="M73" s="118"/>
      <c r="N73" s="118"/>
      <c r="O73" s="118"/>
    </row>
    <row r="74" spans="1:17">
      <c r="A74" s="46" t="s">
        <v>45</v>
      </c>
      <c r="B74" s="51"/>
      <c r="C74" s="344">
        <f>SUM(D74:O74)</f>
        <v>0</v>
      </c>
      <c r="D74" s="126"/>
      <c r="E74" s="92"/>
      <c r="F74" s="126"/>
      <c r="G74" s="92"/>
      <c r="H74" s="126"/>
      <c r="I74" s="92"/>
      <c r="J74" s="126"/>
      <c r="K74" s="92"/>
      <c r="L74" s="92"/>
      <c r="M74" s="92"/>
      <c r="N74" s="92"/>
      <c r="O74" s="92"/>
    </row>
    <row r="75" spans="1:17">
      <c r="A75" s="46" t="s">
        <v>410</v>
      </c>
      <c r="B75" s="51"/>
      <c r="C75" s="344">
        <f t="shared" ref="C75" si="7">SUM(D75:O75)</f>
        <v>2270</v>
      </c>
      <c r="D75" s="126"/>
      <c r="E75" s="92"/>
      <c r="F75" s="126"/>
      <c r="G75" s="92"/>
      <c r="H75" s="126">
        <v>2270</v>
      </c>
      <c r="I75" s="92"/>
      <c r="J75" s="126"/>
      <c r="K75" s="92"/>
      <c r="L75" s="92"/>
      <c r="M75" s="92"/>
      <c r="N75" s="92"/>
      <c r="O75" s="92"/>
    </row>
    <row r="76" spans="1:17">
      <c r="A76" s="403" t="s">
        <v>515</v>
      </c>
      <c r="B76" s="320" t="s">
        <v>183</v>
      </c>
      <c r="C76" s="292">
        <f>SUM(D76:O76)</f>
        <v>2270</v>
      </c>
      <c r="D76" s="124"/>
      <c r="E76" s="116"/>
      <c r="F76" s="124"/>
      <c r="G76" s="116"/>
      <c r="H76" s="124">
        <v>2270</v>
      </c>
      <c r="I76" s="116"/>
      <c r="J76" s="124"/>
      <c r="K76" s="116"/>
      <c r="L76" s="116"/>
      <c r="M76" s="116"/>
      <c r="N76" s="116"/>
      <c r="O76" s="116">
        <v>0</v>
      </c>
    </row>
    <row r="77" spans="1:17">
      <c r="A77" s="57" t="s">
        <v>567</v>
      </c>
      <c r="B77" s="50"/>
      <c r="C77" s="50"/>
      <c r="D77" s="122"/>
      <c r="E77" s="118"/>
      <c r="F77" s="122"/>
      <c r="G77" s="118"/>
      <c r="H77" s="122"/>
      <c r="I77" s="118"/>
      <c r="J77" s="122"/>
      <c r="K77" s="118"/>
      <c r="L77" s="118"/>
      <c r="M77" s="118"/>
      <c r="N77" s="118"/>
      <c r="O77" s="118"/>
    </row>
    <row r="78" spans="1:17">
      <c r="A78" s="46" t="s">
        <v>45</v>
      </c>
      <c r="B78" s="51"/>
      <c r="C78" s="344">
        <f>SUM(D78:O78)</f>
        <v>0</v>
      </c>
      <c r="D78" s="126"/>
      <c r="E78" s="92"/>
      <c r="F78" s="126"/>
      <c r="G78" s="92"/>
      <c r="H78" s="126"/>
      <c r="I78" s="92"/>
      <c r="J78" s="126"/>
      <c r="K78" s="92"/>
      <c r="L78" s="92"/>
      <c r="M78" s="92"/>
      <c r="N78" s="92"/>
      <c r="O78" s="92"/>
    </row>
    <row r="79" spans="1:17">
      <c r="A79" s="46" t="s">
        <v>410</v>
      </c>
      <c r="B79" s="321" t="s">
        <v>183</v>
      </c>
      <c r="C79" s="344">
        <f>SUM(D79:O79)</f>
        <v>0</v>
      </c>
      <c r="D79" s="126"/>
      <c r="E79" s="92"/>
      <c r="F79" s="126"/>
      <c r="G79" s="92"/>
      <c r="H79" s="126"/>
      <c r="I79" s="92"/>
      <c r="J79" s="126"/>
      <c r="K79" s="92"/>
      <c r="L79" s="92"/>
      <c r="M79" s="92"/>
      <c r="N79" s="92"/>
      <c r="O79" s="92">
        <v>0</v>
      </c>
      <c r="Q79" s="68"/>
    </row>
    <row r="80" spans="1:17">
      <c r="A80" s="403" t="s">
        <v>511</v>
      </c>
      <c r="B80" s="320"/>
      <c r="C80" s="292">
        <f>SUM(D80:O80)</f>
        <v>0</v>
      </c>
      <c r="D80" s="124"/>
      <c r="E80" s="116"/>
      <c r="F80" s="124"/>
      <c r="G80" s="116"/>
      <c r="H80" s="124"/>
      <c r="I80" s="116"/>
      <c r="J80" s="124"/>
      <c r="K80" s="116"/>
      <c r="L80" s="116"/>
      <c r="M80" s="116"/>
      <c r="N80" s="116"/>
      <c r="O80" s="116"/>
    </row>
    <row r="81" spans="1:15">
      <c r="A81" s="60" t="s">
        <v>568</v>
      </c>
      <c r="B81" s="51"/>
      <c r="C81" s="51"/>
      <c r="D81" s="126"/>
      <c r="E81" s="92"/>
      <c r="F81" s="126"/>
      <c r="G81" s="92"/>
      <c r="H81" s="126"/>
      <c r="I81" s="92"/>
      <c r="J81" s="126"/>
      <c r="K81" s="92"/>
      <c r="L81" s="92"/>
      <c r="M81" s="92"/>
      <c r="N81" s="92"/>
      <c r="O81" s="92"/>
    </row>
    <row r="82" spans="1:15">
      <c r="A82" s="46" t="s">
        <v>45</v>
      </c>
      <c r="B82" s="51"/>
      <c r="C82" s="344">
        <f>SUM(D82:O82)</f>
        <v>21150</v>
      </c>
      <c r="D82" s="126"/>
      <c r="E82" s="92"/>
      <c r="F82" s="126"/>
      <c r="G82" s="92"/>
      <c r="H82" s="126"/>
      <c r="I82" s="92"/>
      <c r="J82" s="126">
        <v>21150</v>
      </c>
      <c r="K82" s="92"/>
      <c r="L82" s="92"/>
      <c r="M82" s="92"/>
      <c r="N82" s="92"/>
      <c r="O82" s="92"/>
    </row>
    <row r="83" spans="1:15">
      <c r="A83" s="46" t="s">
        <v>410</v>
      </c>
      <c r="B83" s="51"/>
      <c r="C83" s="344">
        <f>SUM(D83:O83)</f>
        <v>21150</v>
      </c>
      <c r="D83" s="126"/>
      <c r="E83" s="92"/>
      <c r="F83" s="126"/>
      <c r="G83" s="92"/>
      <c r="H83" s="126"/>
      <c r="I83" s="92"/>
      <c r="J83" s="126">
        <v>21150</v>
      </c>
      <c r="K83" s="92"/>
      <c r="L83" s="92"/>
      <c r="M83" s="92"/>
      <c r="N83" s="92"/>
      <c r="O83" s="92"/>
    </row>
    <row r="84" spans="1:15">
      <c r="A84" s="403" t="s">
        <v>511</v>
      </c>
      <c r="B84" s="320" t="s">
        <v>183</v>
      </c>
      <c r="C84" s="292">
        <f>SUM(D84:O84)</f>
        <v>21150</v>
      </c>
      <c r="D84" s="124"/>
      <c r="E84" s="92"/>
      <c r="F84" s="126"/>
      <c r="G84" s="252"/>
      <c r="H84" s="126"/>
      <c r="I84" s="92"/>
      <c r="J84" s="126">
        <v>21150</v>
      </c>
      <c r="K84" s="92"/>
      <c r="L84" s="92"/>
      <c r="M84" s="92"/>
      <c r="N84" s="92"/>
      <c r="O84" s="92">
        <v>0</v>
      </c>
    </row>
    <row r="85" spans="1:15">
      <c r="A85" s="57" t="s">
        <v>569</v>
      </c>
      <c r="B85" s="50"/>
      <c r="C85" s="50"/>
      <c r="D85" s="122"/>
      <c r="E85" s="118"/>
      <c r="F85" s="122"/>
      <c r="G85" s="118"/>
      <c r="H85" s="122"/>
      <c r="I85" s="118"/>
      <c r="J85" s="122"/>
      <c r="K85" s="118"/>
      <c r="L85" s="118"/>
      <c r="M85" s="118"/>
      <c r="N85" s="118"/>
      <c r="O85" s="118"/>
    </row>
    <row r="86" spans="1:15">
      <c r="A86" s="46" t="s">
        <v>45</v>
      </c>
      <c r="B86" s="51"/>
      <c r="C86" s="344">
        <f>SUM(D86:O86)</f>
        <v>41232</v>
      </c>
      <c r="D86" s="126"/>
      <c r="E86" s="92"/>
      <c r="F86" s="126"/>
      <c r="G86" s="92"/>
      <c r="H86" s="126">
        <v>870</v>
      </c>
      <c r="I86" s="92"/>
      <c r="J86" s="126">
        <v>39578</v>
      </c>
      <c r="K86" s="92"/>
      <c r="L86" s="92">
        <v>784</v>
      </c>
      <c r="M86" s="92"/>
      <c r="N86" s="92"/>
      <c r="O86" s="92"/>
    </row>
    <row r="87" spans="1:15">
      <c r="A87" s="46" t="s">
        <v>510</v>
      </c>
      <c r="B87" s="51"/>
      <c r="C87" s="453">
        <f t="shared" ref="C87:C89" si="8">SUM(D87:O87)</f>
        <v>18733</v>
      </c>
      <c r="D87" s="126"/>
      <c r="E87" s="92"/>
      <c r="F87" s="126"/>
      <c r="G87" s="92"/>
      <c r="H87" s="126">
        <v>870</v>
      </c>
      <c r="I87" s="92"/>
      <c r="J87" s="126">
        <v>17079</v>
      </c>
      <c r="K87" s="92"/>
      <c r="L87" s="92">
        <v>784</v>
      </c>
      <c r="M87" s="92"/>
      <c r="N87" s="92"/>
      <c r="O87" s="92"/>
    </row>
    <row r="88" spans="1:15">
      <c r="A88" s="46" t="s">
        <v>677</v>
      </c>
      <c r="B88" s="51"/>
      <c r="C88" s="453">
        <f t="shared" si="8"/>
        <v>-17079</v>
      </c>
      <c r="D88" s="126"/>
      <c r="E88" s="92"/>
      <c r="F88" s="126"/>
      <c r="G88" s="92"/>
      <c r="H88" s="126"/>
      <c r="I88" s="92"/>
      <c r="J88" s="126">
        <v>-17079</v>
      </c>
      <c r="K88" s="92"/>
      <c r="L88" s="92"/>
      <c r="M88" s="92"/>
      <c r="N88" s="92"/>
      <c r="O88" s="92"/>
    </row>
    <row r="89" spans="1:15">
      <c r="A89" s="46" t="s">
        <v>423</v>
      </c>
      <c r="B89" s="51"/>
      <c r="C89" s="453">
        <f t="shared" si="8"/>
        <v>-17079</v>
      </c>
      <c r="D89" s="126"/>
      <c r="E89" s="92"/>
      <c r="F89" s="126"/>
      <c r="G89" s="92"/>
      <c r="H89" s="126"/>
      <c r="I89" s="92"/>
      <c r="J89" s="126">
        <v>-17079</v>
      </c>
      <c r="K89" s="92"/>
      <c r="L89" s="92"/>
      <c r="M89" s="92"/>
      <c r="N89" s="92"/>
      <c r="O89" s="92"/>
    </row>
    <row r="90" spans="1:15">
      <c r="A90" s="403" t="s">
        <v>515</v>
      </c>
      <c r="B90" s="320" t="s">
        <v>183</v>
      </c>
      <c r="C90" s="292">
        <f>SUM(D90:O90)</f>
        <v>1654</v>
      </c>
      <c r="D90" s="124"/>
      <c r="E90" s="116"/>
      <c r="F90" s="124"/>
      <c r="G90" s="116"/>
      <c r="H90" s="124">
        <v>870</v>
      </c>
      <c r="I90" s="116"/>
      <c r="J90" s="124">
        <v>0</v>
      </c>
      <c r="K90" s="116"/>
      <c r="L90" s="116">
        <v>784</v>
      </c>
      <c r="M90" s="116"/>
      <c r="N90" s="116"/>
      <c r="O90" s="116">
        <v>0</v>
      </c>
    </row>
    <row r="91" spans="1:15">
      <c r="A91" s="13" t="s">
        <v>570</v>
      </c>
      <c r="B91" s="19"/>
      <c r="C91" s="19"/>
      <c r="D91" s="119"/>
      <c r="E91" s="118"/>
      <c r="F91" s="122"/>
      <c r="G91" s="118"/>
      <c r="H91" s="122"/>
      <c r="I91" s="118"/>
      <c r="J91" s="122"/>
      <c r="K91" s="118"/>
      <c r="L91" s="118"/>
      <c r="M91" s="118"/>
      <c r="N91" s="118"/>
      <c r="O91" s="118"/>
    </row>
    <row r="92" spans="1:15">
      <c r="A92" s="46" t="s">
        <v>45</v>
      </c>
      <c r="B92" s="19"/>
      <c r="C92" s="344">
        <f>SUM(D92:O92)</f>
        <v>7920</v>
      </c>
      <c r="D92" s="119"/>
      <c r="E92" s="92"/>
      <c r="F92" s="126"/>
      <c r="G92" s="92"/>
      <c r="H92" s="126"/>
      <c r="I92" s="92"/>
      <c r="J92" s="126">
        <v>7920</v>
      </c>
      <c r="K92" s="92"/>
      <c r="L92" s="92"/>
      <c r="M92" s="92"/>
      <c r="N92" s="92"/>
      <c r="O92" s="92"/>
    </row>
    <row r="93" spans="1:15">
      <c r="A93" s="46" t="s">
        <v>410</v>
      </c>
      <c r="B93" s="19"/>
      <c r="C93" s="344">
        <f>SUM(D93:O93)</f>
        <v>7920</v>
      </c>
      <c r="D93" s="119"/>
      <c r="E93" s="92"/>
      <c r="F93" s="126"/>
      <c r="G93" s="92"/>
      <c r="H93" s="126"/>
      <c r="I93" s="92"/>
      <c r="J93" s="126">
        <v>7920</v>
      </c>
      <c r="K93" s="92"/>
      <c r="L93" s="92"/>
      <c r="M93" s="92"/>
      <c r="N93" s="92"/>
      <c r="O93" s="92"/>
    </row>
    <row r="94" spans="1:15">
      <c r="A94" s="403" t="s">
        <v>511</v>
      </c>
      <c r="B94" s="320" t="s">
        <v>183</v>
      </c>
      <c r="C94" s="292">
        <f>SUM(D94:O94)</f>
        <v>7920</v>
      </c>
      <c r="D94" s="124"/>
      <c r="E94" s="116"/>
      <c r="F94" s="124"/>
      <c r="G94" s="116"/>
      <c r="H94" s="124"/>
      <c r="I94" s="116"/>
      <c r="J94" s="124">
        <v>7920</v>
      </c>
      <c r="K94" s="116"/>
      <c r="L94" s="116"/>
      <c r="M94" s="116"/>
      <c r="N94" s="116"/>
      <c r="O94" s="116">
        <v>0</v>
      </c>
    </row>
    <row r="95" spans="1:15">
      <c r="A95" s="13" t="s">
        <v>571</v>
      </c>
      <c r="B95" s="7"/>
      <c r="C95" s="7"/>
      <c r="D95" s="122"/>
      <c r="E95" s="118"/>
      <c r="F95" s="122"/>
      <c r="G95" s="118"/>
      <c r="H95" s="122"/>
      <c r="I95" s="118"/>
      <c r="J95" s="122"/>
      <c r="K95" s="118"/>
      <c r="L95" s="118"/>
      <c r="M95" s="118"/>
      <c r="N95" s="118"/>
      <c r="O95" s="118"/>
    </row>
    <row r="96" spans="1:15">
      <c r="A96" s="46" t="s">
        <v>45</v>
      </c>
      <c r="B96" s="19"/>
      <c r="C96" s="344">
        <f>SUM(D96:O96)</f>
        <v>15000</v>
      </c>
      <c r="D96" s="126"/>
      <c r="E96" s="92"/>
      <c r="F96" s="126"/>
      <c r="G96" s="92"/>
      <c r="H96" s="126"/>
      <c r="I96" s="92"/>
      <c r="J96" s="126"/>
      <c r="K96" s="92"/>
      <c r="L96" s="92">
        <v>15000</v>
      </c>
      <c r="M96" s="92"/>
      <c r="N96" s="92"/>
      <c r="O96" s="92"/>
    </row>
    <row r="97" spans="1:15">
      <c r="A97" s="46" t="s">
        <v>410</v>
      </c>
      <c r="B97" s="19"/>
      <c r="C97" s="344">
        <f>SUM(D97:O97)</f>
        <v>15000</v>
      </c>
      <c r="D97" s="126"/>
      <c r="E97" s="92"/>
      <c r="F97" s="126"/>
      <c r="G97" s="92"/>
      <c r="H97" s="126"/>
      <c r="I97" s="92"/>
      <c r="J97" s="126"/>
      <c r="K97" s="92"/>
      <c r="L97" s="92">
        <v>15000</v>
      </c>
      <c r="M97" s="92"/>
      <c r="N97" s="92"/>
      <c r="O97" s="92"/>
    </row>
    <row r="98" spans="1:15">
      <c r="A98" s="403" t="s">
        <v>511</v>
      </c>
      <c r="B98" s="320" t="s">
        <v>183</v>
      </c>
      <c r="C98" s="292">
        <f>SUM(D98:O98)</f>
        <v>15000</v>
      </c>
      <c r="D98" s="124"/>
      <c r="E98" s="116"/>
      <c r="F98" s="124"/>
      <c r="G98" s="116"/>
      <c r="H98" s="124"/>
      <c r="I98" s="116"/>
      <c r="J98" s="124">
        <v>0</v>
      </c>
      <c r="K98" s="116"/>
      <c r="L98" s="537">
        <v>15000</v>
      </c>
      <c r="M98" s="116"/>
      <c r="N98" s="116"/>
      <c r="O98" s="116">
        <v>0</v>
      </c>
    </row>
    <row r="99" spans="1:15">
      <c r="A99" s="13" t="s">
        <v>572</v>
      </c>
      <c r="B99" s="7"/>
      <c r="C99" s="7"/>
      <c r="D99" s="122"/>
      <c r="E99" s="118"/>
      <c r="F99" s="122"/>
      <c r="G99" s="118"/>
      <c r="H99" s="122"/>
      <c r="I99" s="118"/>
      <c r="J99" s="122"/>
      <c r="K99" s="118"/>
      <c r="L99" s="118"/>
      <c r="M99" s="118"/>
      <c r="N99" s="118"/>
      <c r="O99" s="118"/>
    </row>
    <row r="100" spans="1:15">
      <c r="A100" s="46" t="s">
        <v>45</v>
      </c>
      <c r="B100" s="19"/>
      <c r="C100" s="344">
        <f>SUM(D100:O100)</f>
        <v>0</v>
      </c>
      <c r="D100" s="126"/>
      <c r="E100" s="92"/>
      <c r="F100" s="126"/>
      <c r="G100" s="92"/>
      <c r="H100" s="126"/>
      <c r="I100" s="92"/>
      <c r="J100" s="126"/>
      <c r="K100" s="92"/>
      <c r="L100" s="92"/>
      <c r="M100" s="92"/>
      <c r="N100" s="92"/>
      <c r="O100" s="92"/>
    </row>
    <row r="101" spans="1:15">
      <c r="A101" s="46" t="s">
        <v>410</v>
      </c>
      <c r="B101" s="19"/>
      <c r="C101" s="344">
        <f>SUM(D101:O101)</f>
        <v>0</v>
      </c>
      <c r="D101" s="126"/>
      <c r="E101" s="92"/>
      <c r="F101" s="126"/>
      <c r="G101" s="92"/>
      <c r="H101" s="126"/>
      <c r="I101" s="92"/>
      <c r="J101" s="126"/>
      <c r="K101" s="92"/>
      <c r="L101" s="92"/>
      <c r="M101" s="92"/>
      <c r="N101" s="92"/>
      <c r="O101" s="92"/>
    </row>
    <row r="102" spans="1:15">
      <c r="A102" s="403" t="s">
        <v>511</v>
      </c>
      <c r="B102" s="320" t="s">
        <v>184</v>
      </c>
      <c r="C102" s="292">
        <f>SUM(D102:O102)</f>
        <v>0</v>
      </c>
      <c r="D102" s="124"/>
      <c r="E102" s="116"/>
      <c r="F102" s="124"/>
      <c r="G102" s="116"/>
      <c r="H102" s="124"/>
      <c r="I102" s="116"/>
      <c r="J102" s="124"/>
      <c r="K102" s="427"/>
      <c r="L102" s="116"/>
      <c r="M102" s="116"/>
      <c r="N102" s="116"/>
      <c r="O102" s="116">
        <v>0</v>
      </c>
    </row>
    <row r="103" spans="1:15">
      <c r="A103" s="13" t="s">
        <v>573</v>
      </c>
      <c r="B103" s="19"/>
      <c r="C103" s="19"/>
      <c r="D103" s="119"/>
      <c r="E103" s="118"/>
      <c r="F103" s="122"/>
      <c r="G103" s="118"/>
      <c r="H103" s="122"/>
      <c r="I103" s="118"/>
      <c r="J103" s="122"/>
      <c r="K103" s="118"/>
      <c r="L103" s="118"/>
      <c r="M103" s="118"/>
      <c r="N103" s="118"/>
      <c r="O103" s="118"/>
    </row>
    <row r="104" spans="1:15">
      <c r="A104" s="46" t="s">
        <v>45</v>
      </c>
      <c r="B104" s="19"/>
      <c r="C104" s="344">
        <f>SUM(D104:O104)</f>
        <v>0</v>
      </c>
      <c r="D104" s="119"/>
      <c r="E104" s="92"/>
      <c r="F104" s="126"/>
      <c r="G104" s="92"/>
      <c r="H104" s="126"/>
      <c r="I104" s="92"/>
      <c r="J104" s="126"/>
      <c r="K104" s="92"/>
      <c r="L104" s="92"/>
      <c r="M104" s="92"/>
      <c r="N104" s="92"/>
      <c r="O104" s="92"/>
    </row>
    <row r="105" spans="1:15">
      <c r="A105" s="46" t="s">
        <v>410</v>
      </c>
      <c r="B105" s="19"/>
      <c r="C105" s="344">
        <f>SUM(D105:O105)</f>
        <v>0</v>
      </c>
      <c r="D105" s="119"/>
      <c r="E105" s="92"/>
      <c r="F105" s="126"/>
      <c r="G105" s="92"/>
      <c r="H105" s="126"/>
      <c r="I105" s="92"/>
      <c r="J105" s="126"/>
      <c r="K105" s="92"/>
      <c r="L105" s="92"/>
      <c r="M105" s="92"/>
      <c r="N105" s="92"/>
      <c r="O105" s="92"/>
    </row>
    <row r="106" spans="1:15">
      <c r="A106" s="403" t="s">
        <v>511</v>
      </c>
      <c r="B106" s="320" t="s">
        <v>183</v>
      </c>
      <c r="C106" s="292">
        <f>SUM(D106:O106)</f>
        <v>0</v>
      </c>
      <c r="D106" s="124"/>
      <c r="E106" s="116"/>
      <c r="F106" s="124"/>
      <c r="G106" s="116"/>
      <c r="H106" s="124"/>
      <c r="I106" s="116"/>
      <c r="J106" s="124"/>
      <c r="K106" s="116"/>
      <c r="L106" s="116"/>
      <c r="M106" s="116"/>
      <c r="N106" s="116"/>
      <c r="O106" s="116">
        <v>0</v>
      </c>
    </row>
    <row r="107" spans="1:15">
      <c r="A107" s="13" t="s">
        <v>574</v>
      </c>
      <c r="B107" s="7"/>
      <c r="C107" s="7"/>
      <c r="D107" s="122"/>
      <c r="E107" s="118"/>
      <c r="F107" s="122"/>
      <c r="G107" s="118"/>
      <c r="H107" s="122"/>
      <c r="I107" s="118"/>
      <c r="J107" s="122"/>
      <c r="K107" s="118"/>
      <c r="L107" s="118"/>
      <c r="M107" s="118"/>
      <c r="N107" s="118"/>
      <c r="O107" s="118"/>
    </row>
    <row r="108" spans="1:15">
      <c r="A108" s="46" t="s">
        <v>45</v>
      </c>
      <c r="B108" s="19"/>
      <c r="C108" s="344">
        <f>SUM(D108:O108)</f>
        <v>0</v>
      </c>
      <c r="D108" s="126"/>
      <c r="E108" s="92"/>
      <c r="F108" s="126"/>
      <c r="G108" s="92"/>
      <c r="H108" s="126"/>
      <c r="I108" s="92"/>
      <c r="J108" s="126"/>
      <c r="K108" s="92"/>
      <c r="L108" s="92"/>
      <c r="M108" s="92"/>
      <c r="N108" s="92"/>
      <c r="O108" s="92"/>
    </row>
    <row r="109" spans="1:15">
      <c r="A109" s="46" t="s">
        <v>410</v>
      </c>
      <c r="B109" s="19"/>
      <c r="C109" s="344">
        <f>SUM(D109:O109)</f>
        <v>0</v>
      </c>
      <c r="D109" s="126"/>
      <c r="E109" s="92"/>
      <c r="F109" s="126"/>
      <c r="G109" s="92"/>
      <c r="H109" s="126"/>
      <c r="I109" s="92"/>
      <c r="J109" s="126"/>
      <c r="K109" s="92"/>
      <c r="L109" s="92"/>
      <c r="M109" s="92"/>
      <c r="N109" s="92"/>
      <c r="O109" s="92"/>
    </row>
    <row r="110" spans="1:15">
      <c r="A110" s="403" t="s">
        <v>511</v>
      </c>
      <c r="B110" s="320" t="s">
        <v>184</v>
      </c>
      <c r="C110" s="292">
        <f>SUM(D110:O110)</f>
        <v>0</v>
      </c>
      <c r="D110" s="124"/>
      <c r="E110" s="116"/>
      <c r="F110" s="124"/>
      <c r="G110" s="116"/>
      <c r="H110" s="124"/>
      <c r="I110" s="116"/>
      <c r="J110" s="124"/>
      <c r="K110" s="160"/>
      <c r="L110" s="116"/>
      <c r="M110" s="116"/>
      <c r="N110" s="116"/>
      <c r="O110" s="116">
        <v>0</v>
      </c>
    </row>
    <row r="111" spans="1:15">
      <c r="A111" s="57" t="s">
        <v>575</v>
      </c>
      <c r="B111" s="51"/>
      <c r="C111" s="51"/>
      <c r="D111" s="126"/>
      <c r="E111" s="92"/>
      <c r="F111" s="126"/>
      <c r="G111" s="92"/>
      <c r="H111" s="126"/>
      <c r="I111" s="92"/>
      <c r="J111" s="126"/>
      <c r="K111" s="92"/>
      <c r="L111" s="92"/>
      <c r="M111" s="92"/>
      <c r="N111" s="92"/>
      <c r="O111" s="92"/>
    </row>
    <row r="112" spans="1:15">
      <c r="A112" s="46" t="s">
        <v>45</v>
      </c>
      <c r="B112" s="51"/>
      <c r="C112" s="344">
        <f>SUM(D112:O112)</f>
        <v>220</v>
      </c>
      <c r="D112" s="126"/>
      <c r="E112" s="92"/>
      <c r="F112" s="126"/>
      <c r="G112" s="92"/>
      <c r="H112" s="126">
        <v>220</v>
      </c>
      <c r="I112" s="92"/>
      <c r="J112" s="126"/>
      <c r="K112" s="92"/>
      <c r="L112" s="92"/>
      <c r="M112" s="92"/>
      <c r="N112" s="92"/>
      <c r="O112" s="92"/>
    </row>
    <row r="113" spans="1:15">
      <c r="A113" s="46" t="s">
        <v>410</v>
      </c>
      <c r="B113" s="51"/>
      <c r="C113" s="344">
        <f>SUM(D113:O113)</f>
        <v>220</v>
      </c>
      <c r="D113" s="126"/>
      <c r="E113" s="92"/>
      <c r="F113" s="126"/>
      <c r="G113" s="92"/>
      <c r="H113" s="126">
        <v>220</v>
      </c>
      <c r="I113" s="92"/>
      <c r="J113" s="126"/>
      <c r="K113" s="92"/>
      <c r="L113" s="92"/>
      <c r="M113" s="92"/>
      <c r="N113" s="92"/>
      <c r="O113" s="92"/>
    </row>
    <row r="114" spans="1:15">
      <c r="A114" s="403" t="s">
        <v>511</v>
      </c>
      <c r="B114" s="320" t="s">
        <v>183</v>
      </c>
      <c r="C114" s="292">
        <f>SUM(D114:O114)</f>
        <v>220</v>
      </c>
      <c r="D114" s="124"/>
      <c r="E114" s="116"/>
      <c r="F114" s="124"/>
      <c r="G114" s="116"/>
      <c r="H114" s="124">
        <v>220</v>
      </c>
      <c r="I114" s="116"/>
      <c r="J114" s="124"/>
      <c r="K114" s="116"/>
      <c r="L114" s="116"/>
      <c r="M114" s="116"/>
      <c r="N114" s="116"/>
      <c r="O114" s="116">
        <v>0</v>
      </c>
    </row>
    <row r="115" spans="1:15">
      <c r="A115" s="60" t="s">
        <v>576</v>
      </c>
      <c r="B115" s="51"/>
      <c r="C115" s="51"/>
      <c r="D115" s="126"/>
      <c r="E115" s="118"/>
      <c r="F115" s="122"/>
      <c r="G115" s="118"/>
      <c r="H115" s="122"/>
      <c r="I115" s="118"/>
      <c r="J115" s="122"/>
      <c r="K115" s="118"/>
      <c r="L115" s="118"/>
      <c r="M115" s="118"/>
      <c r="N115" s="118"/>
      <c r="O115" s="118"/>
    </row>
    <row r="116" spans="1:15">
      <c r="A116" s="46" t="s">
        <v>45</v>
      </c>
      <c r="B116" s="51"/>
      <c r="C116" s="344">
        <f>SUM(D116:O116)</f>
        <v>0</v>
      </c>
      <c r="D116" s="126"/>
      <c r="E116" s="92"/>
      <c r="F116" s="126"/>
      <c r="G116" s="92"/>
      <c r="H116" s="126"/>
      <c r="I116" s="92"/>
      <c r="J116" s="126"/>
      <c r="K116" s="92"/>
      <c r="L116" s="92"/>
      <c r="M116" s="92"/>
      <c r="N116" s="92"/>
      <c r="O116" s="92"/>
    </row>
    <row r="117" spans="1:15">
      <c r="A117" s="46" t="s">
        <v>410</v>
      </c>
      <c r="B117" s="51"/>
      <c r="C117" s="344">
        <f>SUM(D117:O117)</f>
        <v>0</v>
      </c>
      <c r="D117" s="126"/>
      <c r="E117" s="92"/>
      <c r="F117" s="126"/>
      <c r="G117" s="92"/>
      <c r="H117" s="126"/>
      <c r="I117" s="92"/>
      <c r="J117" s="126"/>
      <c r="K117" s="92"/>
      <c r="L117" s="92"/>
      <c r="M117" s="92"/>
      <c r="N117" s="92"/>
      <c r="O117" s="92"/>
    </row>
    <row r="118" spans="1:15">
      <c r="A118" s="403" t="s">
        <v>511</v>
      </c>
      <c r="B118" s="321" t="s">
        <v>184</v>
      </c>
      <c r="C118" s="292">
        <f>SUM(D118:O118)</f>
        <v>0</v>
      </c>
      <c r="D118" s="114"/>
      <c r="E118" s="116"/>
      <c r="F118" s="124"/>
      <c r="G118" s="116"/>
      <c r="H118" s="124"/>
      <c r="I118" s="116"/>
      <c r="J118" s="124"/>
      <c r="K118" s="116"/>
      <c r="L118" s="116"/>
      <c r="M118" s="116"/>
      <c r="N118" s="116"/>
      <c r="O118" s="116">
        <v>0</v>
      </c>
    </row>
    <row r="119" spans="1:15">
      <c r="A119" s="57" t="s">
        <v>577</v>
      </c>
      <c r="B119" s="272"/>
      <c r="C119" s="272"/>
      <c r="D119" s="120"/>
      <c r="E119" s="114"/>
      <c r="F119" s="126"/>
      <c r="G119" s="92"/>
      <c r="H119" s="126"/>
      <c r="I119" s="92"/>
      <c r="J119" s="126"/>
      <c r="K119" s="92"/>
      <c r="L119" s="92"/>
      <c r="M119" s="92"/>
      <c r="N119" s="92"/>
      <c r="O119" s="92"/>
    </row>
    <row r="120" spans="1:15">
      <c r="A120" s="46" t="s">
        <v>45</v>
      </c>
      <c r="B120" s="399"/>
      <c r="C120" s="344">
        <f>SUM(D120:O120)</f>
        <v>0</v>
      </c>
      <c r="D120" s="114"/>
      <c r="E120" s="114"/>
      <c r="F120" s="126"/>
      <c r="G120" s="92"/>
      <c r="H120" s="126"/>
      <c r="I120" s="92"/>
      <c r="J120" s="126"/>
      <c r="K120" s="92"/>
      <c r="L120" s="92"/>
      <c r="M120" s="92"/>
      <c r="N120" s="92"/>
      <c r="O120" s="92"/>
    </row>
    <row r="121" spans="1:15">
      <c r="A121" s="46" t="s">
        <v>410</v>
      </c>
      <c r="B121" s="399"/>
      <c r="C121" s="344">
        <f>SUM(D121:O121)</f>
        <v>0</v>
      </c>
      <c r="D121" s="114"/>
      <c r="E121" s="114"/>
      <c r="F121" s="126"/>
      <c r="G121" s="92"/>
      <c r="H121" s="126"/>
      <c r="I121" s="92"/>
      <c r="J121" s="126"/>
      <c r="K121" s="92"/>
      <c r="L121" s="92"/>
      <c r="M121" s="92"/>
      <c r="N121" s="92"/>
      <c r="O121" s="92"/>
    </row>
    <row r="122" spans="1:15">
      <c r="A122" s="403" t="s">
        <v>511</v>
      </c>
      <c r="B122" s="322" t="s">
        <v>183</v>
      </c>
      <c r="C122" s="292">
        <f>SUM(D122:O122)</f>
        <v>0</v>
      </c>
      <c r="D122" s="113"/>
      <c r="E122" s="114"/>
      <c r="F122" s="126"/>
      <c r="G122" s="92"/>
      <c r="H122" s="126"/>
      <c r="I122" s="92"/>
      <c r="J122" s="126"/>
      <c r="K122" s="92"/>
      <c r="L122" s="92"/>
      <c r="M122" s="92"/>
      <c r="N122" s="92"/>
      <c r="O122" s="92"/>
    </row>
    <row r="123" spans="1:15">
      <c r="A123" s="57" t="s">
        <v>578</v>
      </c>
      <c r="B123" s="272"/>
      <c r="C123" s="272"/>
      <c r="D123" s="120"/>
      <c r="E123" s="118"/>
      <c r="F123" s="122"/>
      <c r="G123" s="118"/>
      <c r="H123" s="122"/>
      <c r="I123" s="118"/>
      <c r="J123" s="122"/>
      <c r="K123" s="118"/>
      <c r="L123" s="118"/>
      <c r="M123" s="118"/>
      <c r="N123" s="118"/>
      <c r="O123" s="118"/>
    </row>
    <row r="124" spans="1:15">
      <c r="A124" s="46" t="s">
        <v>45</v>
      </c>
      <c r="B124" s="399"/>
      <c r="C124" s="344">
        <f>SUM(D124:O124)</f>
        <v>12320</v>
      </c>
      <c r="D124" s="114"/>
      <c r="E124" s="92"/>
      <c r="F124" s="126"/>
      <c r="G124" s="92"/>
      <c r="H124" s="126">
        <v>12320</v>
      </c>
      <c r="I124" s="92"/>
      <c r="J124" s="126"/>
      <c r="K124" s="92"/>
      <c r="L124" s="92"/>
      <c r="M124" s="92"/>
      <c r="N124" s="92"/>
      <c r="O124" s="92"/>
    </row>
    <row r="125" spans="1:15">
      <c r="A125" s="46" t="s">
        <v>410</v>
      </c>
      <c r="B125" s="399"/>
      <c r="C125" s="344">
        <f>SUM(D125:O125)</f>
        <v>12320</v>
      </c>
      <c r="D125" s="114"/>
      <c r="E125" s="92"/>
      <c r="F125" s="126"/>
      <c r="G125" s="92"/>
      <c r="H125" s="126">
        <v>12320</v>
      </c>
      <c r="I125" s="92"/>
      <c r="J125" s="126"/>
      <c r="K125" s="92"/>
      <c r="L125" s="92"/>
      <c r="M125" s="92"/>
      <c r="N125" s="92"/>
      <c r="O125" s="92"/>
    </row>
    <row r="126" spans="1:15">
      <c r="A126" s="46" t="s">
        <v>658</v>
      </c>
      <c r="B126" s="399"/>
      <c r="C126" s="344">
        <f t="shared" ref="C126:C127" si="9">SUM(D126:O126)</f>
        <v>-12320</v>
      </c>
      <c r="D126" s="114"/>
      <c r="E126" s="92"/>
      <c r="F126" s="126"/>
      <c r="G126" s="92"/>
      <c r="H126" s="126">
        <v>-12320</v>
      </c>
      <c r="I126" s="92"/>
      <c r="J126" s="126"/>
      <c r="K126" s="92"/>
      <c r="L126" s="92"/>
      <c r="M126" s="92"/>
      <c r="N126" s="92"/>
      <c r="O126" s="92"/>
    </row>
    <row r="127" spans="1:15">
      <c r="A127" s="46" t="s">
        <v>448</v>
      </c>
      <c r="B127" s="399"/>
      <c r="C127" s="344">
        <f t="shared" si="9"/>
        <v>-12320</v>
      </c>
      <c r="D127" s="114"/>
      <c r="E127" s="92"/>
      <c r="F127" s="126"/>
      <c r="G127" s="92"/>
      <c r="H127" s="126">
        <v>-12320</v>
      </c>
      <c r="I127" s="92"/>
      <c r="J127" s="126"/>
      <c r="K127" s="92"/>
      <c r="L127" s="92"/>
      <c r="M127" s="92"/>
      <c r="N127" s="92"/>
      <c r="O127" s="92"/>
    </row>
    <row r="128" spans="1:15">
      <c r="A128" s="403" t="s">
        <v>511</v>
      </c>
      <c r="B128" s="322" t="s">
        <v>183</v>
      </c>
      <c r="C128" s="292">
        <f>SUM(D128:O128)</f>
        <v>0</v>
      </c>
      <c r="D128" s="113"/>
      <c r="E128" s="116"/>
      <c r="F128" s="124"/>
      <c r="G128" s="116"/>
      <c r="H128" s="124">
        <v>0</v>
      </c>
      <c r="I128" s="116"/>
      <c r="J128" s="124"/>
      <c r="K128" s="116"/>
      <c r="L128" s="116"/>
      <c r="M128" s="116"/>
      <c r="N128" s="116"/>
      <c r="O128" s="116"/>
    </row>
    <row r="129" spans="1:15">
      <c r="A129" s="400" t="s">
        <v>579</v>
      </c>
      <c r="B129" s="272"/>
      <c r="C129" s="272"/>
      <c r="D129" s="120"/>
      <c r="E129" s="118"/>
      <c r="F129" s="122"/>
      <c r="G129" s="118"/>
      <c r="H129" s="122"/>
      <c r="I129" s="118"/>
      <c r="J129" s="122"/>
      <c r="K129" s="118"/>
      <c r="L129" s="118"/>
      <c r="M129" s="118"/>
      <c r="N129" s="118"/>
      <c r="O129" s="118"/>
    </row>
    <row r="130" spans="1:15">
      <c r="A130" s="46" t="s">
        <v>45</v>
      </c>
      <c r="B130" s="399"/>
      <c r="C130" s="344">
        <f>SUM(D130:O130)</f>
        <v>0</v>
      </c>
      <c r="D130" s="114"/>
      <c r="E130" s="92"/>
      <c r="F130" s="126"/>
      <c r="G130" s="92"/>
      <c r="H130" s="126"/>
      <c r="I130" s="92"/>
      <c r="J130" s="126"/>
      <c r="K130" s="92"/>
      <c r="L130" s="92"/>
      <c r="M130" s="92"/>
      <c r="N130" s="92"/>
      <c r="O130" s="92"/>
    </row>
    <row r="131" spans="1:15">
      <c r="A131" s="46" t="s">
        <v>410</v>
      </c>
      <c r="B131" s="513" t="s">
        <v>183</v>
      </c>
      <c r="C131" s="344">
        <f>SUM(D131:O131)</f>
        <v>0</v>
      </c>
      <c r="D131" s="114"/>
      <c r="E131" s="92"/>
      <c r="F131" s="126"/>
      <c r="G131" s="92"/>
      <c r="H131" s="126"/>
      <c r="I131" s="92"/>
      <c r="J131" s="126"/>
      <c r="K131" s="92"/>
      <c r="L131" s="92"/>
      <c r="M131" s="92"/>
      <c r="N131" s="92"/>
      <c r="O131" s="92"/>
    </row>
    <row r="132" spans="1:15">
      <c r="A132" s="403" t="s">
        <v>511</v>
      </c>
      <c r="B132" s="513"/>
      <c r="C132" s="344">
        <f>SUM(D132:O132)</f>
        <v>0</v>
      </c>
      <c r="D132" s="114"/>
      <c r="E132" s="92"/>
      <c r="F132" s="126"/>
      <c r="G132" s="92"/>
      <c r="H132" s="126"/>
      <c r="I132" s="92"/>
      <c r="J132" s="126"/>
      <c r="K132" s="92"/>
      <c r="L132" s="92"/>
      <c r="M132" s="92"/>
      <c r="N132" s="92"/>
      <c r="O132" s="92"/>
    </row>
    <row r="133" spans="1:15">
      <c r="A133" s="400" t="s">
        <v>580</v>
      </c>
      <c r="B133" s="272"/>
      <c r="C133" s="272"/>
      <c r="D133" s="120"/>
      <c r="E133" s="118"/>
      <c r="F133" s="122"/>
      <c r="G133" s="118"/>
      <c r="H133" s="122"/>
      <c r="I133" s="118"/>
      <c r="J133" s="122"/>
      <c r="K133" s="118"/>
      <c r="L133" s="118"/>
      <c r="M133" s="118"/>
      <c r="N133" s="118"/>
      <c r="O133" s="118"/>
    </row>
    <row r="134" spans="1:15">
      <c r="A134" s="46" t="s">
        <v>45</v>
      </c>
      <c r="B134" s="399"/>
      <c r="C134" s="344">
        <f>SUM(D134:O134)</f>
        <v>0</v>
      </c>
      <c r="D134" s="114"/>
      <c r="E134" s="92"/>
      <c r="F134" s="126"/>
      <c r="G134" s="92"/>
      <c r="H134" s="126"/>
      <c r="I134" s="92"/>
      <c r="J134" s="126"/>
      <c r="K134" s="92"/>
      <c r="L134" s="92"/>
      <c r="M134" s="92"/>
      <c r="N134" s="92"/>
      <c r="O134" s="92"/>
    </row>
    <row r="135" spans="1:15">
      <c r="A135" s="46" t="s">
        <v>410</v>
      </c>
      <c r="B135" s="399"/>
      <c r="C135" s="344">
        <f>SUM(D135:O135)</f>
        <v>0</v>
      </c>
      <c r="D135" s="114"/>
      <c r="E135" s="92"/>
      <c r="F135" s="126"/>
      <c r="G135" s="92"/>
      <c r="H135" s="126"/>
      <c r="I135" s="92"/>
      <c r="J135" s="126"/>
      <c r="K135" s="92"/>
      <c r="L135" s="92"/>
      <c r="M135" s="92"/>
      <c r="N135" s="92"/>
      <c r="O135" s="92"/>
    </row>
    <row r="136" spans="1:15">
      <c r="A136" s="403" t="s">
        <v>511</v>
      </c>
      <c r="B136" s="322" t="s">
        <v>183</v>
      </c>
      <c r="C136" s="292">
        <f>SUM(D136:O136)</f>
        <v>0</v>
      </c>
      <c r="D136" s="113"/>
      <c r="E136" s="116"/>
      <c r="F136" s="124"/>
      <c r="G136" s="116"/>
      <c r="H136" s="124"/>
      <c r="I136" s="116"/>
      <c r="J136" s="124"/>
      <c r="K136" s="116"/>
      <c r="L136" s="116"/>
      <c r="M136" s="116"/>
      <c r="N136" s="116"/>
      <c r="O136" s="116"/>
    </row>
    <row r="137" spans="1:15">
      <c r="A137" s="401" t="s">
        <v>581</v>
      </c>
      <c r="B137" s="63"/>
      <c r="C137" s="50"/>
      <c r="D137" s="120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</row>
    <row r="138" spans="1:15">
      <c r="A138" s="46" t="s">
        <v>45</v>
      </c>
      <c r="B138" s="173"/>
      <c r="C138" s="344">
        <f>SUM(D138:O138)</f>
        <v>0</v>
      </c>
      <c r="D138" s="114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</row>
    <row r="139" spans="1:15">
      <c r="A139" s="46" t="s">
        <v>410</v>
      </c>
      <c r="B139" s="74" t="s">
        <v>183</v>
      </c>
      <c r="C139" s="344">
        <f>SUM(D139:O139)</f>
        <v>0</v>
      </c>
      <c r="D139" s="114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</row>
    <row r="140" spans="1:15">
      <c r="A140" s="403" t="s">
        <v>511</v>
      </c>
      <c r="B140" s="74"/>
      <c r="C140" s="344">
        <f>SUM(D140:O140)</f>
        <v>0</v>
      </c>
      <c r="D140" s="126"/>
      <c r="E140" s="92"/>
      <c r="F140" s="126"/>
      <c r="G140" s="92"/>
      <c r="H140" s="126"/>
      <c r="I140" s="92"/>
      <c r="J140" s="126"/>
      <c r="K140" s="92"/>
      <c r="L140" s="92"/>
      <c r="M140" s="92"/>
      <c r="N140" s="92"/>
      <c r="O140" s="92"/>
    </row>
    <row r="141" spans="1:15">
      <c r="A141" s="319" t="s">
        <v>582</v>
      </c>
      <c r="B141" s="514"/>
      <c r="C141" s="50"/>
      <c r="D141" s="120"/>
      <c r="E141" s="118"/>
      <c r="F141" s="122"/>
      <c r="G141" s="118"/>
      <c r="H141" s="122"/>
      <c r="I141" s="118"/>
      <c r="J141" s="122"/>
      <c r="K141" s="118"/>
      <c r="L141" s="118"/>
      <c r="M141" s="118"/>
      <c r="N141" s="118"/>
      <c r="O141" s="118"/>
    </row>
    <row r="142" spans="1:15">
      <c r="A142" s="46" t="s">
        <v>45</v>
      </c>
      <c r="B142" s="323"/>
      <c r="C142" s="344">
        <f>SUM(D142:O142)</f>
        <v>0</v>
      </c>
      <c r="D142" s="114"/>
      <c r="E142" s="92"/>
      <c r="F142" s="126"/>
      <c r="G142" s="92"/>
      <c r="H142" s="126"/>
      <c r="I142" s="92"/>
      <c r="J142" s="126"/>
      <c r="K142" s="92"/>
      <c r="L142" s="92"/>
      <c r="M142" s="92"/>
      <c r="N142" s="92"/>
      <c r="O142" s="92"/>
    </row>
    <row r="143" spans="1:15">
      <c r="A143" s="46" t="s">
        <v>410</v>
      </c>
      <c r="B143" s="321" t="s">
        <v>183</v>
      </c>
      <c r="C143" s="344">
        <f>SUM(D143:O143)</f>
        <v>0</v>
      </c>
      <c r="D143" s="114"/>
      <c r="E143" s="92"/>
      <c r="F143" s="126"/>
      <c r="G143" s="92"/>
      <c r="H143" s="126"/>
      <c r="I143" s="92"/>
      <c r="J143" s="126"/>
      <c r="K143" s="92"/>
      <c r="L143" s="92"/>
      <c r="M143" s="92"/>
      <c r="N143" s="92"/>
      <c r="O143" s="92">
        <v>0</v>
      </c>
    </row>
    <row r="144" spans="1:15">
      <c r="A144" s="403" t="s">
        <v>511</v>
      </c>
      <c r="B144" s="285"/>
      <c r="C144" s="344">
        <f>SUM(D144:O144)</f>
        <v>0</v>
      </c>
      <c r="D144" s="113"/>
      <c r="E144" s="92"/>
      <c r="F144" s="126"/>
      <c r="G144" s="92"/>
      <c r="H144" s="126"/>
      <c r="I144" s="92"/>
      <c r="J144" s="126"/>
      <c r="K144" s="92"/>
      <c r="L144" s="92"/>
      <c r="M144" s="92"/>
      <c r="N144" s="92"/>
      <c r="O144" s="92"/>
    </row>
    <row r="145" spans="1:18">
      <c r="A145" s="401" t="s">
        <v>583</v>
      </c>
      <c r="B145" s="63"/>
      <c r="C145" s="50"/>
      <c r="D145" s="120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</row>
    <row r="146" spans="1:18">
      <c r="A146" s="46" t="s">
        <v>45</v>
      </c>
      <c r="B146" s="173"/>
      <c r="C146" s="344">
        <f>SUM(D146:O146)</f>
        <v>0</v>
      </c>
      <c r="D146" s="114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Q146" s="68"/>
      <c r="R146" s="68"/>
    </row>
    <row r="147" spans="1:18">
      <c r="A147" s="46" t="s">
        <v>410</v>
      </c>
      <c r="B147" s="74" t="s">
        <v>184</v>
      </c>
      <c r="C147" s="344">
        <f>SUM(D147:O147)</f>
        <v>0</v>
      </c>
      <c r="D147" s="114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</row>
    <row r="148" spans="1:18">
      <c r="A148" s="403" t="s">
        <v>511</v>
      </c>
      <c r="B148" s="74"/>
      <c r="C148" s="344">
        <f>SUM(D148:O148)</f>
        <v>0</v>
      </c>
      <c r="D148" s="114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</row>
    <row r="149" spans="1:18">
      <c r="A149" s="401" t="s">
        <v>584</v>
      </c>
      <c r="B149" s="63"/>
      <c r="C149" s="50"/>
      <c r="D149" s="120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</row>
    <row r="150" spans="1:18">
      <c r="A150" s="46" t="s">
        <v>45</v>
      </c>
      <c r="B150" s="173"/>
      <c r="C150" s="344">
        <f>SUM(D150:O150)</f>
        <v>0</v>
      </c>
      <c r="D150" s="114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</row>
    <row r="151" spans="1:18">
      <c r="A151" s="46" t="s">
        <v>410</v>
      </c>
      <c r="B151" s="74" t="s">
        <v>184</v>
      </c>
      <c r="C151" s="344">
        <f>SUM(D151:O151)</f>
        <v>0</v>
      </c>
      <c r="D151" s="114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</row>
    <row r="152" spans="1:18">
      <c r="A152" s="403" t="s">
        <v>511</v>
      </c>
      <c r="B152" s="74"/>
      <c r="C152" s="344">
        <f>SUM(D152:O152)</f>
        <v>0</v>
      </c>
      <c r="D152" s="126"/>
      <c r="E152" s="92"/>
      <c r="F152" s="126"/>
      <c r="G152" s="92"/>
      <c r="H152" s="126"/>
      <c r="I152" s="92"/>
      <c r="J152" s="126"/>
      <c r="K152" s="92"/>
      <c r="L152" s="92"/>
      <c r="M152" s="92"/>
      <c r="N152" s="92"/>
      <c r="O152" s="92"/>
    </row>
    <row r="153" spans="1:18">
      <c r="A153" s="57" t="s">
        <v>585</v>
      </c>
      <c r="B153" s="50"/>
      <c r="C153" s="50"/>
      <c r="D153" s="122"/>
      <c r="E153" s="118"/>
      <c r="F153" s="122"/>
      <c r="G153" s="118"/>
      <c r="H153" s="122"/>
      <c r="I153" s="118"/>
      <c r="J153" s="122"/>
      <c r="K153" s="118"/>
      <c r="L153" s="118"/>
      <c r="M153" s="118"/>
      <c r="N153" s="118"/>
      <c r="O153" s="118"/>
    </row>
    <row r="154" spans="1:18">
      <c r="A154" s="46" t="s">
        <v>45</v>
      </c>
      <c r="B154" s="51"/>
      <c r="C154" s="344">
        <f>SUM(D154:O154)</f>
        <v>0</v>
      </c>
      <c r="D154" s="126"/>
      <c r="E154" s="92"/>
      <c r="F154" s="126"/>
      <c r="G154" s="92"/>
      <c r="H154" s="126"/>
      <c r="I154" s="92"/>
      <c r="J154" s="126"/>
      <c r="K154" s="92"/>
      <c r="L154" s="92"/>
      <c r="M154" s="92"/>
      <c r="N154" s="92"/>
      <c r="O154" s="92"/>
    </row>
    <row r="155" spans="1:18">
      <c r="A155" s="46" t="s">
        <v>410</v>
      </c>
      <c r="B155" s="321" t="s">
        <v>184</v>
      </c>
      <c r="C155" s="344">
        <f>SUM(D155:O155)</f>
        <v>0</v>
      </c>
      <c r="D155" s="126"/>
      <c r="E155" s="92"/>
      <c r="F155" s="126"/>
      <c r="G155" s="92"/>
      <c r="H155" s="126"/>
      <c r="I155" s="92"/>
      <c r="J155" s="126"/>
      <c r="K155" s="92"/>
      <c r="L155" s="92"/>
      <c r="M155" s="92"/>
      <c r="N155" s="92"/>
      <c r="O155" s="92"/>
    </row>
    <row r="156" spans="1:18">
      <c r="A156" s="403" t="s">
        <v>511</v>
      </c>
      <c r="B156" s="320"/>
      <c r="C156" s="292">
        <f>SUM(D156:O156)</f>
        <v>0</v>
      </c>
      <c r="D156" s="124"/>
      <c r="E156" s="116"/>
      <c r="F156" s="124"/>
      <c r="G156" s="116"/>
      <c r="H156" s="124"/>
      <c r="I156" s="116"/>
      <c r="J156" s="124"/>
      <c r="K156" s="116"/>
      <c r="L156" s="116"/>
      <c r="M156" s="116"/>
      <c r="N156" s="116"/>
      <c r="O156" s="116"/>
    </row>
    <row r="157" spans="1:18">
      <c r="A157" s="60" t="s">
        <v>586</v>
      </c>
      <c r="B157" s="51"/>
      <c r="C157" s="51"/>
      <c r="D157" s="126"/>
      <c r="E157" s="92"/>
      <c r="F157" s="126"/>
      <c r="G157" s="92"/>
      <c r="H157" s="126"/>
      <c r="I157" s="92"/>
      <c r="J157" s="126"/>
      <c r="K157" s="92"/>
      <c r="L157" s="92"/>
      <c r="M157" s="92"/>
      <c r="N157" s="92"/>
      <c r="O157" s="92"/>
    </row>
    <row r="158" spans="1:18">
      <c r="A158" s="46" t="s">
        <v>45</v>
      </c>
      <c r="B158" s="51"/>
      <c r="C158" s="344">
        <f>SUM(D158:O158)</f>
        <v>0</v>
      </c>
      <c r="D158" s="126"/>
      <c r="E158" s="92"/>
      <c r="F158" s="126"/>
      <c r="G158" s="92"/>
      <c r="H158" s="126"/>
      <c r="I158" s="92"/>
      <c r="J158" s="126"/>
      <c r="K158" s="92"/>
      <c r="L158" s="92"/>
      <c r="M158" s="92"/>
      <c r="N158" s="92"/>
      <c r="O158" s="92"/>
    </row>
    <row r="159" spans="1:18">
      <c r="A159" s="46" t="s">
        <v>410</v>
      </c>
      <c r="B159" s="321" t="s">
        <v>184</v>
      </c>
      <c r="C159" s="344">
        <f>SUM(D159:O159)</f>
        <v>0</v>
      </c>
      <c r="D159" s="114"/>
      <c r="E159" s="92"/>
      <c r="F159" s="126"/>
      <c r="G159" s="92"/>
      <c r="H159" s="126"/>
      <c r="I159" s="92"/>
      <c r="J159" s="126"/>
      <c r="K159" s="92"/>
      <c r="L159" s="92"/>
      <c r="M159" s="92"/>
      <c r="N159" s="92"/>
      <c r="O159" s="92">
        <v>0</v>
      </c>
    </row>
    <row r="160" spans="1:18">
      <c r="A160" s="403" t="s">
        <v>511</v>
      </c>
      <c r="B160" s="321"/>
      <c r="C160" s="344">
        <f>SUM(D160:O160)</f>
        <v>0</v>
      </c>
      <c r="D160" s="126"/>
      <c r="E160" s="92"/>
      <c r="F160" s="126"/>
      <c r="G160" s="92"/>
      <c r="H160" s="126"/>
      <c r="I160" s="92"/>
      <c r="J160" s="126"/>
      <c r="K160" s="92"/>
      <c r="L160" s="92"/>
      <c r="M160" s="92"/>
      <c r="N160" s="92"/>
      <c r="O160" s="92"/>
    </row>
    <row r="161" spans="1:15">
      <c r="A161" s="184" t="s">
        <v>587</v>
      </c>
      <c r="B161" s="7"/>
      <c r="C161" s="7"/>
      <c r="D161" s="122"/>
      <c r="E161" s="118"/>
      <c r="F161" s="122"/>
      <c r="G161" s="118"/>
      <c r="H161" s="122"/>
      <c r="I161" s="118"/>
      <c r="J161" s="122"/>
      <c r="K161" s="118"/>
      <c r="L161" s="118"/>
      <c r="M161" s="118"/>
      <c r="N161" s="118"/>
      <c r="O161" s="118"/>
    </row>
    <row r="162" spans="1:15">
      <c r="A162" s="46" t="s">
        <v>45</v>
      </c>
      <c r="B162" s="19"/>
      <c r="C162" s="344">
        <f>SUM(D162:O162)</f>
        <v>0</v>
      </c>
      <c r="D162" s="126"/>
      <c r="E162" s="92"/>
      <c r="F162" s="126"/>
      <c r="G162" s="92"/>
      <c r="H162" s="126"/>
      <c r="I162" s="92"/>
      <c r="J162" s="126"/>
      <c r="K162" s="92"/>
      <c r="L162" s="92"/>
      <c r="M162" s="92"/>
      <c r="N162" s="92"/>
      <c r="O162" s="92"/>
    </row>
    <row r="163" spans="1:15">
      <c r="A163" s="46" t="s">
        <v>410</v>
      </c>
      <c r="B163" s="321" t="s">
        <v>183</v>
      </c>
      <c r="C163" s="344">
        <f>SUM(D163:O163)</f>
        <v>0</v>
      </c>
      <c r="D163" s="126"/>
      <c r="E163" s="92"/>
      <c r="F163" s="126"/>
      <c r="G163" s="92"/>
      <c r="H163" s="126"/>
      <c r="I163" s="92"/>
      <c r="J163" s="126"/>
      <c r="K163" s="92"/>
      <c r="L163" s="92"/>
      <c r="M163" s="92"/>
      <c r="N163" s="92"/>
      <c r="O163" s="92">
        <v>0</v>
      </c>
    </row>
    <row r="164" spans="1:15">
      <c r="A164" s="403" t="s">
        <v>511</v>
      </c>
      <c r="B164" s="321"/>
      <c r="C164" s="344">
        <f>SUM(D164:O164)</f>
        <v>0</v>
      </c>
      <c r="D164" s="126"/>
      <c r="E164" s="92"/>
      <c r="F164" s="126"/>
      <c r="G164" s="92"/>
      <c r="H164" s="126"/>
      <c r="I164" s="92"/>
      <c r="J164" s="126"/>
      <c r="K164" s="92"/>
      <c r="L164" s="92"/>
      <c r="M164" s="92"/>
      <c r="N164" s="92"/>
      <c r="O164" s="92"/>
    </row>
    <row r="165" spans="1:15">
      <c r="A165" s="24" t="s">
        <v>588</v>
      </c>
      <c r="B165" s="7"/>
      <c r="C165" s="7"/>
      <c r="D165" s="122"/>
      <c r="E165" s="118"/>
      <c r="F165" s="122"/>
      <c r="G165" s="118"/>
      <c r="H165" s="122"/>
      <c r="I165" s="118"/>
      <c r="J165" s="122"/>
      <c r="K165" s="118"/>
      <c r="L165" s="118"/>
      <c r="M165" s="118"/>
      <c r="N165" s="118"/>
      <c r="O165" s="118"/>
    </row>
    <row r="166" spans="1:15">
      <c r="A166" s="46" t="s">
        <v>45</v>
      </c>
      <c r="B166" s="19"/>
      <c r="C166" s="344">
        <f>SUM(D166:O166)</f>
        <v>0</v>
      </c>
      <c r="D166" s="126"/>
      <c r="E166" s="92"/>
      <c r="F166" s="126"/>
      <c r="G166" s="92"/>
      <c r="H166" s="126"/>
      <c r="I166" s="92"/>
      <c r="J166" s="126"/>
      <c r="K166" s="92"/>
      <c r="L166" s="92"/>
      <c r="M166" s="92"/>
      <c r="N166" s="92"/>
      <c r="O166" s="92"/>
    </row>
    <row r="167" spans="1:15">
      <c r="A167" s="46" t="s">
        <v>410</v>
      </c>
      <c r="B167" s="321" t="s">
        <v>183</v>
      </c>
      <c r="C167" s="344">
        <f>SUM(D167:O167)</f>
        <v>0</v>
      </c>
      <c r="D167" s="126"/>
      <c r="E167" s="92"/>
      <c r="F167" s="126"/>
      <c r="G167" s="92"/>
      <c r="H167" s="126"/>
      <c r="I167" s="92"/>
      <c r="J167" s="126"/>
      <c r="K167" s="92"/>
      <c r="L167" s="92"/>
      <c r="M167" s="92"/>
      <c r="N167" s="92"/>
      <c r="O167" s="92">
        <v>0</v>
      </c>
    </row>
    <row r="168" spans="1:15">
      <c r="A168" s="403" t="s">
        <v>511</v>
      </c>
      <c r="B168" s="320"/>
      <c r="C168" s="344">
        <f>SUM(D168:O168)</f>
        <v>0</v>
      </c>
      <c r="D168" s="126"/>
      <c r="E168" s="92"/>
      <c r="F168" s="126"/>
      <c r="G168" s="92"/>
      <c r="H168" s="126"/>
      <c r="I168" s="92"/>
      <c r="J168" s="126"/>
      <c r="K168" s="92"/>
      <c r="L168" s="92"/>
      <c r="M168" s="92"/>
      <c r="N168" s="92"/>
      <c r="O168" s="92"/>
    </row>
    <row r="169" spans="1:15">
      <c r="A169" s="13" t="s">
        <v>589</v>
      </c>
      <c r="B169" s="7"/>
      <c r="C169" s="7"/>
      <c r="D169" s="122"/>
      <c r="E169" s="118"/>
      <c r="F169" s="122"/>
      <c r="G169" s="118"/>
      <c r="H169" s="122"/>
      <c r="I169" s="118"/>
      <c r="J169" s="122"/>
      <c r="K169" s="118"/>
      <c r="L169" s="118"/>
      <c r="M169" s="118"/>
      <c r="N169" s="118"/>
      <c r="O169" s="118"/>
    </row>
    <row r="170" spans="1:15">
      <c r="A170" s="46" t="s">
        <v>45</v>
      </c>
      <c r="B170" s="19"/>
      <c r="C170" s="344">
        <f>SUM(D170:O170)</f>
        <v>0</v>
      </c>
      <c r="D170" s="126"/>
      <c r="E170" s="92"/>
      <c r="F170" s="126"/>
      <c r="G170" s="92"/>
      <c r="H170" s="126"/>
      <c r="I170" s="92"/>
      <c r="J170" s="126"/>
      <c r="K170" s="92"/>
      <c r="L170" s="92"/>
      <c r="M170" s="92"/>
      <c r="N170" s="92"/>
      <c r="O170" s="92"/>
    </row>
    <row r="171" spans="1:15">
      <c r="A171" s="46" t="s">
        <v>410</v>
      </c>
      <c r="B171" s="321" t="s">
        <v>183</v>
      </c>
      <c r="C171" s="344">
        <f>SUM(D171:O171)</f>
        <v>0</v>
      </c>
      <c r="D171" s="126"/>
      <c r="E171" s="92"/>
      <c r="F171" s="126"/>
      <c r="G171" s="92"/>
      <c r="H171" s="126"/>
      <c r="I171" s="92"/>
      <c r="J171" s="126"/>
      <c r="K171" s="92"/>
      <c r="L171" s="92"/>
      <c r="M171" s="92"/>
      <c r="N171" s="92"/>
      <c r="O171" s="92">
        <v>0</v>
      </c>
    </row>
    <row r="172" spans="1:15">
      <c r="A172" s="403" t="s">
        <v>511</v>
      </c>
      <c r="B172" s="321"/>
      <c r="C172" s="344">
        <f>SUM(D172:O172)</f>
        <v>0</v>
      </c>
      <c r="D172" s="126"/>
      <c r="E172" s="92"/>
      <c r="F172" s="126"/>
      <c r="G172" s="92"/>
      <c r="H172" s="126"/>
      <c r="I172" s="92"/>
      <c r="J172" s="126"/>
      <c r="K172" s="92"/>
      <c r="L172" s="92"/>
      <c r="M172" s="92"/>
      <c r="N172" s="92"/>
      <c r="O172" s="92"/>
    </row>
    <row r="173" spans="1:15">
      <c r="A173" s="13" t="s">
        <v>590</v>
      </c>
      <c r="B173" s="7"/>
      <c r="C173" s="7"/>
      <c r="D173" s="122"/>
      <c r="E173" s="118"/>
      <c r="F173" s="122"/>
      <c r="G173" s="118"/>
      <c r="H173" s="122"/>
      <c r="I173" s="118"/>
      <c r="J173" s="122"/>
      <c r="K173" s="118"/>
      <c r="L173" s="118"/>
      <c r="M173" s="118"/>
      <c r="N173" s="118"/>
      <c r="O173" s="118"/>
    </row>
    <row r="174" spans="1:15">
      <c r="A174" s="46" t="s">
        <v>45</v>
      </c>
      <c r="B174" s="19"/>
      <c r="C174" s="344">
        <f>SUM(D174:O174)</f>
        <v>6105</v>
      </c>
      <c r="D174" s="126"/>
      <c r="E174" s="92"/>
      <c r="F174" s="126"/>
      <c r="G174" s="92"/>
      <c r="H174" s="126">
        <v>6105</v>
      </c>
      <c r="I174" s="92"/>
      <c r="J174" s="126"/>
      <c r="K174" s="92"/>
      <c r="L174" s="92"/>
      <c r="M174" s="92"/>
      <c r="N174" s="92"/>
      <c r="O174" s="92"/>
    </row>
    <row r="175" spans="1:15">
      <c r="A175" s="46" t="s">
        <v>410</v>
      </c>
      <c r="B175" s="321" t="s">
        <v>183</v>
      </c>
      <c r="C175" s="344">
        <f>SUM(D175:O175)</f>
        <v>6105</v>
      </c>
      <c r="D175" s="114"/>
      <c r="E175" s="92"/>
      <c r="F175" s="126"/>
      <c r="G175" s="92"/>
      <c r="H175" s="126">
        <v>6105</v>
      </c>
      <c r="I175" s="92"/>
      <c r="J175" s="126"/>
      <c r="K175" s="92"/>
      <c r="L175" s="92"/>
      <c r="M175" s="92"/>
      <c r="N175" s="92"/>
      <c r="O175" s="92">
        <v>0</v>
      </c>
    </row>
    <row r="176" spans="1:15">
      <c r="A176" s="403" t="s">
        <v>511</v>
      </c>
      <c r="B176" s="321"/>
      <c r="C176" s="344">
        <f>SUM(D176:O176)</f>
        <v>6105</v>
      </c>
      <c r="D176" s="126"/>
      <c r="E176" s="92"/>
      <c r="F176" s="126"/>
      <c r="G176" s="92"/>
      <c r="H176" s="126">
        <v>6105</v>
      </c>
      <c r="I176" s="116"/>
      <c r="J176" s="126"/>
      <c r="K176" s="116"/>
      <c r="L176" s="92"/>
      <c r="M176" s="114"/>
      <c r="N176" s="92"/>
      <c r="O176" s="126"/>
    </row>
    <row r="177" spans="1:18">
      <c r="A177" s="13" t="s">
        <v>591</v>
      </c>
      <c r="B177" s="7"/>
      <c r="C177" s="7"/>
      <c r="D177" s="122"/>
      <c r="E177" s="118"/>
      <c r="F177" s="122"/>
      <c r="G177" s="118"/>
      <c r="H177" s="118"/>
      <c r="I177" s="122"/>
      <c r="J177" s="118"/>
      <c r="K177" s="122"/>
      <c r="L177" s="118"/>
      <c r="M177" s="120"/>
      <c r="N177" s="118"/>
      <c r="O177" s="122"/>
    </row>
    <row r="178" spans="1:18">
      <c r="A178" s="46" t="s">
        <v>45</v>
      </c>
      <c r="B178" s="19"/>
      <c r="C178" s="344">
        <f>SUM(D178:O178)</f>
        <v>680</v>
      </c>
      <c r="D178" s="126"/>
      <c r="E178" s="92"/>
      <c r="F178" s="126"/>
      <c r="G178" s="92"/>
      <c r="H178" s="92">
        <v>680</v>
      </c>
      <c r="I178" s="126"/>
      <c r="J178" s="92"/>
      <c r="K178" s="126"/>
      <c r="L178" s="92"/>
      <c r="M178" s="114"/>
      <c r="N178" s="92"/>
      <c r="O178" s="126"/>
    </row>
    <row r="179" spans="1:18">
      <c r="A179" s="46" t="s">
        <v>410</v>
      </c>
      <c r="B179" s="321" t="s">
        <v>184</v>
      </c>
      <c r="C179" s="344">
        <f>SUM(D179:O179)</f>
        <v>680</v>
      </c>
      <c r="D179" s="126" t="s">
        <v>483</v>
      </c>
      <c r="E179" s="92"/>
      <c r="F179" s="126"/>
      <c r="G179" s="92"/>
      <c r="H179" s="92">
        <v>680</v>
      </c>
      <c r="I179" s="126"/>
      <c r="J179" s="92"/>
      <c r="K179" s="126"/>
      <c r="L179" s="92"/>
      <c r="M179" s="114"/>
      <c r="N179" s="92"/>
      <c r="O179" s="126">
        <v>0</v>
      </c>
    </row>
    <row r="180" spans="1:18">
      <c r="A180" s="403" t="s">
        <v>511</v>
      </c>
      <c r="B180" s="320"/>
      <c r="C180" s="292">
        <f>SUM(D180:O180)</f>
        <v>680</v>
      </c>
      <c r="D180" s="124"/>
      <c r="E180" s="116"/>
      <c r="F180" s="124"/>
      <c r="G180" s="116"/>
      <c r="H180" s="116">
        <v>680</v>
      </c>
      <c r="I180" s="124"/>
      <c r="J180" s="116"/>
      <c r="K180" s="126"/>
      <c r="L180" s="92"/>
      <c r="M180" s="114"/>
      <c r="N180" s="92"/>
      <c r="O180" s="126"/>
    </row>
    <row r="181" spans="1:18">
      <c r="A181" s="60" t="s">
        <v>592</v>
      </c>
      <c r="B181" s="51"/>
      <c r="C181" s="51"/>
      <c r="D181" s="126"/>
      <c r="E181" s="92"/>
      <c r="F181" s="126"/>
      <c r="G181" s="92"/>
      <c r="H181" s="92"/>
      <c r="I181" s="126"/>
      <c r="J181" s="92"/>
      <c r="K181" s="118"/>
      <c r="L181" s="118"/>
      <c r="M181" s="118"/>
      <c r="N181" s="118"/>
      <c r="O181" s="118"/>
    </row>
    <row r="182" spans="1:18">
      <c r="A182" s="46" t="s">
        <v>45</v>
      </c>
      <c r="B182" s="51"/>
      <c r="C182" s="344">
        <f>SUM(D182:O182)</f>
        <v>0</v>
      </c>
      <c r="D182" s="126"/>
      <c r="E182" s="92"/>
      <c r="F182" s="126"/>
      <c r="G182" s="92"/>
      <c r="H182" s="92"/>
      <c r="I182" s="126"/>
      <c r="J182" s="92"/>
      <c r="K182" s="92"/>
      <c r="L182" s="92"/>
      <c r="M182" s="92"/>
      <c r="N182" s="92"/>
      <c r="O182" s="92"/>
    </row>
    <row r="183" spans="1:18">
      <c r="A183" s="46" t="s">
        <v>410</v>
      </c>
      <c r="B183" s="321" t="s">
        <v>183</v>
      </c>
      <c r="C183" s="344">
        <f>SUM(D183:O183)</f>
        <v>0</v>
      </c>
      <c r="D183" s="126"/>
      <c r="E183" s="92"/>
      <c r="F183" s="126"/>
      <c r="G183" s="92"/>
      <c r="H183" s="92"/>
      <c r="I183" s="126"/>
      <c r="J183" s="92"/>
      <c r="K183" s="92"/>
      <c r="L183" s="92"/>
      <c r="M183" s="92"/>
      <c r="N183" s="92"/>
      <c r="O183" s="92"/>
    </row>
    <row r="184" spans="1:18">
      <c r="A184" s="403" t="s">
        <v>511</v>
      </c>
      <c r="B184" s="321"/>
      <c r="C184" s="344">
        <f>SUM(D184:O184)</f>
        <v>0</v>
      </c>
      <c r="D184" s="126"/>
      <c r="E184" s="92"/>
      <c r="F184" s="126"/>
      <c r="G184" s="92"/>
      <c r="H184" s="92"/>
      <c r="I184" s="126"/>
      <c r="J184" s="92"/>
      <c r="K184" s="92"/>
      <c r="L184" s="126"/>
      <c r="M184" s="92"/>
      <c r="N184" s="114"/>
      <c r="O184" s="92"/>
    </row>
    <row r="185" spans="1:18">
      <c r="A185" s="13" t="s">
        <v>593</v>
      </c>
      <c r="B185" s="7"/>
      <c r="C185" s="7"/>
      <c r="D185" s="122"/>
      <c r="E185" s="118"/>
      <c r="F185" s="122"/>
      <c r="G185" s="118"/>
      <c r="H185" s="118"/>
      <c r="I185" s="122"/>
      <c r="J185" s="118"/>
      <c r="K185" s="118"/>
      <c r="L185" s="122"/>
      <c r="M185" s="118"/>
      <c r="N185" s="120"/>
      <c r="O185" s="118"/>
    </row>
    <row r="186" spans="1:18">
      <c r="A186" s="46" t="s">
        <v>45</v>
      </c>
      <c r="B186" s="19"/>
      <c r="C186" s="344">
        <f>SUM(D186:O186)</f>
        <v>0</v>
      </c>
      <c r="D186" s="126"/>
      <c r="E186" s="92"/>
      <c r="F186" s="126"/>
      <c r="G186" s="92"/>
      <c r="H186" s="92"/>
      <c r="I186" s="126"/>
      <c r="J186" s="92"/>
      <c r="K186" s="92"/>
      <c r="L186" s="126"/>
      <c r="M186" s="92"/>
      <c r="N186" s="114"/>
      <c r="O186" s="92"/>
    </row>
    <row r="187" spans="1:18">
      <c r="A187" s="46" t="s">
        <v>410</v>
      </c>
      <c r="B187" s="321" t="s">
        <v>183</v>
      </c>
      <c r="C187" s="344">
        <f>SUM(D187:O187)</f>
        <v>0</v>
      </c>
      <c r="D187" s="126"/>
      <c r="E187" s="92"/>
      <c r="F187" s="126"/>
      <c r="G187" s="92"/>
      <c r="H187" s="92"/>
      <c r="I187" s="126"/>
      <c r="J187" s="92"/>
      <c r="K187" s="92"/>
      <c r="L187" s="126"/>
      <c r="M187" s="92"/>
      <c r="N187" s="114"/>
      <c r="O187" s="92">
        <v>0</v>
      </c>
    </row>
    <row r="188" spans="1:18">
      <c r="A188" s="403" t="s">
        <v>511</v>
      </c>
      <c r="B188" s="321"/>
      <c r="C188" s="344">
        <f>SUM(D188:O188)</f>
        <v>0</v>
      </c>
      <c r="D188" s="126"/>
      <c r="E188" s="92"/>
      <c r="F188" s="126"/>
      <c r="G188" s="92"/>
      <c r="H188" s="92"/>
      <c r="I188" s="126"/>
      <c r="J188" s="92"/>
      <c r="K188" s="92"/>
      <c r="L188" s="126"/>
      <c r="M188" s="92"/>
      <c r="N188" s="114"/>
      <c r="O188" s="92"/>
    </row>
    <row r="189" spans="1:18">
      <c r="A189" s="13" t="s">
        <v>594</v>
      </c>
      <c r="B189" s="7"/>
      <c r="C189" s="7"/>
      <c r="D189" s="122"/>
      <c r="E189" s="118"/>
      <c r="F189" s="122"/>
      <c r="G189" s="118"/>
      <c r="H189" s="118"/>
      <c r="I189" s="122"/>
      <c r="J189" s="118"/>
      <c r="K189" s="118"/>
      <c r="L189" s="122"/>
      <c r="M189" s="118"/>
      <c r="N189" s="120"/>
      <c r="O189" s="118"/>
    </row>
    <row r="190" spans="1:18">
      <c r="A190" s="46" t="s">
        <v>45</v>
      </c>
      <c r="B190" s="19"/>
      <c r="C190" s="344">
        <f>SUM(D190:O190)</f>
        <v>0</v>
      </c>
      <c r="D190" s="126"/>
      <c r="E190" s="92"/>
      <c r="F190" s="126"/>
      <c r="G190" s="92"/>
      <c r="H190" s="92"/>
      <c r="I190" s="126"/>
      <c r="J190" s="92"/>
      <c r="K190" s="92"/>
      <c r="L190" s="126"/>
      <c r="M190" s="92"/>
      <c r="N190" s="114"/>
      <c r="O190" s="92"/>
      <c r="R190" s="68"/>
    </row>
    <row r="191" spans="1:18">
      <c r="A191" s="46" t="s">
        <v>410</v>
      </c>
      <c r="B191" s="321" t="s">
        <v>183</v>
      </c>
      <c r="C191" s="344">
        <f>SUM(D191:O191)</f>
        <v>0</v>
      </c>
      <c r="D191" s="126"/>
      <c r="E191" s="92"/>
      <c r="F191" s="126"/>
      <c r="G191" s="92"/>
      <c r="H191" s="92"/>
      <c r="I191" s="126"/>
      <c r="J191" s="92"/>
      <c r="K191" s="500"/>
      <c r="L191" s="126"/>
      <c r="M191" s="92"/>
      <c r="N191" s="114"/>
      <c r="O191" s="92">
        <v>0</v>
      </c>
    </row>
    <row r="192" spans="1:18">
      <c r="A192" s="403" t="s">
        <v>511</v>
      </c>
      <c r="B192" s="320"/>
      <c r="C192" s="292">
        <f>SUM(D192:O192)</f>
        <v>0</v>
      </c>
      <c r="D192" s="124"/>
      <c r="E192" s="116"/>
      <c r="F192" s="124"/>
      <c r="G192" s="116"/>
      <c r="H192" s="116"/>
      <c r="I192" s="124"/>
      <c r="J192" s="116"/>
      <c r="K192" s="501"/>
      <c r="L192" s="124"/>
      <c r="M192" s="116"/>
      <c r="N192" s="113"/>
      <c r="O192" s="116"/>
    </row>
    <row r="193" spans="1:15">
      <c r="A193" s="60" t="s">
        <v>595</v>
      </c>
      <c r="B193" s="51"/>
      <c r="C193" s="51"/>
      <c r="D193" s="126"/>
      <c r="E193" s="92"/>
      <c r="F193" s="126"/>
      <c r="G193" s="92"/>
      <c r="H193" s="92"/>
      <c r="I193" s="126"/>
      <c r="J193" s="92"/>
      <c r="K193" s="92"/>
      <c r="L193" s="126"/>
      <c r="M193" s="92"/>
      <c r="N193" s="114"/>
      <c r="O193" s="92"/>
    </row>
    <row r="194" spans="1:15">
      <c r="A194" s="46" t="s">
        <v>45</v>
      </c>
      <c r="B194" s="51"/>
      <c r="C194" s="344">
        <f>SUM(D194:O194)</f>
        <v>0</v>
      </c>
      <c r="D194" s="126"/>
      <c r="E194" s="92"/>
      <c r="F194" s="126"/>
      <c r="G194" s="92"/>
      <c r="H194" s="92"/>
      <c r="I194" s="126"/>
      <c r="J194" s="92"/>
      <c r="K194" s="92"/>
      <c r="L194" s="126"/>
      <c r="M194" s="92"/>
      <c r="N194" s="114"/>
      <c r="O194" s="92"/>
    </row>
    <row r="195" spans="1:15">
      <c r="A195" s="46" t="s">
        <v>410</v>
      </c>
      <c r="B195" s="321" t="s">
        <v>183</v>
      </c>
      <c r="C195" s="344">
        <f>SUM(D195:O195)</f>
        <v>0</v>
      </c>
      <c r="D195" s="114"/>
      <c r="E195" s="92"/>
      <c r="F195" s="126"/>
      <c r="G195" s="92"/>
      <c r="H195" s="92"/>
      <c r="I195" s="126"/>
      <c r="J195" s="92"/>
      <c r="K195" s="92"/>
      <c r="L195" s="126"/>
      <c r="M195" s="92"/>
      <c r="N195" s="114"/>
      <c r="O195" s="92">
        <v>0</v>
      </c>
    </row>
    <row r="196" spans="1:15">
      <c r="A196" s="403" t="s">
        <v>511</v>
      </c>
      <c r="B196" s="321"/>
      <c r="C196" s="344">
        <f>SUM(D196:O196)</f>
        <v>0</v>
      </c>
      <c r="D196" s="126"/>
      <c r="E196" s="92"/>
      <c r="F196" s="126"/>
      <c r="G196" s="92"/>
      <c r="H196" s="126"/>
      <c r="I196" s="126"/>
      <c r="J196" s="126"/>
      <c r="K196" s="92"/>
      <c r="L196" s="126"/>
      <c r="M196" s="92"/>
      <c r="N196" s="114"/>
      <c r="O196" s="92"/>
    </row>
    <row r="197" spans="1:15">
      <c r="A197" s="57" t="s">
        <v>596</v>
      </c>
      <c r="B197" s="57"/>
      <c r="C197" s="7"/>
      <c r="D197" s="122"/>
      <c r="E197" s="118"/>
      <c r="F197" s="122"/>
      <c r="G197" s="118"/>
      <c r="H197" s="122"/>
      <c r="I197" s="118"/>
      <c r="J197" s="122"/>
      <c r="K197" s="118"/>
      <c r="L197" s="122"/>
      <c r="M197" s="118"/>
      <c r="N197" s="120"/>
      <c r="O197" s="118"/>
    </row>
    <row r="198" spans="1:15">
      <c r="A198" s="46" t="s">
        <v>45</v>
      </c>
      <c r="B198" s="60"/>
      <c r="C198" s="344">
        <f>SUM(D198:O198)</f>
        <v>0</v>
      </c>
      <c r="D198" s="126"/>
      <c r="E198" s="92"/>
      <c r="F198" s="126"/>
      <c r="G198" s="92"/>
      <c r="H198" s="126"/>
      <c r="I198" s="92"/>
      <c r="J198" s="126"/>
      <c r="K198" s="92"/>
      <c r="L198" s="126"/>
      <c r="M198" s="92"/>
      <c r="N198" s="114"/>
      <c r="O198" s="92"/>
    </row>
    <row r="199" spans="1:15">
      <c r="A199" s="46" t="s">
        <v>510</v>
      </c>
      <c r="B199" s="60"/>
      <c r="C199" s="344">
        <f t="shared" ref="C199:C201" si="10">SUM(D199:O199)</f>
        <v>1000</v>
      </c>
      <c r="D199" s="126"/>
      <c r="E199" s="92"/>
      <c r="F199" s="126"/>
      <c r="G199" s="92">
        <v>1000</v>
      </c>
      <c r="H199" s="126"/>
      <c r="I199" s="92"/>
      <c r="J199" s="126"/>
      <c r="K199" s="92"/>
      <c r="L199" s="126"/>
      <c r="M199" s="92"/>
      <c r="N199" s="114"/>
      <c r="O199" s="92"/>
    </row>
    <row r="200" spans="1:15">
      <c r="A200" s="46" t="s">
        <v>673</v>
      </c>
      <c r="B200" s="60"/>
      <c r="C200" s="344">
        <f t="shared" si="10"/>
        <v>600</v>
      </c>
      <c r="D200" s="126"/>
      <c r="E200" s="92"/>
      <c r="F200" s="126"/>
      <c r="G200" s="92">
        <v>600</v>
      </c>
      <c r="H200" s="126"/>
      <c r="I200" s="92"/>
      <c r="J200" s="126"/>
      <c r="K200" s="92"/>
      <c r="L200" s="126"/>
      <c r="M200" s="92"/>
      <c r="N200" s="114"/>
      <c r="O200" s="92"/>
    </row>
    <row r="201" spans="1:15">
      <c r="A201" s="46" t="s">
        <v>423</v>
      </c>
      <c r="B201" s="60"/>
      <c r="C201" s="344">
        <f t="shared" si="10"/>
        <v>600</v>
      </c>
      <c r="D201" s="126"/>
      <c r="E201" s="92"/>
      <c r="F201" s="126"/>
      <c r="G201" s="92">
        <v>600</v>
      </c>
      <c r="H201" s="126"/>
      <c r="I201" s="92"/>
      <c r="J201" s="126"/>
      <c r="K201" s="92"/>
      <c r="L201" s="126"/>
      <c r="M201" s="92"/>
      <c r="N201" s="114"/>
      <c r="O201" s="92"/>
    </row>
    <row r="202" spans="1:15">
      <c r="A202" s="403" t="s">
        <v>515</v>
      </c>
      <c r="B202" s="320" t="s">
        <v>183</v>
      </c>
      <c r="C202" s="292">
        <f>SUM(D202:O202)</f>
        <v>1600</v>
      </c>
      <c r="D202" s="124"/>
      <c r="E202" s="116"/>
      <c r="F202" s="124"/>
      <c r="G202" s="116">
        <v>1600</v>
      </c>
      <c r="H202" s="124"/>
      <c r="I202" s="116"/>
      <c r="J202" s="124"/>
      <c r="K202" s="116"/>
      <c r="L202" s="124"/>
      <c r="M202" s="116"/>
      <c r="N202" s="113"/>
      <c r="O202" s="116"/>
    </row>
    <row r="203" spans="1:15">
      <c r="A203" s="57" t="s">
        <v>597</v>
      </c>
      <c r="B203" s="57"/>
      <c r="C203" s="7"/>
      <c r="D203" s="122"/>
      <c r="E203" s="118"/>
      <c r="F203" s="122"/>
      <c r="G203" s="118"/>
      <c r="H203" s="122"/>
      <c r="I203" s="118"/>
      <c r="J203" s="122"/>
      <c r="K203" s="118"/>
      <c r="L203" s="122"/>
      <c r="M203" s="118"/>
      <c r="N203" s="120"/>
      <c r="O203" s="118"/>
    </row>
    <row r="204" spans="1:15">
      <c r="A204" s="46" t="s">
        <v>45</v>
      </c>
      <c r="B204" s="60"/>
      <c r="C204" s="344">
        <f>SUM(D204:O204)</f>
        <v>1364552</v>
      </c>
      <c r="D204" s="126"/>
      <c r="E204" s="92"/>
      <c r="F204" s="126"/>
      <c r="G204" s="92">
        <v>1364552</v>
      </c>
      <c r="H204" s="126"/>
      <c r="I204" s="92"/>
      <c r="J204" s="126"/>
      <c r="K204" s="92"/>
      <c r="L204" s="126"/>
      <c r="M204" s="92"/>
      <c r="N204" s="114"/>
      <c r="O204" s="92"/>
    </row>
    <row r="205" spans="1:15">
      <c r="A205" s="46" t="s">
        <v>410</v>
      </c>
      <c r="B205" s="60"/>
      <c r="C205" s="344">
        <f t="shared" ref="C205:C208" si="11">SUM(D205:O205)</f>
        <v>1363552</v>
      </c>
      <c r="D205" s="126"/>
      <c r="E205" s="92"/>
      <c r="F205" s="126"/>
      <c r="G205" s="92">
        <v>1363552</v>
      </c>
      <c r="H205" s="126"/>
      <c r="I205" s="92"/>
      <c r="J205" s="126"/>
      <c r="K205" s="92"/>
      <c r="L205" s="126"/>
      <c r="M205" s="92"/>
      <c r="N205" s="114"/>
      <c r="O205" s="92"/>
    </row>
    <row r="206" spans="1:15">
      <c r="A206" s="46" t="s">
        <v>660</v>
      </c>
      <c r="B206" s="60"/>
      <c r="C206" s="344">
        <f t="shared" si="11"/>
        <v>10531</v>
      </c>
      <c r="D206" s="126"/>
      <c r="E206" s="92"/>
      <c r="F206" s="126"/>
      <c r="G206" s="92">
        <v>10531</v>
      </c>
      <c r="H206" s="126"/>
      <c r="I206" s="92"/>
      <c r="J206" s="126"/>
      <c r="K206" s="92"/>
      <c r="L206" s="126"/>
      <c r="M206" s="92"/>
      <c r="N206" s="114"/>
      <c r="O206" s="92"/>
    </row>
    <row r="207" spans="1:15">
      <c r="A207" s="46" t="s">
        <v>688</v>
      </c>
      <c r="B207" s="60"/>
      <c r="C207" s="344">
        <f t="shared" si="11"/>
        <v>63000</v>
      </c>
      <c r="D207" s="126"/>
      <c r="E207" s="92"/>
      <c r="F207" s="126"/>
      <c r="G207" s="92">
        <v>63000</v>
      </c>
      <c r="H207" s="126"/>
      <c r="I207" s="92"/>
      <c r="J207" s="126"/>
      <c r="K207" s="92"/>
      <c r="L207" s="126"/>
      <c r="M207" s="92"/>
      <c r="N207" s="114"/>
      <c r="O207" s="92"/>
    </row>
    <row r="208" spans="1:15">
      <c r="A208" s="46" t="s">
        <v>448</v>
      </c>
      <c r="B208" s="60"/>
      <c r="C208" s="344">
        <f t="shared" si="11"/>
        <v>73531</v>
      </c>
      <c r="D208" s="126"/>
      <c r="E208" s="92"/>
      <c r="F208" s="126"/>
      <c r="G208" s="92">
        <f>SUM(G206:G207)</f>
        <v>73531</v>
      </c>
      <c r="H208" s="126"/>
      <c r="I208" s="92"/>
      <c r="J208" s="126"/>
      <c r="K208" s="92"/>
      <c r="L208" s="126"/>
      <c r="M208" s="92"/>
      <c r="N208" s="114"/>
      <c r="O208" s="92"/>
    </row>
    <row r="209" spans="1:24">
      <c r="A209" s="403" t="s">
        <v>515</v>
      </c>
      <c r="B209" s="320" t="s">
        <v>183</v>
      </c>
      <c r="C209" s="292">
        <f>SUM(D209:O209)</f>
        <v>1437083</v>
      </c>
      <c r="D209" s="124"/>
      <c r="E209" s="116"/>
      <c r="F209" s="124"/>
      <c r="G209" s="116">
        <f>SUM(G205,G208)</f>
        <v>1437083</v>
      </c>
      <c r="H209" s="124"/>
      <c r="I209" s="116"/>
      <c r="J209" s="124"/>
      <c r="K209" s="116"/>
      <c r="L209" s="124"/>
      <c r="M209" s="116"/>
      <c r="N209" s="113"/>
      <c r="O209" s="116"/>
    </row>
    <row r="210" spans="1:24">
      <c r="A210" s="60" t="s">
        <v>598</v>
      </c>
      <c r="B210" s="50"/>
      <c r="C210" s="50"/>
      <c r="D210" s="122"/>
      <c r="E210" s="118"/>
      <c r="F210" s="122"/>
      <c r="G210" s="118"/>
      <c r="H210" s="121"/>
      <c r="I210" s="118"/>
      <c r="J210" s="120"/>
      <c r="K210" s="118"/>
      <c r="L210" s="122"/>
      <c r="M210" s="118"/>
      <c r="N210" s="120"/>
      <c r="O210" s="118"/>
    </row>
    <row r="211" spans="1:24">
      <c r="A211" s="46" t="s">
        <v>45</v>
      </c>
      <c r="B211" s="51"/>
      <c r="C211" s="344">
        <f>SUM(D211:O211)</f>
        <v>0</v>
      </c>
      <c r="D211" s="126"/>
      <c r="E211" s="92"/>
      <c r="F211" s="126"/>
      <c r="G211" s="92"/>
      <c r="H211" s="136"/>
      <c r="I211" s="92"/>
      <c r="J211" s="114"/>
      <c r="K211" s="92"/>
      <c r="L211" s="126"/>
      <c r="M211" s="92"/>
      <c r="N211" s="114"/>
      <c r="O211" s="92"/>
    </row>
    <row r="212" spans="1:24">
      <c r="A212" s="46" t="s">
        <v>410</v>
      </c>
      <c r="B212" s="321" t="s">
        <v>184</v>
      </c>
      <c r="C212" s="344">
        <f>SUM(D212:O212)</f>
        <v>0</v>
      </c>
      <c r="D212" s="114"/>
      <c r="E212" s="92"/>
      <c r="F212" s="126"/>
      <c r="G212" s="92"/>
      <c r="H212" s="136"/>
      <c r="I212" s="92"/>
      <c r="J212" s="114"/>
      <c r="K212" s="92"/>
      <c r="L212" s="126"/>
      <c r="M212" s="92"/>
      <c r="N212" s="114"/>
      <c r="O212" s="92">
        <v>0</v>
      </c>
    </row>
    <row r="213" spans="1:24">
      <c r="A213" s="46" t="s">
        <v>599</v>
      </c>
      <c r="B213" s="321"/>
      <c r="C213" s="344">
        <f t="shared" ref="C213:C215" si="12">SUM(D213:O213)</f>
        <v>55000</v>
      </c>
      <c r="D213" s="126"/>
      <c r="E213" s="92"/>
      <c r="F213" s="126"/>
      <c r="G213" s="92"/>
      <c r="H213" s="126"/>
      <c r="I213" s="92"/>
      <c r="J213" s="126"/>
      <c r="K213" s="92"/>
      <c r="L213" s="126"/>
      <c r="M213" s="92"/>
      <c r="N213" s="114">
        <v>55000</v>
      </c>
      <c r="O213" s="92"/>
    </row>
    <row r="214" spans="1:24">
      <c r="A214" s="46" t="s">
        <v>451</v>
      </c>
      <c r="B214" s="321"/>
      <c r="C214" s="344">
        <f t="shared" si="12"/>
        <v>55000</v>
      </c>
      <c r="D214" s="126"/>
      <c r="E214" s="92"/>
      <c r="F214" s="126"/>
      <c r="G214" s="92"/>
      <c r="H214" s="126"/>
      <c r="I214" s="92"/>
      <c r="J214" s="126"/>
      <c r="K214" s="92"/>
      <c r="L214" s="126"/>
      <c r="M214" s="92"/>
      <c r="N214" s="114">
        <v>55000</v>
      </c>
      <c r="O214" s="92"/>
    </row>
    <row r="215" spans="1:24">
      <c r="A215" s="403" t="s">
        <v>511</v>
      </c>
      <c r="B215" s="320"/>
      <c r="C215" s="292">
        <f t="shared" si="12"/>
        <v>55000</v>
      </c>
      <c r="D215" s="124"/>
      <c r="E215" s="116"/>
      <c r="F215" s="124"/>
      <c r="G215" s="116"/>
      <c r="H215" s="124"/>
      <c r="I215" s="116"/>
      <c r="J215" s="124"/>
      <c r="K215" s="116"/>
      <c r="L215" s="124"/>
      <c r="M215" s="116"/>
      <c r="N215" s="113">
        <v>55000</v>
      </c>
      <c r="O215" s="116"/>
    </row>
    <row r="216" spans="1:24">
      <c r="A216" s="24" t="s">
        <v>134</v>
      </c>
      <c r="B216" s="24"/>
      <c r="C216" s="295"/>
      <c r="D216" s="130"/>
      <c r="E216" s="129"/>
      <c r="F216" s="130"/>
      <c r="G216" s="129"/>
      <c r="H216" s="130"/>
      <c r="I216" s="129"/>
      <c r="J216" s="130"/>
      <c r="K216" s="129"/>
      <c r="L216" s="129"/>
      <c r="M216" s="129"/>
      <c r="N216" s="129"/>
      <c r="O216" s="129"/>
    </row>
    <row r="217" spans="1:24">
      <c r="A217" s="46" t="s">
        <v>45</v>
      </c>
      <c r="B217" s="24"/>
      <c r="C217" s="344">
        <f>SUM(D217:O217)</f>
        <v>2187513</v>
      </c>
      <c r="D217" s="129">
        <f t="shared" ref="D217:F218" si="13">SUM(D244,D142,D146,D150,D154,D158,D162,D166,D170,D174,D178,D182,D186,D190,D194,D198,)</f>
        <v>0</v>
      </c>
      <c r="E217" s="129">
        <f t="shared" si="13"/>
        <v>501483</v>
      </c>
      <c r="F217" s="129">
        <f t="shared" si="13"/>
        <v>0</v>
      </c>
      <c r="G217" s="129">
        <f>SUM(G244,G142,G146,G150,G154,G158,G162,G166,G170,G174,G178,G182,G186,G190,G194,G198,G204)</f>
        <v>1364552</v>
      </c>
      <c r="H217" s="129">
        <f t="shared" ref="H217:O217" si="14">SUM(H244,H142,H146,H150,H154,H158,H162,H166,H170,H174,H178,H182,H186,H190,H194,H198,)</f>
        <v>113638</v>
      </c>
      <c r="I217" s="129">
        <f t="shared" si="14"/>
        <v>21972</v>
      </c>
      <c r="J217" s="129">
        <f t="shared" si="14"/>
        <v>144832</v>
      </c>
      <c r="K217" s="129">
        <f t="shared" si="14"/>
        <v>0</v>
      </c>
      <c r="L217" s="129">
        <f t="shared" si="14"/>
        <v>15784</v>
      </c>
      <c r="M217" s="129">
        <f t="shared" si="14"/>
        <v>25252</v>
      </c>
      <c r="N217" s="129">
        <f t="shared" si="14"/>
        <v>0</v>
      </c>
      <c r="O217" s="129">
        <f t="shared" si="14"/>
        <v>0</v>
      </c>
    </row>
    <row r="218" spans="1:24">
      <c r="A218" s="46" t="s">
        <v>410</v>
      </c>
      <c r="B218" s="24"/>
      <c r="C218" s="344">
        <f>SUM(D218:O218)</f>
        <v>2356149</v>
      </c>
      <c r="D218" s="129">
        <f t="shared" si="13"/>
        <v>0</v>
      </c>
      <c r="E218" s="129">
        <f t="shared" si="13"/>
        <v>527659</v>
      </c>
      <c r="F218" s="129">
        <f t="shared" si="13"/>
        <v>0</v>
      </c>
      <c r="G218" s="129">
        <f>SUM(G245,G143,G147,G151,G155,G159,G163,G167,G171,G175,G179,G183,G187,G191,G195,G199,G205)</f>
        <v>1364552</v>
      </c>
      <c r="H218" s="129">
        <v>116259</v>
      </c>
      <c r="I218" s="129">
        <f t="shared" ref="I218:O218" si="15">SUM(I245,I143,I147,I151,I155,I159,I163,I167,I171,I175,I179,I183,I187,I191,I195,I199,)</f>
        <v>22026</v>
      </c>
      <c r="J218" s="129">
        <f t="shared" si="15"/>
        <v>132333</v>
      </c>
      <c r="K218" s="129">
        <f t="shared" si="15"/>
        <v>0</v>
      </c>
      <c r="L218" s="129">
        <f t="shared" si="15"/>
        <v>15784</v>
      </c>
      <c r="M218" s="129">
        <f t="shared" si="15"/>
        <v>22263</v>
      </c>
      <c r="N218" s="129">
        <f t="shared" si="15"/>
        <v>155273</v>
      </c>
      <c r="O218" s="129">
        <f t="shared" si="15"/>
        <v>0</v>
      </c>
    </row>
    <row r="219" spans="1:24">
      <c r="A219" s="46" t="s">
        <v>448</v>
      </c>
      <c r="B219" s="24"/>
      <c r="C219" s="344">
        <f>SUM(D219:O219)</f>
        <v>148425</v>
      </c>
      <c r="D219" s="132">
        <v>0</v>
      </c>
      <c r="E219" s="132">
        <f>SUM(,E33,E47,E89,E127,E201,E208,E214,)</f>
        <v>25343</v>
      </c>
      <c r="F219" s="132">
        <f t="shared" ref="F219:O219" si="16">SUM(,F33,F47,F89,F127,F201,F208,F214,)</f>
        <v>0</v>
      </c>
      <c r="G219" s="132">
        <f t="shared" si="16"/>
        <v>74131</v>
      </c>
      <c r="H219" s="132">
        <f t="shared" si="16"/>
        <v>-12320</v>
      </c>
      <c r="I219" s="132">
        <f t="shared" si="16"/>
        <v>0</v>
      </c>
      <c r="J219" s="132">
        <f>SUM(,J33,J47,J89,J127,J201,J208,J214,)</f>
        <v>6271</v>
      </c>
      <c r="K219" s="132">
        <f t="shared" si="16"/>
        <v>0</v>
      </c>
      <c r="L219" s="132">
        <f t="shared" si="16"/>
        <v>0</v>
      </c>
      <c r="M219" s="132">
        <f t="shared" si="16"/>
        <v>0</v>
      </c>
      <c r="N219" s="132">
        <f t="shared" si="16"/>
        <v>55000</v>
      </c>
      <c r="O219" s="132">
        <f t="shared" si="16"/>
        <v>0</v>
      </c>
    </row>
    <row r="220" spans="1:24">
      <c r="A220" s="403" t="s">
        <v>511</v>
      </c>
      <c r="B220" s="14"/>
      <c r="C220" s="292">
        <f>SUM(D220:O220)</f>
        <v>2504574</v>
      </c>
      <c r="D220" s="133">
        <f>SUM(D218:D219)</f>
        <v>0</v>
      </c>
      <c r="E220" s="133">
        <f>SUM(E218:E219)</f>
        <v>553002</v>
      </c>
      <c r="F220" s="133">
        <f t="shared" ref="F220:O220" si="17">SUM(F218:F219)</f>
        <v>0</v>
      </c>
      <c r="G220" s="133">
        <f t="shared" si="17"/>
        <v>1438683</v>
      </c>
      <c r="H220" s="133">
        <f t="shared" si="17"/>
        <v>103939</v>
      </c>
      <c r="I220" s="133">
        <f t="shared" si="17"/>
        <v>22026</v>
      </c>
      <c r="J220" s="133">
        <f t="shared" si="17"/>
        <v>138604</v>
      </c>
      <c r="K220" s="133">
        <f t="shared" si="17"/>
        <v>0</v>
      </c>
      <c r="L220" s="133">
        <f t="shared" si="17"/>
        <v>15784</v>
      </c>
      <c r="M220" s="133">
        <f t="shared" si="17"/>
        <v>22263</v>
      </c>
      <c r="N220" s="133">
        <f t="shared" si="17"/>
        <v>210273</v>
      </c>
      <c r="O220" s="133">
        <f t="shared" si="17"/>
        <v>0</v>
      </c>
      <c r="P220" s="155"/>
    </row>
    <row r="221" spans="1:24">
      <c r="A221" s="10" t="s">
        <v>49</v>
      </c>
      <c r="B221" s="33"/>
      <c r="C221" s="7"/>
      <c r="D221" s="120"/>
      <c r="E221" s="121"/>
      <c r="F221" s="118"/>
      <c r="G221" s="122"/>
      <c r="H221" s="121"/>
      <c r="I221" s="118"/>
      <c r="J221" s="122"/>
      <c r="K221" s="118"/>
      <c r="L221" s="122"/>
      <c r="M221" s="118"/>
      <c r="N221" s="120"/>
      <c r="O221" s="120"/>
      <c r="P221" s="5"/>
      <c r="Q221" s="5"/>
      <c r="R221" s="5"/>
      <c r="S221" s="5"/>
      <c r="T221" s="5"/>
      <c r="U221" s="5"/>
      <c r="V221" s="5"/>
      <c r="W221" s="5"/>
      <c r="X221" s="5"/>
    </row>
    <row r="222" spans="1:24">
      <c r="A222" s="46" t="s">
        <v>45</v>
      </c>
      <c r="B222" s="34"/>
      <c r="C222" s="344">
        <f>SUM(D222:O222)</f>
        <v>-942048</v>
      </c>
      <c r="D222" s="126"/>
      <c r="E222" s="136">
        <v>-400807</v>
      </c>
      <c r="F222" s="92"/>
      <c r="G222" s="126">
        <v>-541241</v>
      </c>
      <c r="H222" s="136"/>
      <c r="I222" s="92"/>
      <c r="J222" s="126"/>
      <c r="K222" s="92"/>
      <c r="L222" s="126"/>
      <c r="M222" s="92"/>
      <c r="N222" s="114"/>
      <c r="O222" s="114"/>
      <c r="P222" s="5"/>
      <c r="Q222" s="5"/>
      <c r="R222" s="5"/>
      <c r="S222" s="5"/>
      <c r="T222" s="5"/>
      <c r="U222" s="5"/>
      <c r="V222" s="5"/>
      <c r="W222" s="5"/>
      <c r="X222" s="5"/>
    </row>
    <row r="223" spans="1:24">
      <c r="A223" s="98" t="s">
        <v>410</v>
      </c>
      <c r="B223" s="28"/>
      <c r="C223" s="344">
        <f>SUM(D223:O223)</f>
        <v>-946745</v>
      </c>
      <c r="D223" s="126"/>
      <c r="E223" s="126">
        <v>-400807</v>
      </c>
      <c r="F223" s="92">
        <v>0</v>
      </c>
      <c r="G223" s="126">
        <v>-545938</v>
      </c>
      <c r="H223" s="126">
        <v>0</v>
      </c>
      <c r="I223" s="92"/>
      <c r="J223" s="126">
        <v>0</v>
      </c>
      <c r="K223" s="92">
        <v>0</v>
      </c>
      <c r="L223" s="126">
        <v>0</v>
      </c>
      <c r="M223" s="92">
        <v>0</v>
      </c>
      <c r="N223" s="126">
        <v>0</v>
      </c>
      <c r="O223" s="114">
        <v>0</v>
      </c>
      <c r="P223" s="5"/>
      <c r="Q223" s="5"/>
      <c r="R223" s="5"/>
      <c r="S223" s="5"/>
      <c r="T223" s="5"/>
      <c r="U223" s="5"/>
      <c r="V223" s="5"/>
      <c r="W223" s="5"/>
      <c r="X223" s="5"/>
    </row>
    <row r="224" spans="1:24">
      <c r="A224" s="403" t="s">
        <v>511</v>
      </c>
      <c r="B224" s="31"/>
      <c r="C224" s="292">
        <f>SUM(D224:O224)</f>
        <v>-947908</v>
      </c>
      <c r="D224" s="113"/>
      <c r="E224" s="123">
        <v>-400807</v>
      </c>
      <c r="F224" s="116"/>
      <c r="G224" s="124">
        <v>-547101</v>
      </c>
      <c r="H224" s="123"/>
      <c r="I224" s="116"/>
      <c r="J224" s="124"/>
      <c r="K224" s="116"/>
      <c r="L224" s="124"/>
      <c r="M224" s="116"/>
      <c r="N224" s="113"/>
      <c r="O224" s="113"/>
      <c r="P224" s="5"/>
      <c r="Q224" s="5"/>
      <c r="R224" s="5"/>
      <c r="S224" s="5"/>
      <c r="T224" s="5"/>
      <c r="U224" s="5"/>
      <c r="V224" s="5"/>
      <c r="W224" s="5"/>
      <c r="X224" s="5"/>
    </row>
    <row r="225" spans="1:24">
      <c r="A225" s="11" t="s">
        <v>135</v>
      </c>
      <c r="B225" s="11"/>
      <c r="C225" s="19"/>
      <c r="D225" s="92"/>
      <c r="E225" s="136"/>
      <c r="F225" s="92"/>
      <c r="G225" s="126"/>
      <c r="H225" s="136"/>
      <c r="I225" s="92"/>
      <c r="J225" s="126"/>
      <c r="K225" s="92"/>
      <c r="L225" s="126"/>
      <c r="M225" s="92"/>
      <c r="N225" s="126"/>
      <c r="O225" s="118"/>
      <c r="P225" s="5"/>
      <c r="Q225" s="5"/>
      <c r="R225" s="5"/>
      <c r="S225" s="5"/>
      <c r="T225" s="5"/>
      <c r="U225" s="5"/>
      <c r="V225" s="5"/>
      <c r="W225" s="5"/>
      <c r="X225" s="5"/>
    </row>
    <row r="226" spans="1:24">
      <c r="A226" s="46" t="s">
        <v>45</v>
      </c>
      <c r="B226" s="11"/>
      <c r="C226" s="344">
        <f>SUM(D226:O226)</f>
        <v>-235905</v>
      </c>
      <c r="D226" s="92"/>
      <c r="E226" s="136"/>
      <c r="F226" s="92"/>
      <c r="G226" s="126">
        <v>-235905</v>
      </c>
      <c r="H226" s="136"/>
      <c r="I226" s="92"/>
      <c r="J226" s="126"/>
      <c r="K226" s="92"/>
      <c r="L226" s="126"/>
      <c r="M226" s="92"/>
      <c r="N226" s="126"/>
      <c r="O226" s="92"/>
      <c r="P226" s="5"/>
      <c r="Q226" s="5"/>
      <c r="R226" s="5"/>
      <c r="S226" s="5"/>
      <c r="T226" s="5"/>
      <c r="U226" s="5"/>
      <c r="V226" s="5"/>
      <c r="W226" s="5"/>
      <c r="X226" s="5"/>
    </row>
    <row r="227" spans="1:24">
      <c r="A227" s="46" t="s">
        <v>410</v>
      </c>
      <c r="B227" s="11"/>
      <c r="C227" s="344">
        <f>SUM(D227:O227)</f>
        <v>-230751</v>
      </c>
      <c r="D227" s="92"/>
      <c r="E227" s="136"/>
      <c r="F227" s="92">
        <v>0</v>
      </c>
      <c r="G227" s="114">
        <v>-230751</v>
      </c>
      <c r="H227" s="136">
        <v>0</v>
      </c>
      <c r="I227" s="92">
        <v>0</v>
      </c>
      <c r="J227" s="126">
        <v>0</v>
      </c>
      <c r="K227" s="92">
        <v>0</v>
      </c>
      <c r="L227" s="126">
        <v>0</v>
      </c>
      <c r="M227" s="92">
        <v>0</v>
      </c>
      <c r="N227" s="126">
        <v>0</v>
      </c>
      <c r="O227" s="92">
        <v>0</v>
      </c>
      <c r="P227" s="5"/>
      <c r="Q227" s="5"/>
      <c r="R227" s="5"/>
      <c r="S227" s="5"/>
      <c r="T227" s="5"/>
      <c r="U227" s="5"/>
      <c r="V227" s="5"/>
      <c r="W227" s="5"/>
      <c r="X227" s="5"/>
    </row>
    <row r="228" spans="1:24">
      <c r="A228" s="46" t="s">
        <v>511</v>
      </c>
      <c r="B228" s="11"/>
      <c r="C228" s="344">
        <f>SUM(D228:O228)</f>
        <v>-235530</v>
      </c>
      <c r="D228" s="114"/>
      <c r="E228" s="136"/>
      <c r="F228" s="92"/>
      <c r="G228" s="126">
        <v>-235530</v>
      </c>
      <c r="H228" s="136"/>
      <c r="I228" s="92"/>
      <c r="J228" s="126"/>
      <c r="K228" s="92"/>
      <c r="L228" s="126"/>
      <c r="M228" s="92"/>
      <c r="N228" s="126"/>
      <c r="O228" s="116"/>
      <c r="P228" s="5"/>
      <c r="Q228" s="5"/>
      <c r="R228" s="5"/>
      <c r="S228" s="5"/>
      <c r="T228" s="5"/>
      <c r="U228" s="5"/>
      <c r="V228" s="5"/>
      <c r="W228" s="5"/>
      <c r="X228" s="5"/>
    </row>
    <row r="229" spans="1:24">
      <c r="A229" s="57" t="s">
        <v>46</v>
      </c>
      <c r="B229" s="57"/>
      <c r="C229" s="50"/>
      <c r="D229" s="135"/>
      <c r="E229" s="137"/>
      <c r="F229" s="135"/>
      <c r="G229" s="137"/>
      <c r="H229" s="138"/>
      <c r="I229" s="135"/>
      <c r="J229" s="137"/>
      <c r="K229" s="135"/>
      <c r="L229" s="137"/>
      <c r="M229" s="135"/>
      <c r="N229" s="137"/>
      <c r="O229" s="129"/>
      <c r="P229" s="5"/>
      <c r="Q229" s="5"/>
      <c r="R229" s="5"/>
      <c r="S229" s="5"/>
      <c r="T229" s="5"/>
      <c r="U229" s="5"/>
      <c r="V229" s="5"/>
      <c r="W229" s="5"/>
      <c r="X229" s="5"/>
    </row>
    <row r="230" spans="1:24">
      <c r="A230" s="60" t="s">
        <v>45</v>
      </c>
      <c r="B230" s="60"/>
      <c r="C230" s="404">
        <f>SUM(C217,C222,C226)</f>
        <v>1009560</v>
      </c>
      <c r="D230" s="129"/>
      <c r="E230" s="506">
        <f t="shared" ref="E230:O230" si="18">SUM(E217,E222,E226)</f>
        <v>100676</v>
      </c>
      <c r="F230" s="404">
        <f t="shared" si="18"/>
        <v>0</v>
      </c>
      <c r="G230" s="508">
        <f t="shared" si="18"/>
        <v>587406</v>
      </c>
      <c r="H230" s="407">
        <f t="shared" si="18"/>
        <v>113638</v>
      </c>
      <c r="I230" s="404">
        <f t="shared" si="18"/>
        <v>21972</v>
      </c>
      <c r="J230" s="506">
        <f t="shared" si="18"/>
        <v>144832</v>
      </c>
      <c r="K230" s="404">
        <f t="shared" si="18"/>
        <v>0</v>
      </c>
      <c r="L230" s="506">
        <f t="shared" si="18"/>
        <v>15784</v>
      </c>
      <c r="M230" s="404">
        <f t="shared" si="18"/>
        <v>25252</v>
      </c>
      <c r="N230" s="506">
        <f t="shared" si="18"/>
        <v>0</v>
      </c>
      <c r="O230" s="404">
        <f t="shared" si="18"/>
        <v>0</v>
      </c>
      <c r="P230" s="5"/>
      <c r="Q230" s="5"/>
      <c r="R230" s="5"/>
      <c r="S230" s="5"/>
      <c r="T230" s="5"/>
      <c r="U230" s="5"/>
      <c r="V230" s="5"/>
      <c r="W230" s="5"/>
      <c r="X230" s="5"/>
    </row>
    <row r="231" spans="1:24">
      <c r="A231" s="60" t="s">
        <v>410</v>
      </c>
      <c r="B231" s="60"/>
      <c r="C231" s="404">
        <f>SUM(C218,C223,C227)</f>
        <v>1178653</v>
      </c>
      <c r="D231" s="404">
        <f t="shared" ref="D231:O231" si="19">SUM(D220,D223,D227)</f>
        <v>0</v>
      </c>
      <c r="E231" s="506">
        <v>126852</v>
      </c>
      <c r="F231" s="404">
        <f t="shared" si="19"/>
        <v>0</v>
      </c>
      <c r="G231" s="508">
        <v>587863</v>
      </c>
      <c r="H231" s="407">
        <v>116259</v>
      </c>
      <c r="I231" s="404">
        <v>22026</v>
      </c>
      <c r="J231" s="506">
        <v>132333</v>
      </c>
      <c r="K231" s="404">
        <f t="shared" si="19"/>
        <v>0</v>
      </c>
      <c r="L231" s="506">
        <f t="shared" si="19"/>
        <v>15784</v>
      </c>
      <c r="M231" s="404">
        <f t="shared" si="19"/>
        <v>22263</v>
      </c>
      <c r="N231" s="506">
        <v>155273</v>
      </c>
      <c r="O231" s="404">
        <f t="shared" si="19"/>
        <v>0</v>
      </c>
      <c r="P231" s="119">
        <f>SUM(D231:O231)</f>
        <v>1178653</v>
      </c>
      <c r="Q231" s="5"/>
      <c r="R231" s="5"/>
      <c r="S231" s="5"/>
      <c r="T231" s="5"/>
      <c r="U231" s="5"/>
      <c r="V231" s="5"/>
      <c r="W231" s="5"/>
      <c r="X231" s="5"/>
    </row>
    <row r="232" spans="1:24">
      <c r="A232" s="49" t="s">
        <v>511</v>
      </c>
      <c r="B232" s="60"/>
      <c r="C232" s="404">
        <f>SUM(C220,C224,C228)</f>
        <v>1321136</v>
      </c>
      <c r="D232" s="404"/>
      <c r="E232" s="506">
        <f>SUM(E220,E224,E228)</f>
        <v>152195</v>
      </c>
      <c r="F232" s="506">
        <f t="shared" ref="F232:O232" si="20">SUM(F220,F224,F228)</f>
        <v>0</v>
      </c>
      <c r="G232" s="506">
        <f t="shared" si="20"/>
        <v>656052</v>
      </c>
      <c r="H232" s="506">
        <f t="shared" si="20"/>
        <v>103939</v>
      </c>
      <c r="I232" s="506">
        <f t="shared" si="20"/>
        <v>22026</v>
      </c>
      <c r="J232" s="506">
        <f t="shared" si="20"/>
        <v>138604</v>
      </c>
      <c r="K232" s="506">
        <f t="shared" si="20"/>
        <v>0</v>
      </c>
      <c r="L232" s="506">
        <f t="shared" si="20"/>
        <v>15784</v>
      </c>
      <c r="M232" s="506">
        <f t="shared" si="20"/>
        <v>22263</v>
      </c>
      <c r="N232" s="506">
        <f t="shared" si="20"/>
        <v>210273</v>
      </c>
      <c r="O232" s="506">
        <f t="shared" si="20"/>
        <v>0</v>
      </c>
      <c r="P232" s="119">
        <f>SUM(D232:O232)</f>
        <v>1321136</v>
      </c>
      <c r="Q232" s="5"/>
      <c r="R232" s="5"/>
      <c r="S232" s="5"/>
      <c r="T232" s="5"/>
      <c r="U232" s="5"/>
      <c r="V232" s="5"/>
      <c r="W232" s="5"/>
      <c r="X232" s="5"/>
    </row>
    <row r="233" spans="1:24" ht="15" customHeight="1">
      <c r="A233" s="57" t="s">
        <v>404</v>
      </c>
      <c r="B233" s="507"/>
      <c r="C233" s="402">
        <f t="shared" ref="C233:C240" si="21">SUM(D233:O233)</f>
        <v>2186833</v>
      </c>
      <c r="D233" s="135"/>
      <c r="E233" s="137">
        <v>501483</v>
      </c>
      <c r="F233" s="135"/>
      <c r="G233" s="139">
        <v>1364552</v>
      </c>
      <c r="H233" s="138">
        <v>112958</v>
      </c>
      <c r="I233" s="135">
        <v>21972</v>
      </c>
      <c r="J233" s="137">
        <v>144832</v>
      </c>
      <c r="K233" s="135"/>
      <c r="L233" s="137">
        <v>15784</v>
      </c>
      <c r="M233" s="135">
        <v>25252</v>
      </c>
      <c r="N233" s="137"/>
      <c r="O233" s="135"/>
      <c r="P233" s="5"/>
      <c r="Q233" s="28"/>
      <c r="R233" s="28"/>
      <c r="S233" s="5"/>
      <c r="T233" s="5"/>
      <c r="U233" s="5"/>
      <c r="V233" s="5"/>
      <c r="W233" s="5"/>
      <c r="X233" s="5"/>
    </row>
    <row r="234" spans="1:24" ht="12.75" customHeight="1">
      <c r="A234" s="60" t="s">
        <v>405</v>
      </c>
      <c r="B234" s="67"/>
      <c r="C234" s="404">
        <f t="shared" si="21"/>
        <v>2368438</v>
      </c>
      <c r="D234" s="129">
        <f>SUM(D21,D26,D34,D38,D41,D48,D52,D56,D76,D84,D90,D94,D98,D114,D128,D175,D202,D209,)</f>
        <v>0</v>
      </c>
      <c r="E234" s="130">
        <f>SUM(E21,E26,E34,E38,E41,E48,E52,E56,E76,E84,E90,E94,E98,E114,E128,E175,E202,E209,)</f>
        <v>553002</v>
      </c>
      <c r="F234" s="129">
        <f>SUM(F21,F26,F34,F38,F41,F48,F52,F56,F76,F84,F90,F94,F98,F114,F128,F175,F202,F209,)</f>
        <v>0</v>
      </c>
      <c r="G234" s="132">
        <v>1364552</v>
      </c>
      <c r="H234" s="131">
        <f>SUM(H21,H26,H34,H38,H41,H48,H52,H56,H76,H84,H90,H94,H98,H114,H128,H175,H202,H209,)</f>
        <v>103259</v>
      </c>
      <c r="I234" s="129">
        <f>SUM(I21,I26,I34,I38,I41,I48,I52,I56,I76,I84,I90,I94,I98,I114,I128,I175,I202,I209,)</f>
        <v>21972</v>
      </c>
      <c r="J234" s="130">
        <v>132333</v>
      </c>
      <c r="K234" s="129">
        <f>SUM(K21,K26,K34,K38,K41,K48,K52,K56,K76,K84,K90,K94,K98,K114,K128,K175,K202,K209,)</f>
        <v>0</v>
      </c>
      <c r="L234" s="130">
        <f>SUM(L21,L26,L34,L38,L41,L48,L52,L56,L76,L84,L90,L94,L98,L114,L128,L175,L202,L209,)</f>
        <v>15784</v>
      </c>
      <c r="M234" s="129">
        <v>22263</v>
      </c>
      <c r="N234" s="130">
        <f>SUM(N21,N26,N34,N38,N41,N48,N52,N56,N76,N84,N90,N94,N98,N114,N128,N175,N202,N209,)</f>
        <v>155273</v>
      </c>
      <c r="O234" s="129">
        <f>SUM(O21,O26,O34,O38,O41,O48,O52,O56,O76,O84,O90,O94,O98,O114,O128,O175,O202,O209,)</f>
        <v>0</v>
      </c>
      <c r="P234" s="5"/>
      <c r="Q234" s="28"/>
      <c r="R234" s="5"/>
      <c r="S234" s="5"/>
      <c r="T234" s="5"/>
      <c r="U234" s="5"/>
      <c r="V234" s="5"/>
      <c r="W234" s="5"/>
      <c r="X234" s="5"/>
    </row>
    <row r="235" spans="1:24" ht="12.75" customHeight="1">
      <c r="A235" s="60" t="s">
        <v>512</v>
      </c>
      <c r="B235" s="67"/>
      <c r="C235" s="404">
        <f>SUM(D235:O235)</f>
        <v>2448840</v>
      </c>
      <c r="D235" s="129"/>
      <c r="E235" s="130">
        <f>SUM(E34+E26)</f>
        <v>553002</v>
      </c>
      <c r="F235" s="129"/>
      <c r="G235" s="132">
        <f>SUM(G202+G209)</f>
        <v>1438683</v>
      </c>
      <c r="H235" s="131">
        <f>SUM(H22+H26+H76+H90+H114+H128+H176)</f>
        <v>103259</v>
      </c>
      <c r="I235" s="129">
        <v>21972</v>
      </c>
      <c r="J235" s="130">
        <f>SUM(J34+J48+J84+J90+J94)</f>
        <v>138604</v>
      </c>
      <c r="K235" s="129"/>
      <c r="L235" s="130">
        <v>15784</v>
      </c>
      <c r="M235" s="129">
        <v>22263</v>
      </c>
      <c r="N235" s="130">
        <v>155273</v>
      </c>
      <c r="O235" s="129"/>
      <c r="P235" s="5"/>
      <c r="Q235" s="28"/>
      <c r="R235" s="5"/>
      <c r="S235" s="5"/>
      <c r="T235" s="5"/>
      <c r="U235" s="5"/>
      <c r="V235" s="5"/>
      <c r="W235" s="5"/>
      <c r="X235" s="5"/>
    </row>
    <row r="236" spans="1:24" ht="15" customHeight="1">
      <c r="A236" s="57" t="s">
        <v>406</v>
      </c>
      <c r="B236" s="507"/>
      <c r="C236" s="402">
        <f t="shared" si="21"/>
        <v>680</v>
      </c>
      <c r="D236" s="135">
        <f>SUM(D102,D110,D118,D155,D151,D147,D159,D179,)</f>
        <v>0</v>
      </c>
      <c r="E236" s="137">
        <v>0</v>
      </c>
      <c r="F236" s="135">
        <f t="shared" ref="F236:O236" si="22">F220-(F233+F239)</f>
        <v>0</v>
      </c>
      <c r="G236" s="139">
        <v>0</v>
      </c>
      <c r="H236" s="138">
        <v>680</v>
      </c>
      <c r="I236" s="135">
        <v>0</v>
      </c>
      <c r="J236" s="137">
        <v>0</v>
      </c>
      <c r="K236" s="135">
        <f t="shared" si="22"/>
        <v>0</v>
      </c>
      <c r="L236" s="137">
        <f t="shared" si="22"/>
        <v>0</v>
      </c>
      <c r="M236" s="135">
        <v>0</v>
      </c>
      <c r="N236" s="137">
        <v>0</v>
      </c>
      <c r="O236" s="135">
        <f t="shared" si="22"/>
        <v>0</v>
      </c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" customHeight="1">
      <c r="A237" s="60" t="s">
        <v>407</v>
      </c>
      <c r="B237" s="67"/>
      <c r="C237" s="404">
        <f t="shared" si="21"/>
        <v>680</v>
      </c>
      <c r="D237" s="129">
        <f>SUM(D1)</f>
        <v>0</v>
      </c>
      <c r="E237" s="130">
        <f t="shared" ref="E237:O237" si="23">SUM(E1)</f>
        <v>0</v>
      </c>
      <c r="F237" s="129">
        <f t="shared" si="23"/>
        <v>0</v>
      </c>
      <c r="G237" s="132">
        <f t="shared" si="23"/>
        <v>0</v>
      </c>
      <c r="H237" s="131">
        <v>680</v>
      </c>
      <c r="I237" s="129">
        <f t="shared" si="23"/>
        <v>0</v>
      </c>
      <c r="J237" s="130">
        <f t="shared" si="23"/>
        <v>0</v>
      </c>
      <c r="K237" s="129">
        <f t="shared" si="23"/>
        <v>0</v>
      </c>
      <c r="L237" s="130">
        <f t="shared" si="23"/>
        <v>0</v>
      </c>
      <c r="M237" s="129">
        <f t="shared" si="23"/>
        <v>0</v>
      </c>
      <c r="N237" s="130">
        <f t="shared" si="23"/>
        <v>0</v>
      </c>
      <c r="O237" s="129">
        <f t="shared" si="23"/>
        <v>0</v>
      </c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" customHeight="1">
      <c r="A238" s="60" t="s">
        <v>513</v>
      </c>
      <c r="B238" s="67"/>
      <c r="C238" s="404">
        <v>55680</v>
      </c>
      <c r="D238" s="129"/>
      <c r="E238" s="130"/>
      <c r="F238" s="129"/>
      <c r="G238" s="132"/>
      <c r="H238" s="131">
        <v>680</v>
      </c>
      <c r="I238" s="129"/>
      <c r="J238" s="130"/>
      <c r="K238" s="129"/>
      <c r="L238" s="130"/>
      <c r="M238" s="129"/>
      <c r="N238" s="130">
        <v>55000</v>
      </c>
      <c r="O238" s="129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3.5" customHeight="1">
      <c r="A239" s="57" t="s">
        <v>408</v>
      </c>
      <c r="B239" s="507"/>
      <c r="C239" s="402">
        <f t="shared" si="21"/>
        <v>0</v>
      </c>
      <c r="D239" s="135">
        <f>SUM(D14,)</f>
        <v>0</v>
      </c>
      <c r="E239" s="137">
        <f t="shared" ref="E239:O239" si="24">SUM(E14)</f>
        <v>0</v>
      </c>
      <c r="F239" s="135">
        <f t="shared" si="24"/>
        <v>0</v>
      </c>
      <c r="G239" s="137">
        <f t="shared" si="24"/>
        <v>0</v>
      </c>
      <c r="H239" s="135">
        <f t="shared" si="24"/>
        <v>0</v>
      </c>
      <c r="I239" s="135">
        <v>0</v>
      </c>
      <c r="J239" s="137">
        <f t="shared" si="24"/>
        <v>0</v>
      </c>
      <c r="K239" s="135">
        <f t="shared" si="24"/>
        <v>0</v>
      </c>
      <c r="L239" s="137">
        <f t="shared" si="24"/>
        <v>0</v>
      </c>
      <c r="M239" s="135">
        <f t="shared" si="24"/>
        <v>0</v>
      </c>
      <c r="N239" s="137">
        <f t="shared" si="24"/>
        <v>0</v>
      </c>
      <c r="O239" s="135">
        <f t="shared" si="24"/>
        <v>0</v>
      </c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" customHeight="1">
      <c r="A240" s="60" t="s">
        <v>409</v>
      </c>
      <c r="B240" s="67"/>
      <c r="C240" s="404">
        <f t="shared" si="21"/>
        <v>54</v>
      </c>
      <c r="D240" s="129">
        <v>0</v>
      </c>
      <c r="E240" s="130">
        <v>0</v>
      </c>
      <c r="F240" s="129">
        <v>0</v>
      </c>
      <c r="G240" s="130">
        <v>0</v>
      </c>
      <c r="H240" s="129">
        <v>0</v>
      </c>
      <c r="I240" s="129">
        <v>54</v>
      </c>
      <c r="J240" s="130">
        <v>0</v>
      </c>
      <c r="K240" s="129">
        <v>0</v>
      </c>
      <c r="L240" s="130">
        <v>0</v>
      </c>
      <c r="M240" s="129">
        <v>0</v>
      </c>
      <c r="N240" s="130">
        <v>0</v>
      </c>
      <c r="O240" s="129">
        <v>0</v>
      </c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" customHeight="1">
      <c r="A241" s="49" t="s">
        <v>514</v>
      </c>
      <c r="B241" s="67"/>
      <c r="C241" s="303">
        <v>54</v>
      </c>
      <c r="D241" s="134"/>
      <c r="E241" s="130"/>
      <c r="F241" s="134"/>
      <c r="G241" s="130"/>
      <c r="H241" s="134"/>
      <c r="I241" s="134">
        <v>54</v>
      </c>
      <c r="J241" s="130"/>
      <c r="K241" s="134"/>
      <c r="L241" s="130"/>
      <c r="M241" s="134"/>
      <c r="N241" s="130"/>
      <c r="O241" s="134"/>
      <c r="P241" s="5"/>
      <c r="Q241" s="5"/>
      <c r="R241" s="5"/>
      <c r="S241" s="5"/>
      <c r="T241" s="5"/>
      <c r="U241" s="5"/>
      <c r="V241" s="5"/>
      <c r="W241" s="5"/>
      <c r="X241" s="5"/>
    </row>
    <row r="242" spans="1:24">
      <c r="A242" s="5" t="s">
        <v>141</v>
      </c>
      <c r="B242" s="5"/>
      <c r="C242" s="253"/>
      <c r="D242" s="130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>
      <c r="A243" s="1" t="s">
        <v>129</v>
      </c>
      <c r="B243" s="1"/>
      <c r="C243" s="254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5"/>
      <c r="Q243" s="5"/>
      <c r="R243" s="5"/>
      <c r="S243" s="5"/>
      <c r="T243" s="5"/>
      <c r="U243" s="5"/>
      <c r="V243" s="5"/>
      <c r="W243" s="5"/>
      <c r="X243" s="5"/>
    </row>
    <row r="244" spans="1:24">
      <c r="A244" s="505" t="s">
        <v>258</v>
      </c>
      <c r="B244" s="185"/>
      <c r="C244" s="255"/>
      <c r="D244" s="162">
        <f t="shared" ref="D244:O244" si="25">SUM(D12,D20,D24,D28,D36,D40,D44,D50,D54,D58,D66,D70,D74,D78,D82,D86,D92,D96,D104,D108,D112,D116,D120,D124,D130,D134,D138,)</f>
        <v>0</v>
      </c>
      <c r="E244" s="162">
        <f t="shared" si="25"/>
        <v>501483</v>
      </c>
      <c r="F244" s="162">
        <f t="shared" si="25"/>
        <v>0</v>
      </c>
      <c r="G244" s="162">
        <f t="shared" si="25"/>
        <v>0</v>
      </c>
      <c r="H244" s="162">
        <f t="shared" si="25"/>
        <v>106853</v>
      </c>
      <c r="I244" s="162">
        <f t="shared" si="25"/>
        <v>21972</v>
      </c>
      <c r="J244" s="162">
        <f t="shared" si="25"/>
        <v>144832</v>
      </c>
      <c r="K244" s="162">
        <f t="shared" si="25"/>
        <v>0</v>
      </c>
      <c r="L244" s="162">
        <f t="shared" si="25"/>
        <v>15784</v>
      </c>
      <c r="M244" s="162">
        <f t="shared" si="25"/>
        <v>25252</v>
      </c>
      <c r="N244" s="162">
        <f t="shared" si="25"/>
        <v>0</v>
      </c>
      <c r="O244" s="162">
        <f t="shared" si="25"/>
        <v>0</v>
      </c>
      <c r="P244" s="5"/>
      <c r="Q244" s="5"/>
      <c r="R244" s="5"/>
      <c r="S244" s="5"/>
      <c r="T244" s="5"/>
      <c r="U244" s="5"/>
      <c r="V244" s="5"/>
      <c r="W244" s="5"/>
      <c r="X244" s="5"/>
    </row>
    <row r="245" spans="1:24">
      <c r="A245" s="1" t="s">
        <v>411</v>
      </c>
      <c r="B245" s="1"/>
      <c r="C245" s="254"/>
      <c r="D245" s="162">
        <f t="shared" ref="D245:O245" si="26">SUM(D13,D21,D25,D29,D37,D41,D45,D52,D55,D59,D67,D71,D75,D79,D84,D87,D94,D98,D106,D110,D114,D118,D122,D128,D131,D136,D139,)</f>
        <v>0</v>
      </c>
      <c r="E245" s="162">
        <f t="shared" si="26"/>
        <v>527659</v>
      </c>
      <c r="F245" s="162">
        <f t="shared" si="26"/>
        <v>0</v>
      </c>
      <c r="G245" s="162">
        <f t="shared" si="26"/>
        <v>0</v>
      </c>
      <c r="H245" s="162">
        <f t="shared" si="26"/>
        <v>97154</v>
      </c>
      <c r="I245" s="162">
        <f t="shared" si="26"/>
        <v>22026</v>
      </c>
      <c r="J245" s="162">
        <f t="shared" si="26"/>
        <v>132333</v>
      </c>
      <c r="K245" s="162">
        <f t="shared" si="26"/>
        <v>0</v>
      </c>
      <c r="L245" s="162">
        <f t="shared" si="26"/>
        <v>15784</v>
      </c>
      <c r="M245" s="162">
        <f t="shared" si="26"/>
        <v>22263</v>
      </c>
      <c r="N245" s="162">
        <f t="shared" si="26"/>
        <v>155273</v>
      </c>
      <c r="O245" s="162">
        <f t="shared" si="26"/>
        <v>0</v>
      </c>
      <c r="P245" s="5"/>
      <c r="Q245" s="5"/>
      <c r="R245" s="5"/>
      <c r="S245" s="5"/>
      <c r="T245" s="5"/>
      <c r="U245" s="5"/>
      <c r="V245" s="5"/>
      <c r="W245" s="5"/>
      <c r="X245" s="5"/>
    </row>
    <row r="246" spans="1:24">
      <c r="A246" s="1"/>
      <c r="B246" s="1"/>
      <c r="C246" s="254"/>
      <c r="D246" s="162"/>
      <c r="E246" s="162"/>
      <c r="F246" s="162"/>
      <c r="G246" s="162"/>
      <c r="H246" s="162"/>
      <c r="I246" s="162"/>
      <c r="J246" s="162"/>
      <c r="K246" s="162"/>
      <c r="L246" s="162"/>
      <c r="M246" s="162"/>
      <c r="N246" s="162"/>
      <c r="O246" s="162"/>
      <c r="P246" s="5"/>
      <c r="Q246" s="5"/>
      <c r="R246" s="5"/>
      <c r="S246" s="5"/>
      <c r="T246" s="5"/>
      <c r="U246" s="5"/>
      <c r="V246" s="5"/>
      <c r="W246" s="5"/>
      <c r="X246" s="5"/>
    </row>
    <row r="247" spans="1:24">
      <c r="A247" s="1"/>
      <c r="B247" s="1"/>
      <c r="C247" s="254"/>
      <c r="D247" s="162"/>
      <c r="E247" s="162"/>
      <c r="F247" s="162"/>
      <c r="G247" s="162"/>
      <c r="H247" s="162"/>
      <c r="I247" s="162"/>
      <c r="J247" s="162"/>
      <c r="K247" s="162"/>
      <c r="L247" s="162"/>
      <c r="M247" s="162"/>
      <c r="N247" s="162"/>
      <c r="O247" s="162"/>
      <c r="P247" s="5"/>
      <c r="Q247" s="5"/>
      <c r="R247" s="5"/>
      <c r="S247" s="5"/>
      <c r="T247" s="5"/>
      <c r="U247" s="5"/>
      <c r="V247" s="5"/>
      <c r="W247" s="5"/>
      <c r="X247" s="5"/>
    </row>
    <row r="248" spans="1:24">
      <c r="A248" s="5"/>
      <c r="B248" s="5"/>
      <c r="C248" s="253"/>
      <c r="D248" s="119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>
      <c r="A249" s="5"/>
      <c r="B249" s="5"/>
      <c r="C249" s="253"/>
      <c r="D249" s="119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>
      <c r="A250" s="5"/>
      <c r="B250" s="5"/>
      <c r="C250" s="253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>
      <c r="A251" s="5"/>
      <c r="B251" s="5"/>
      <c r="C251" s="253"/>
      <c r="D251" s="119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>
      <c r="A252" s="5"/>
      <c r="B252" s="5"/>
      <c r="C252" s="253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>
      <c r="A253" s="5"/>
      <c r="B253" s="5"/>
      <c r="C253" s="253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>
      <c r="A254" s="5"/>
      <c r="B254" s="5"/>
      <c r="C254" s="253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>
      <c r="A255" s="5"/>
      <c r="B255" s="5"/>
      <c r="C255" s="253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>
      <c r="A256" s="5"/>
      <c r="B256" s="5"/>
      <c r="C256" s="253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>
      <c r="A257" s="5"/>
      <c r="B257" s="5"/>
      <c r="C257" s="253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>
      <c r="A258" s="5"/>
      <c r="B258" s="5"/>
      <c r="C258" s="253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>
      <c r="A259" s="5"/>
      <c r="B259" s="5"/>
      <c r="C259" s="25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>
      <c r="A260" s="5"/>
      <c r="B260" s="5"/>
      <c r="C260" s="253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>
      <c r="A261" s="5"/>
      <c r="B261" s="5"/>
      <c r="C261" s="25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>
      <c r="A262" s="5"/>
      <c r="B262" s="5"/>
      <c r="C262" s="253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>
      <c r="A263" s="5"/>
      <c r="B263" s="5"/>
      <c r="C263" s="25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>
      <c r="A264" s="5"/>
      <c r="B264" s="5"/>
      <c r="C264" s="253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>
      <c r="A265" s="5"/>
      <c r="B265" s="5"/>
      <c r="C265" s="253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>
      <c r="A266" s="5"/>
      <c r="B266" s="5"/>
      <c r="C266" s="253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>
      <c r="A267" s="5"/>
      <c r="B267" s="5"/>
      <c r="C267" s="253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>
      <c r="A268" s="5"/>
      <c r="B268" s="5"/>
      <c r="C268" s="253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>
      <c r="A269" s="5"/>
      <c r="B269" s="5"/>
      <c r="C269" s="253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>
      <c r="A270" s="5"/>
      <c r="B270" s="5"/>
      <c r="C270" s="253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>
      <c r="A271" s="5"/>
      <c r="B271" s="5"/>
      <c r="C271" s="253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>
      <c r="A272" s="5"/>
      <c r="B272" s="5"/>
      <c r="C272" s="253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>
      <c r="A273" s="5"/>
      <c r="B273" s="5"/>
      <c r="C273" s="253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>
      <c r="A274" s="1"/>
      <c r="B274" s="1"/>
      <c r="C274" s="254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24">
      <c r="A275" s="1"/>
      <c r="B275" s="1"/>
      <c r="C275" s="254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24">
      <c r="A276" s="1"/>
      <c r="B276" s="1"/>
      <c r="C276" s="254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24">
      <c r="A277" s="1"/>
      <c r="B277" s="1"/>
      <c r="C277" s="254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24">
      <c r="A278" s="1"/>
      <c r="B278" s="1"/>
      <c r="C278" s="254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24">
      <c r="A279" s="1"/>
      <c r="B279" s="1"/>
      <c r="C279" s="254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24">
      <c r="A280" s="1"/>
      <c r="B280" s="1"/>
      <c r="C280" s="254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24">
      <c r="A281" s="1"/>
      <c r="B281" s="1"/>
      <c r="C281" s="254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24">
      <c r="A282" s="1"/>
      <c r="B282" s="1"/>
      <c r="C282" s="254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24">
      <c r="A283" s="1"/>
      <c r="B283" s="1"/>
      <c r="C283" s="254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24">
      <c r="A284" s="1"/>
      <c r="B284" s="1"/>
      <c r="C284" s="254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24">
      <c r="A285" s="1"/>
      <c r="B285" s="1"/>
      <c r="C285" s="254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</sheetData>
  <mergeCells count="14">
    <mergeCell ref="C7:C9"/>
    <mergeCell ref="J10:K10"/>
    <mergeCell ref="L10:M10"/>
    <mergeCell ref="D7:D9"/>
    <mergeCell ref="E7:E9"/>
    <mergeCell ref="F7:F9"/>
    <mergeCell ref="G7:G9"/>
    <mergeCell ref="H7:H9"/>
    <mergeCell ref="N6:O6"/>
    <mergeCell ref="J7:K8"/>
    <mergeCell ref="I7:I9"/>
    <mergeCell ref="L7:M8"/>
    <mergeCell ref="N7:N9"/>
    <mergeCell ref="O7:O9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58" firstPageNumber="4" orientation="landscape" horizontalDpi="300" verticalDpi="300" r:id="rId1"/>
  <headerFooter alignWithMargins="0">
    <oddFooter>&amp;P. oldal</oddFooter>
  </headerFooter>
  <rowBreaks count="4" manualBreakCount="4">
    <brk id="52" max="14" man="1"/>
    <brk id="98" max="14" man="1"/>
    <brk id="148" max="14" man="1"/>
    <brk id="196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X94"/>
  <sheetViews>
    <sheetView view="pageBreakPreview" topLeftCell="A34" zoomScaleNormal="100" zoomScaleSheetLayoutView="100" workbookViewId="0">
      <selection activeCell="A10" sqref="A10"/>
    </sheetView>
  </sheetViews>
  <sheetFormatPr defaultRowHeight="12.75"/>
  <cols>
    <col min="1" max="1" width="42.42578125" customWidth="1"/>
    <col min="2" max="2" width="7.5703125" customWidth="1"/>
    <col min="3" max="3" width="10.7109375" style="256" customWidth="1"/>
    <col min="4" max="15" width="10.7109375" customWidth="1"/>
    <col min="16" max="16" width="9.85546875" bestFit="1" customWidth="1"/>
  </cols>
  <sheetData>
    <row r="1" spans="1:15" ht="15.75">
      <c r="A1" s="4" t="s">
        <v>757</v>
      </c>
      <c r="B1" s="4"/>
      <c r="C1" s="6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</row>
    <row r="2" spans="1:15" ht="15.75">
      <c r="A2" s="4"/>
      <c r="B2" s="4"/>
      <c r="C2" s="6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</row>
    <row r="3" spans="1:15" ht="15.75">
      <c r="A3" s="4"/>
      <c r="B3" s="4"/>
      <c r="C3" s="6"/>
      <c r="D3" s="4"/>
      <c r="E3" s="4"/>
      <c r="F3" s="6"/>
      <c r="G3" s="6"/>
      <c r="H3" s="6" t="s">
        <v>35</v>
      </c>
      <c r="I3" s="5"/>
      <c r="J3" s="5"/>
      <c r="K3" s="5"/>
      <c r="L3" s="5"/>
      <c r="M3" s="5"/>
      <c r="N3" s="5"/>
      <c r="O3" s="5"/>
    </row>
    <row r="4" spans="1:15" ht="15.75">
      <c r="A4" s="4"/>
      <c r="B4" s="4"/>
      <c r="C4" s="6"/>
      <c r="D4" s="4"/>
      <c r="E4" s="4"/>
      <c r="F4" s="6"/>
      <c r="G4" s="6"/>
      <c r="H4" s="498" t="s">
        <v>507</v>
      </c>
      <c r="I4" s="5"/>
      <c r="J4" s="5"/>
      <c r="K4" s="5"/>
      <c r="L4" s="5"/>
      <c r="M4" s="5"/>
      <c r="N4" s="5"/>
      <c r="O4" s="5"/>
    </row>
    <row r="5" spans="1:15" ht="15.75">
      <c r="A5" s="6"/>
      <c r="B5" s="6"/>
      <c r="C5" s="6"/>
      <c r="D5" s="4"/>
      <c r="E5" s="4"/>
      <c r="F5" s="6"/>
      <c r="G5" s="6"/>
      <c r="H5" s="6" t="s">
        <v>2</v>
      </c>
      <c r="I5" s="5"/>
      <c r="J5" s="5"/>
      <c r="K5" s="5"/>
      <c r="L5" s="5"/>
      <c r="M5" s="5"/>
      <c r="N5" s="5"/>
      <c r="O5" s="5"/>
    </row>
    <row r="6" spans="1:15">
      <c r="A6" s="5"/>
      <c r="B6" s="5"/>
      <c r="C6" s="253"/>
      <c r="D6" s="5"/>
      <c r="E6" s="5"/>
      <c r="F6" s="5"/>
      <c r="G6" s="5"/>
      <c r="H6" s="5"/>
      <c r="I6" s="5"/>
      <c r="J6" s="5"/>
      <c r="K6" s="5"/>
      <c r="L6" s="5"/>
      <c r="M6" s="5"/>
      <c r="N6" s="5" t="s">
        <v>28</v>
      </c>
      <c r="O6" s="5"/>
    </row>
    <row r="7" spans="1:15" ht="12.75" customHeight="1">
      <c r="A7" s="7" t="s">
        <v>29</v>
      </c>
      <c r="B7" s="7"/>
      <c r="C7" s="7" t="s">
        <v>30</v>
      </c>
      <c r="D7" s="579" t="s">
        <v>231</v>
      </c>
      <c r="E7" s="579" t="s">
        <v>226</v>
      </c>
      <c r="F7" s="579" t="s">
        <v>227</v>
      </c>
      <c r="G7" s="579" t="s">
        <v>156</v>
      </c>
      <c r="H7" s="579" t="s">
        <v>197</v>
      </c>
      <c r="I7" s="579" t="s">
        <v>199</v>
      </c>
      <c r="J7" s="584" t="s">
        <v>228</v>
      </c>
      <c r="K7" s="585"/>
      <c r="L7" s="584" t="s">
        <v>229</v>
      </c>
      <c r="M7" s="585"/>
      <c r="N7" s="579" t="s">
        <v>230</v>
      </c>
      <c r="O7" s="579" t="s">
        <v>102</v>
      </c>
    </row>
    <row r="8" spans="1:15">
      <c r="A8" s="19" t="s">
        <v>31</v>
      </c>
      <c r="B8" s="19"/>
      <c r="C8" s="19" t="s">
        <v>32</v>
      </c>
      <c r="D8" s="580"/>
      <c r="E8" s="580"/>
      <c r="F8" s="580"/>
      <c r="G8" s="580"/>
      <c r="H8" s="580"/>
      <c r="I8" s="580"/>
      <c r="J8" s="586"/>
      <c r="K8" s="587"/>
      <c r="L8" s="586"/>
      <c r="M8" s="587"/>
      <c r="N8" s="580"/>
      <c r="O8" s="580"/>
    </row>
    <row r="9" spans="1:15">
      <c r="A9" s="8"/>
      <c r="B9" s="8"/>
      <c r="C9" s="8" t="s">
        <v>33</v>
      </c>
      <c r="D9" s="581"/>
      <c r="E9" s="581"/>
      <c r="F9" s="581"/>
      <c r="G9" s="581"/>
      <c r="H9" s="581"/>
      <c r="I9" s="581"/>
      <c r="J9" s="286" t="s">
        <v>182</v>
      </c>
      <c r="K9" s="286" t="s">
        <v>121</v>
      </c>
      <c r="L9" s="286" t="s">
        <v>182</v>
      </c>
      <c r="M9" s="286" t="s">
        <v>121</v>
      </c>
      <c r="N9" s="581"/>
      <c r="O9" s="581"/>
    </row>
    <row r="10" spans="1:15">
      <c r="A10" s="7" t="s">
        <v>8</v>
      </c>
      <c r="B10" s="7"/>
      <c r="C10" s="7" t="s">
        <v>9</v>
      </c>
      <c r="D10" s="7" t="s">
        <v>10</v>
      </c>
      <c r="E10" s="7" t="s">
        <v>11</v>
      </c>
      <c r="F10" s="7" t="s">
        <v>12</v>
      </c>
      <c r="G10" s="9" t="s">
        <v>13</v>
      </c>
      <c r="H10" s="7" t="s">
        <v>14</v>
      </c>
      <c r="I10" s="9" t="s">
        <v>15</v>
      </c>
      <c r="J10" s="582" t="s">
        <v>16</v>
      </c>
      <c r="K10" s="583"/>
      <c r="L10" s="582" t="s">
        <v>17</v>
      </c>
      <c r="M10" s="583"/>
      <c r="N10" s="19">
        <v>11</v>
      </c>
      <c r="O10" s="19">
        <v>12</v>
      </c>
    </row>
    <row r="11" spans="1:15">
      <c r="A11" s="13" t="s">
        <v>242</v>
      </c>
      <c r="B11" s="13"/>
      <c r="C11" s="7"/>
      <c r="D11" s="118"/>
      <c r="E11" s="118"/>
      <c r="F11" s="122"/>
      <c r="G11" s="118"/>
      <c r="H11" s="122"/>
      <c r="I11" s="118"/>
      <c r="J11" s="120"/>
      <c r="K11" s="121"/>
      <c r="L11" s="118"/>
      <c r="M11" s="122"/>
      <c r="N11" s="118"/>
      <c r="O11" s="118"/>
    </row>
    <row r="12" spans="1:15">
      <c r="A12" s="46" t="s">
        <v>45</v>
      </c>
      <c r="B12" s="46"/>
      <c r="C12" s="199">
        <f>SUM(D12:O12)</f>
        <v>1920</v>
      </c>
      <c r="D12" s="140"/>
      <c r="E12" s="140"/>
      <c r="F12" s="397"/>
      <c r="G12" s="140"/>
      <c r="H12" s="397">
        <v>1770</v>
      </c>
      <c r="I12" s="140">
        <v>150</v>
      </c>
      <c r="J12" s="112"/>
      <c r="K12" s="406"/>
      <c r="L12" s="140"/>
      <c r="M12" s="397"/>
      <c r="N12" s="140"/>
      <c r="O12" s="140"/>
    </row>
    <row r="13" spans="1:15">
      <c r="A13" s="46" t="s">
        <v>410</v>
      </c>
      <c r="B13" s="46"/>
      <c r="C13" s="199">
        <f t="shared" ref="C13" si="0">SUM(D13:O13)</f>
        <v>2900</v>
      </c>
      <c r="D13" s="140"/>
      <c r="E13" s="140"/>
      <c r="F13" s="397"/>
      <c r="G13" s="140"/>
      <c r="H13" s="397">
        <v>2670</v>
      </c>
      <c r="I13" s="140">
        <v>230</v>
      </c>
      <c r="J13" s="112"/>
      <c r="K13" s="406"/>
      <c r="L13" s="140"/>
      <c r="M13" s="397"/>
      <c r="N13" s="140"/>
      <c r="O13" s="140"/>
    </row>
    <row r="14" spans="1:15">
      <c r="A14" s="403" t="s">
        <v>511</v>
      </c>
      <c r="B14" s="403" t="s">
        <v>185</v>
      </c>
      <c r="C14" s="158">
        <f>SUM(D14:O14)</f>
        <v>2900</v>
      </c>
      <c r="D14" s="115"/>
      <c r="E14" s="115"/>
      <c r="F14" s="115"/>
      <c r="G14" s="115"/>
      <c r="H14" s="115">
        <v>2670</v>
      </c>
      <c r="I14" s="115">
        <v>230</v>
      </c>
      <c r="J14" s="115"/>
      <c r="K14" s="115"/>
      <c r="L14" s="115"/>
      <c r="M14" s="115"/>
      <c r="N14" s="115"/>
      <c r="O14" s="115"/>
    </row>
    <row r="15" spans="1:15">
      <c r="A15" s="13" t="s">
        <v>243</v>
      </c>
      <c r="B15" s="13"/>
      <c r="C15" s="293"/>
      <c r="D15" s="118"/>
      <c r="E15" s="118"/>
      <c r="F15" s="122"/>
      <c r="G15" s="118"/>
      <c r="H15" s="122"/>
      <c r="I15" s="118"/>
      <c r="J15" s="122"/>
      <c r="K15" s="118"/>
      <c r="L15" s="118"/>
      <c r="M15" s="118"/>
      <c r="N15" s="118"/>
      <c r="O15" s="118"/>
    </row>
    <row r="16" spans="1:15">
      <c r="A16" s="46" t="s">
        <v>45</v>
      </c>
      <c r="B16" s="24"/>
      <c r="C16" s="344">
        <f>SUM(D16:O16)</f>
        <v>0</v>
      </c>
      <c r="D16" s="92"/>
      <c r="E16" s="92"/>
      <c r="F16" s="126"/>
      <c r="G16" s="92"/>
      <c r="H16" s="126"/>
      <c r="I16" s="92"/>
      <c r="J16" s="126"/>
      <c r="K16" s="92"/>
      <c r="L16" s="92"/>
      <c r="M16" s="92"/>
      <c r="N16" s="92"/>
      <c r="O16" s="92"/>
    </row>
    <row r="17" spans="1:15">
      <c r="A17" s="403" t="s">
        <v>410</v>
      </c>
      <c r="B17" s="15" t="s">
        <v>185</v>
      </c>
      <c r="C17" s="292">
        <f>SUM(D17:O17)</f>
        <v>0</v>
      </c>
      <c r="D17" s="116"/>
      <c r="E17" s="182"/>
      <c r="F17" s="124"/>
      <c r="G17" s="116">
        <v>0</v>
      </c>
      <c r="H17" s="124">
        <v>0</v>
      </c>
      <c r="I17" s="116">
        <v>0</v>
      </c>
      <c r="J17" s="124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</row>
    <row r="18" spans="1:15">
      <c r="A18" s="60" t="s">
        <v>339</v>
      </c>
      <c r="B18" s="11"/>
      <c r="C18" s="344"/>
      <c r="D18" s="92"/>
      <c r="E18" s="183"/>
      <c r="F18" s="126"/>
      <c r="G18" s="92"/>
      <c r="H18" s="126"/>
      <c r="I18" s="92"/>
      <c r="J18" s="126"/>
      <c r="K18" s="136"/>
      <c r="L18" s="92"/>
      <c r="M18" s="126"/>
      <c r="N18" s="92"/>
      <c r="O18" s="92"/>
    </row>
    <row r="19" spans="1:15">
      <c r="A19" s="46" t="s">
        <v>45</v>
      </c>
      <c r="B19" s="11"/>
      <c r="C19" s="344">
        <f>SUM(D19:O19)</f>
        <v>0</v>
      </c>
      <c r="D19" s="92"/>
      <c r="E19" s="183"/>
      <c r="F19" s="126"/>
      <c r="G19" s="92"/>
      <c r="H19" s="126"/>
      <c r="I19" s="92"/>
      <c r="J19" s="126"/>
      <c r="K19" s="136"/>
      <c r="L19" s="92"/>
      <c r="M19" s="126"/>
      <c r="N19" s="92"/>
      <c r="O19" s="92"/>
    </row>
    <row r="20" spans="1:15">
      <c r="A20" s="46" t="s">
        <v>410</v>
      </c>
      <c r="B20" s="11"/>
      <c r="C20" s="344">
        <f t="shared" ref="C20:C22" si="1">SUM(D20:O20)</f>
        <v>0</v>
      </c>
      <c r="D20" s="92"/>
      <c r="E20" s="183"/>
      <c r="F20" s="126"/>
      <c r="G20" s="92"/>
      <c r="H20" s="126"/>
      <c r="I20" s="92"/>
      <c r="J20" s="126"/>
      <c r="K20" s="136"/>
      <c r="L20" s="92"/>
      <c r="M20" s="126"/>
      <c r="N20" s="92"/>
      <c r="O20" s="92"/>
    </row>
    <row r="21" spans="1:15">
      <c r="A21" s="46" t="s">
        <v>519</v>
      </c>
      <c r="B21" s="11"/>
      <c r="C21" s="344">
        <f t="shared" si="1"/>
        <v>1686</v>
      </c>
      <c r="D21" s="92"/>
      <c r="E21" s="183">
        <v>1686</v>
      </c>
      <c r="F21" s="126"/>
      <c r="G21" s="92"/>
      <c r="H21" s="126"/>
      <c r="I21" s="92"/>
      <c r="J21" s="126"/>
      <c r="K21" s="136"/>
      <c r="L21" s="92"/>
      <c r="M21" s="126"/>
      <c r="N21" s="92"/>
      <c r="O21" s="92"/>
    </row>
    <row r="22" spans="1:15">
      <c r="A22" s="46" t="s">
        <v>449</v>
      </c>
      <c r="B22" s="11"/>
      <c r="C22" s="344">
        <f t="shared" si="1"/>
        <v>1686</v>
      </c>
      <c r="D22" s="92"/>
      <c r="E22" s="183">
        <v>1686</v>
      </c>
      <c r="F22" s="126"/>
      <c r="G22" s="92"/>
      <c r="H22" s="126"/>
      <c r="I22" s="92"/>
      <c r="J22" s="126"/>
      <c r="K22" s="136"/>
      <c r="L22" s="92"/>
      <c r="M22" s="126"/>
      <c r="N22" s="92"/>
      <c r="O22" s="92"/>
    </row>
    <row r="23" spans="1:15">
      <c r="A23" s="403" t="s">
        <v>511</v>
      </c>
      <c r="B23" s="11" t="s">
        <v>185</v>
      </c>
      <c r="C23" s="292">
        <f>SUM(D23:O23)</f>
        <v>1686</v>
      </c>
      <c r="D23" s="92"/>
      <c r="E23" s="183">
        <v>1686</v>
      </c>
      <c r="F23" s="126"/>
      <c r="G23" s="92"/>
      <c r="H23" s="126"/>
      <c r="I23" s="92"/>
      <c r="J23" s="126"/>
      <c r="K23" s="136"/>
      <c r="L23" s="92"/>
      <c r="M23" s="126"/>
      <c r="N23" s="92"/>
      <c r="O23" s="92"/>
    </row>
    <row r="24" spans="1:15">
      <c r="A24" s="13" t="s">
        <v>338</v>
      </c>
      <c r="B24" s="13"/>
      <c r="C24" s="293"/>
      <c r="D24" s="118"/>
      <c r="E24" s="118"/>
      <c r="F24" s="122"/>
      <c r="G24" s="118"/>
      <c r="H24" s="122"/>
      <c r="I24" s="118"/>
      <c r="J24" s="120"/>
      <c r="K24" s="121"/>
      <c r="L24" s="118"/>
      <c r="M24" s="122"/>
      <c r="N24" s="118"/>
      <c r="O24" s="118"/>
    </row>
    <row r="25" spans="1:15">
      <c r="A25" s="46" t="s">
        <v>45</v>
      </c>
      <c r="B25" s="24"/>
      <c r="C25" s="344">
        <f>SUM(D25:O25)</f>
        <v>235905</v>
      </c>
      <c r="D25" s="92">
        <v>235905</v>
      </c>
      <c r="E25" s="92"/>
      <c r="F25" s="126"/>
      <c r="G25" s="92"/>
      <c r="H25" s="126"/>
      <c r="I25" s="92"/>
      <c r="J25" s="114"/>
      <c r="K25" s="136"/>
      <c r="L25" s="92"/>
      <c r="M25" s="126"/>
      <c r="N25" s="92"/>
      <c r="O25" s="92"/>
    </row>
    <row r="26" spans="1:15">
      <c r="A26" s="46" t="s">
        <v>410</v>
      </c>
      <c r="B26" s="24"/>
      <c r="C26" s="344">
        <f t="shared" ref="C26:C28" si="2">SUM(D26:O26)</f>
        <v>232648</v>
      </c>
      <c r="D26" s="92">
        <v>230751</v>
      </c>
      <c r="E26" s="92"/>
      <c r="F26" s="126"/>
      <c r="G26" s="92"/>
      <c r="H26" s="126"/>
      <c r="I26" s="92"/>
      <c r="J26" s="114"/>
      <c r="K26" s="136"/>
      <c r="L26" s="92"/>
      <c r="M26" s="126"/>
      <c r="N26" s="92">
        <v>1897</v>
      </c>
      <c r="O26" s="92"/>
    </row>
    <row r="27" spans="1:15">
      <c r="A27" s="46" t="s">
        <v>666</v>
      </c>
      <c r="B27" s="24"/>
      <c r="C27" s="344">
        <f t="shared" si="2"/>
        <v>4779</v>
      </c>
      <c r="D27" s="92">
        <v>4779</v>
      </c>
      <c r="E27" s="92"/>
      <c r="F27" s="126"/>
      <c r="G27" s="92"/>
      <c r="H27" s="126"/>
      <c r="I27" s="92"/>
      <c r="J27" s="114"/>
      <c r="K27" s="136"/>
      <c r="L27" s="92"/>
      <c r="M27" s="126"/>
      <c r="N27" s="92"/>
      <c r="O27" s="92"/>
    </row>
    <row r="28" spans="1:15">
      <c r="A28" s="46" t="s">
        <v>448</v>
      </c>
      <c r="B28" s="24"/>
      <c r="C28" s="344">
        <f t="shared" si="2"/>
        <v>4779</v>
      </c>
      <c r="D28" s="92">
        <v>4779</v>
      </c>
      <c r="E28" s="92">
        <f t="shared" ref="E28:O28" si="3">SUM(E26:E27)</f>
        <v>0</v>
      </c>
      <c r="F28" s="92">
        <f t="shared" si="3"/>
        <v>0</v>
      </c>
      <c r="G28" s="92">
        <f t="shared" si="3"/>
        <v>0</v>
      </c>
      <c r="H28" s="92">
        <f t="shared" si="3"/>
        <v>0</v>
      </c>
      <c r="I28" s="92">
        <f t="shared" si="3"/>
        <v>0</v>
      </c>
      <c r="J28" s="92">
        <f t="shared" si="3"/>
        <v>0</v>
      </c>
      <c r="K28" s="92">
        <f t="shared" si="3"/>
        <v>0</v>
      </c>
      <c r="L28" s="92">
        <f t="shared" si="3"/>
        <v>0</v>
      </c>
      <c r="M28" s="92">
        <f t="shared" si="3"/>
        <v>0</v>
      </c>
      <c r="N28" s="92"/>
      <c r="O28" s="92">
        <f t="shared" si="3"/>
        <v>0</v>
      </c>
    </row>
    <row r="29" spans="1:15">
      <c r="A29" s="403" t="s">
        <v>511</v>
      </c>
      <c r="B29" s="15" t="s">
        <v>183</v>
      </c>
      <c r="C29" s="292">
        <f>SUM(D29:O29)</f>
        <v>237427</v>
      </c>
      <c r="D29" s="116">
        <f>SUM(D26,D28)</f>
        <v>235530</v>
      </c>
      <c r="E29" s="116">
        <f t="shared" ref="E29:O29" si="4">SUM(E26,E28)</f>
        <v>0</v>
      </c>
      <c r="F29" s="116">
        <f t="shared" si="4"/>
        <v>0</v>
      </c>
      <c r="G29" s="116">
        <f t="shared" si="4"/>
        <v>0</v>
      </c>
      <c r="H29" s="116">
        <f t="shared" si="4"/>
        <v>0</v>
      </c>
      <c r="I29" s="116">
        <f t="shared" si="4"/>
        <v>0</v>
      </c>
      <c r="J29" s="116">
        <f t="shared" si="4"/>
        <v>0</v>
      </c>
      <c r="K29" s="116">
        <f t="shared" si="4"/>
        <v>0</v>
      </c>
      <c r="L29" s="116">
        <f t="shared" si="4"/>
        <v>0</v>
      </c>
      <c r="M29" s="116">
        <f t="shared" si="4"/>
        <v>0</v>
      </c>
      <c r="N29" s="116">
        <f t="shared" si="4"/>
        <v>1897</v>
      </c>
      <c r="O29" s="116">
        <f t="shared" si="4"/>
        <v>0</v>
      </c>
    </row>
    <row r="30" spans="1:15">
      <c r="A30" s="13" t="s">
        <v>545</v>
      </c>
      <c r="B30" s="13"/>
      <c r="C30" s="344"/>
      <c r="D30" s="92"/>
      <c r="E30" s="92"/>
      <c r="F30" s="126"/>
      <c r="G30" s="92"/>
      <c r="H30" s="126"/>
      <c r="I30" s="92"/>
      <c r="J30" s="114"/>
      <c r="K30" s="136"/>
      <c r="L30" s="92"/>
      <c r="M30" s="126"/>
      <c r="N30" s="92"/>
      <c r="O30" s="92"/>
    </row>
    <row r="31" spans="1:15">
      <c r="A31" s="46" t="s">
        <v>45</v>
      </c>
      <c r="B31" s="24"/>
      <c r="C31" s="344">
        <v>0</v>
      </c>
      <c r="D31" s="92"/>
      <c r="E31" s="92"/>
      <c r="F31" s="126"/>
      <c r="G31" s="92"/>
      <c r="H31" s="126"/>
      <c r="I31" s="92"/>
      <c r="J31" s="114"/>
      <c r="K31" s="136"/>
      <c r="L31" s="92"/>
      <c r="M31" s="126"/>
      <c r="N31" s="92"/>
      <c r="O31" s="92"/>
    </row>
    <row r="32" spans="1:15">
      <c r="A32" s="46" t="s">
        <v>508</v>
      </c>
      <c r="B32" s="24"/>
      <c r="C32" s="344">
        <v>0</v>
      </c>
      <c r="D32" s="92"/>
      <c r="E32" s="92"/>
      <c r="F32" s="126"/>
      <c r="G32" s="92"/>
      <c r="H32" s="126"/>
      <c r="I32" s="92"/>
      <c r="J32" s="114"/>
      <c r="K32" s="136"/>
      <c r="L32" s="92"/>
      <c r="M32" s="126"/>
      <c r="N32" s="92"/>
      <c r="O32" s="92"/>
    </row>
    <row r="33" spans="1:24">
      <c r="A33" s="403" t="s">
        <v>511</v>
      </c>
      <c r="B33" s="15" t="s">
        <v>183</v>
      </c>
      <c r="C33" s="344">
        <v>0</v>
      </c>
      <c r="D33" s="92"/>
      <c r="E33" s="92"/>
      <c r="F33" s="126"/>
      <c r="G33" s="92"/>
      <c r="H33" s="126"/>
      <c r="I33" s="92"/>
      <c r="J33" s="114"/>
      <c r="K33" s="136"/>
      <c r="L33" s="92"/>
      <c r="M33" s="126"/>
      <c r="N33" s="92"/>
      <c r="O33" s="92"/>
    </row>
    <row r="34" spans="1:24">
      <c r="A34" s="13" t="s">
        <v>539</v>
      </c>
      <c r="B34" s="13"/>
      <c r="C34" s="293"/>
      <c r="D34" s="118"/>
      <c r="E34" s="118"/>
      <c r="F34" s="122"/>
      <c r="G34" s="118"/>
      <c r="H34" s="122"/>
      <c r="I34" s="118"/>
      <c r="J34" s="120"/>
      <c r="K34" s="121"/>
      <c r="L34" s="118"/>
      <c r="M34" s="122"/>
      <c r="N34" s="118"/>
      <c r="O34" s="118"/>
    </row>
    <row r="35" spans="1:24">
      <c r="A35" s="46" t="s">
        <v>45</v>
      </c>
      <c r="B35" s="24"/>
      <c r="C35" s="344">
        <f>SUM(D35:O35)</f>
        <v>0</v>
      </c>
      <c r="D35" s="92">
        <v>0</v>
      </c>
      <c r="E35" s="92">
        <v>0</v>
      </c>
      <c r="F35" s="126">
        <v>0</v>
      </c>
      <c r="G35" s="92">
        <v>0</v>
      </c>
      <c r="H35" s="126">
        <v>0</v>
      </c>
      <c r="I35" s="92">
        <v>0</v>
      </c>
      <c r="J35" s="114">
        <v>0</v>
      </c>
      <c r="K35" s="136">
        <v>0</v>
      </c>
      <c r="L35" s="92">
        <v>0</v>
      </c>
      <c r="M35" s="126">
        <v>0</v>
      </c>
      <c r="N35" s="92">
        <v>0</v>
      </c>
      <c r="O35" s="92">
        <v>0</v>
      </c>
    </row>
    <row r="36" spans="1:24">
      <c r="A36" s="46" t="s">
        <v>508</v>
      </c>
      <c r="B36" s="24"/>
      <c r="C36" s="344">
        <f>SUM(D36:O36)</f>
        <v>0</v>
      </c>
      <c r="D36" s="92"/>
      <c r="E36" s="92"/>
      <c r="F36" s="126"/>
      <c r="G36" s="92"/>
      <c r="H36" s="126"/>
      <c r="I36" s="92"/>
      <c r="J36" s="114"/>
      <c r="K36" s="136"/>
      <c r="L36" s="92"/>
      <c r="M36" s="126"/>
      <c r="N36" s="92"/>
      <c r="O36" s="92"/>
    </row>
    <row r="37" spans="1:24">
      <c r="A37" s="403" t="s">
        <v>511</v>
      </c>
      <c r="B37" s="15" t="s">
        <v>183</v>
      </c>
      <c r="C37" s="292">
        <f>SUM(D37:O37)</f>
        <v>0</v>
      </c>
      <c r="D37" s="116">
        <f>SUM(E37:O37)</f>
        <v>0</v>
      </c>
      <c r="E37" s="116">
        <v>0</v>
      </c>
      <c r="F37" s="124">
        <v>0</v>
      </c>
      <c r="G37" s="116">
        <v>0</v>
      </c>
      <c r="H37" s="124">
        <v>0</v>
      </c>
      <c r="I37" s="116">
        <v>0</v>
      </c>
      <c r="J37" s="113">
        <v>0</v>
      </c>
      <c r="K37" s="123">
        <v>0</v>
      </c>
      <c r="L37" s="116">
        <v>0</v>
      </c>
      <c r="M37" s="124">
        <v>0</v>
      </c>
      <c r="N37" s="116">
        <v>0</v>
      </c>
      <c r="O37" s="116">
        <v>0</v>
      </c>
      <c r="Q37" s="68"/>
    </row>
    <row r="38" spans="1:24">
      <c r="A38" s="57" t="s">
        <v>132</v>
      </c>
      <c r="B38" s="249"/>
      <c r="C38" s="63"/>
      <c r="D38" s="33"/>
      <c r="E38" s="10"/>
      <c r="F38" s="22"/>
      <c r="G38" s="10"/>
      <c r="H38" s="22"/>
      <c r="I38" s="10"/>
      <c r="J38" s="22"/>
      <c r="K38" s="10"/>
      <c r="L38" s="22"/>
      <c r="M38" s="10"/>
      <c r="N38" s="22"/>
      <c r="O38" s="10"/>
      <c r="P38" s="5"/>
      <c r="Q38" s="5"/>
      <c r="R38" s="5"/>
      <c r="S38" s="5"/>
      <c r="T38" s="5"/>
      <c r="U38" s="5"/>
      <c r="V38" s="5"/>
      <c r="W38" s="5"/>
      <c r="X38" s="5"/>
    </row>
    <row r="39" spans="1:24">
      <c r="A39" s="60" t="s">
        <v>45</v>
      </c>
      <c r="B39" s="405"/>
      <c r="C39" s="407">
        <f t="shared" ref="C39:C51" si="5">SUM(D39:O39)</f>
        <v>237825</v>
      </c>
      <c r="D39" s="136">
        <f t="shared" ref="D39:O39" si="6">SUM(D12,D16,D19,D25,D35)</f>
        <v>235905</v>
      </c>
      <c r="E39" s="136">
        <f t="shared" si="6"/>
        <v>0</v>
      </c>
      <c r="F39" s="136">
        <f t="shared" si="6"/>
        <v>0</v>
      </c>
      <c r="G39" s="136">
        <f t="shared" si="6"/>
        <v>0</v>
      </c>
      <c r="H39" s="136">
        <f t="shared" si="6"/>
        <v>1770</v>
      </c>
      <c r="I39" s="136">
        <f t="shared" si="6"/>
        <v>150</v>
      </c>
      <c r="J39" s="136">
        <f t="shared" si="6"/>
        <v>0</v>
      </c>
      <c r="K39" s="136">
        <f t="shared" si="6"/>
        <v>0</v>
      </c>
      <c r="L39" s="136">
        <f t="shared" si="6"/>
        <v>0</v>
      </c>
      <c r="M39" s="136">
        <f t="shared" si="6"/>
        <v>0</v>
      </c>
      <c r="N39" s="136">
        <f t="shared" si="6"/>
        <v>0</v>
      </c>
      <c r="O39" s="136">
        <f t="shared" si="6"/>
        <v>0</v>
      </c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60" t="s">
        <v>410</v>
      </c>
      <c r="B40" s="405"/>
      <c r="C40" s="407">
        <f t="shared" si="5"/>
        <v>235548</v>
      </c>
      <c r="D40" s="136">
        <f>SUM(D13,D17,D23,D26,D37)</f>
        <v>230751</v>
      </c>
      <c r="E40" s="136"/>
      <c r="F40" s="136">
        <f t="shared" ref="F40:O40" si="7">SUM(F13,F17,F23,F26,F37)</f>
        <v>0</v>
      </c>
      <c r="G40" s="136">
        <f t="shared" si="7"/>
        <v>0</v>
      </c>
      <c r="H40" s="136">
        <f t="shared" si="7"/>
        <v>2670</v>
      </c>
      <c r="I40" s="136">
        <f t="shared" si="7"/>
        <v>230</v>
      </c>
      <c r="J40" s="136">
        <f t="shared" si="7"/>
        <v>0</v>
      </c>
      <c r="K40" s="136">
        <f t="shared" si="7"/>
        <v>0</v>
      </c>
      <c r="L40" s="136">
        <f t="shared" si="7"/>
        <v>0</v>
      </c>
      <c r="M40" s="136">
        <f t="shared" si="7"/>
        <v>0</v>
      </c>
      <c r="N40" s="136">
        <f t="shared" si="7"/>
        <v>1897</v>
      </c>
      <c r="O40" s="136">
        <f t="shared" si="7"/>
        <v>0</v>
      </c>
      <c r="P40" s="5"/>
      <c r="Q40" s="5"/>
      <c r="R40" s="5"/>
      <c r="S40" s="5"/>
      <c r="T40" s="5"/>
      <c r="U40" s="5"/>
      <c r="V40" s="5"/>
      <c r="W40" s="5"/>
      <c r="X40" s="5"/>
    </row>
    <row r="41" spans="1:24">
      <c r="A41" s="60" t="s">
        <v>449</v>
      </c>
      <c r="B41" s="405"/>
      <c r="C41" s="407">
        <f t="shared" si="5"/>
        <v>6465</v>
      </c>
      <c r="D41" s="136">
        <f>SUM(D22,D28)</f>
        <v>4779</v>
      </c>
      <c r="E41" s="136">
        <f t="shared" ref="E41:O41" si="8">SUM(E22,E28)</f>
        <v>1686</v>
      </c>
      <c r="F41" s="136">
        <f t="shared" si="8"/>
        <v>0</v>
      </c>
      <c r="G41" s="136">
        <f t="shared" si="8"/>
        <v>0</v>
      </c>
      <c r="H41" s="136">
        <f t="shared" si="8"/>
        <v>0</v>
      </c>
      <c r="I41" s="136">
        <f t="shared" si="8"/>
        <v>0</v>
      </c>
      <c r="J41" s="136">
        <f t="shared" si="8"/>
        <v>0</v>
      </c>
      <c r="K41" s="136">
        <f t="shared" si="8"/>
        <v>0</v>
      </c>
      <c r="L41" s="136">
        <f t="shared" si="8"/>
        <v>0</v>
      </c>
      <c r="M41" s="136">
        <f t="shared" si="8"/>
        <v>0</v>
      </c>
      <c r="N41" s="136">
        <f t="shared" si="8"/>
        <v>0</v>
      </c>
      <c r="O41" s="136">
        <f t="shared" si="8"/>
        <v>0</v>
      </c>
      <c r="P41" s="5"/>
      <c r="Q41" s="5"/>
      <c r="R41" s="5"/>
      <c r="S41" s="5"/>
      <c r="T41" s="5"/>
      <c r="U41" s="5"/>
      <c r="V41" s="5"/>
      <c r="W41" s="5"/>
      <c r="X41" s="5"/>
    </row>
    <row r="42" spans="1:24" s="163" customFormat="1">
      <c r="A42" s="49" t="s">
        <v>511</v>
      </c>
      <c r="B42" s="277"/>
      <c r="C42" s="303">
        <f t="shared" si="5"/>
        <v>242013</v>
      </c>
      <c r="D42" s="141">
        <f>SUM(D40,D41)</f>
        <v>235530</v>
      </c>
      <c r="E42" s="141">
        <f t="shared" ref="E42:O42" si="9">SUM(E40,E41)</f>
        <v>1686</v>
      </c>
      <c r="F42" s="141">
        <f t="shared" si="9"/>
        <v>0</v>
      </c>
      <c r="G42" s="141">
        <f t="shared" si="9"/>
        <v>0</v>
      </c>
      <c r="H42" s="141">
        <f t="shared" si="9"/>
        <v>2670</v>
      </c>
      <c r="I42" s="141">
        <f t="shared" si="9"/>
        <v>230</v>
      </c>
      <c r="J42" s="141">
        <f t="shared" si="9"/>
        <v>0</v>
      </c>
      <c r="K42" s="141">
        <f t="shared" si="9"/>
        <v>0</v>
      </c>
      <c r="L42" s="141">
        <f t="shared" si="9"/>
        <v>0</v>
      </c>
      <c r="M42" s="141">
        <f t="shared" si="9"/>
        <v>0</v>
      </c>
      <c r="N42" s="141">
        <f t="shared" si="9"/>
        <v>1897</v>
      </c>
      <c r="O42" s="141">
        <f t="shared" si="9"/>
        <v>0</v>
      </c>
      <c r="P42" s="99"/>
      <c r="Q42" s="99"/>
      <c r="R42" s="99"/>
      <c r="S42" s="99"/>
      <c r="T42" s="99"/>
      <c r="U42" s="99"/>
      <c r="V42" s="99"/>
      <c r="W42" s="99"/>
      <c r="X42" s="99"/>
    </row>
    <row r="43" spans="1:24" ht="15" customHeight="1">
      <c r="A43" s="57" t="s">
        <v>414</v>
      </c>
      <c r="B43" s="57"/>
      <c r="C43" s="408">
        <f t="shared" si="5"/>
        <v>235905</v>
      </c>
      <c r="D43" s="118">
        <v>235905</v>
      </c>
      <c r="E43" s="10">
        <v>0</v>
      </c>
      <c r="F43" s="10">
        <v>0</v>
      </c>
      <c r="G43" s="10">
        <v>0</v>
      </c>
      <c r="H43" s="10"/>
      <c r="I43" s="10"/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5"/>
      <c r="Q43" s="5"/>
      <c r="R43" s="5"/>
      <c r="S43" s="5"/>
      <c r="T43" s="5"/>
      <c r="U43" s="5"/>
      <c r="V43" s="5"/>
      <c r="W43" s="5"/>
      <c r="X43" s="5"/>
    </row>
    <row r="44" spans="1:24" ht="14.25" customHeight="1">
      <c r="A44" s="60" t="s">
        <v>413</v>
      </c>
      <c r="B44" s="60"/>
      <c r="C44" s="407">
        <f t="shared" si="5"/>
        <v>232648</v>
      </c>
      <c r="D44" s="92">
        <v>230751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1897</v>
      </c>
      <c r="O44" s="11">
        <v>0</v>
      </c>
      <c r="P44" s="5"/>
      <c r="Q44" s="5"/>
      <c r="R44" s="5"/>
      <c r="S44" s="5"/>
      <c r="T44" s="5"/>
      <c r="U44" s="5"/>
      <c r="V44" s="5"/>
      <c r="W44" s="5"/>
      <c r="X44" s="5"/>
    </row>
    <row r="45" spans="1:24" ht="14.25" customHeight="1">
      <c r="A45" s="277" t="s">
        <v>516</v>
      </c>
      <c r="B45" s="49"/>
      <c r="C45" s="407">
        <f t="shared" si="5"/>
        <v>237427</v>
      </c>
      <c r="D45" s="116">
        <v>235530</v>
      </c>
      <c r="E45" s="15">
        <v>0</v>
      </c>
      <c r="F45" s="23"/>
      <c r="G45" s="15"/>
      <c r="H45" s="23">
        <v>0</v>
      </c>
      <c r="I45" s="15">
        <v>0</v>
      </c>
      <c r="J45" s="23"/>
      <c r="K45" s="15"/>
      <c r="L45" s="23"/>
      <c r="M45" s="15"/>
      <c r="N45" s="23">
        <v>1897</v>
      </c>
      <c r="O45" s="15"/>
      <c r="P45" s="5"/>
      <c r="Q45" s="5"/>
      <c r="R45" s="5"/>
      <c r="S45" s="5"/>
      <c r="T45" s="5"/>
      <c r="U45" s="5"/>
      <c r="V45" s="5"/>
      <c r="W45" s="5"/>
      <c r="X45" s="5"/>
    </row>
    <row r="46" spans="1:24" ht="15" customHeight="1">
      <c r="A46" s="249" t="s">
        <v>412</v>
      </c>
      <c r="B46" s="57"/>
      <c r="C46" s="408">
        <f t="shared" si="5"/>
        <v>0</v>
      </c>
      <c r="D46" s="10">
        <v>0</v>
      </c>
      <c r="E46" s="10">
        <v>0</v>
      </c>
      <c r="F46" s="22">
        <v>0</v>
      </c>
      <c r="G46" s="10">
        <v>0</v>
      </c>
      <c r="H46" s="22">
        <v>0</v>
      </c>
      <c r="I46" s="10">
        <v>0</v>
      </c>
      <c r="J46" s="22">
        <v>0</v>
      </c>
      <c r="K46" s="10">
        <v>0</v>
      </c>
      <c r="L46" s="22">
        <v>0</v>
      </c>
      <c r="M46" s="10">
        <v>0</v>
      </c>
      <c r="N46" s="22">
        <v>0</v>
      </c>
      <c r="O46" s="10">
        <v>0</v>
      </c>
      <c r="P46" s="5"/>
      <c r="Q46" s="5"/>
      <c r="R46" s="5"/>
      <c r="S46" s="5"/>
      <c r="T46" s="5"/>
      <c r="U46" s="5"/>
      <c r="V46" s="5"/>
      <c r="W46" s="5"/>
      <c r="X46" s="5"/>
    </row>
    <row r="47" spans="1:24" ht="13.5" customHeight="1">
      <c r="A47" s="405" t="s">
        <v>417</v>
      </c>
      <c r="B47" s="60"/>
      <c r="C47" s="407">
        <f t="shared" si="5"/>
        <v>0</v>
      </c>
      <c r="D47" s="11">
        <v>0</v>
      </c>
      <c r="E47" s="11">
        <v>0</v>
      </c>
      <c r="F47" s="28">
        <v>0</v>
      </c>
      <c r="G47" s="11">
        <v>0</v>
      </c>
      <c r="H47" s="28">
        <v>0</v>
      </c>
      <c r="I47" s="11">
        <v>0</v>
      </c>
      <c r="J47" s="28">
        <v>0</v>
      </c>
      <c r="K47" s="11">
        <v>0</v>
      </c>
      <c r="L47" s="28">
        <v>0</v>
      </c>
      <c r="M47" s="11">
        <v>0</v>
      </c>
      <c r="N47" s="28">
        <v>0</v>
      </c>
      <c r="O47" s="11">
        <v>0</v>
      </c>
      <c r="P47" s="5"/>
      <c r="Q47" s="5"/>
      <c r="R47" s="5"/>
      <c r="S47" s="5"/>
      <c r="T47" s="5"/>
      <c r="U47" s="5"/>
      <c r="V47" s="5"/>
      <c r="W47" s="5"/>
      <c r="X47" s="5"/>
    </row>
    <row r="48" spans="1:24" ht="13.5" customHeight="1">
      <c r="A48" s="277" t="s">
        <v>517</v>
      </c>
      <c r="B48" s="49"/>
      <c r="C48" s="407">
        <f t="shared" si="5"/>
        <v>0</v>
      </c>
      <c r="D48" s="15"/>
      <c r="E48" s="15"/>
      <c r="F48" s="23"/>
      <c r="G48" s="15"/>
      <c r="H48" s="23"/>
      <c r="I48" s="15"/>
      <c r="J48" s="23"/>
      <c r="K48" s="15"/>
      <c r="L48" s="23"/>
      <c r="M48" s="15"/>
      <c r="N48" s="23"/>
      <c r="O48" s="15"/>
      <c r="P48" s="5"/>
      <c r="Q48" s="5"/>
      <c r="R48" s="5"/>
      <c r="S48" s="5"/>
      <c r="T48" s="5"/>
      <c r="U48" s="5"/>
      <c r="V48" s="5"/>
      <c r="W48" s="5"/>
      <c r="X48" s="5"/>
    </row>
    <row r="49" spans="1:24" ht="13.5" customHeight="1">
      <c r="A49" s="249" t="s">
        <v>415</v>
      </c>
      <c r="B49" s="249"/>
      <c r="C49" s="402">
        <f t="shared" si="5"/>
        <v>1920</v>
      </c>
      <c r="D49" s="22">
        <v>0</v>
      </c>
      <c r="E49" s="10">
        <v>0</v>
      </c>
      <c r="F49" s="22">
        <v>0</v>
      </c>
      <c r="G49" s="10">
        <v>0</v>
      </c>
      <c r="H49" s="22">
        <v>1770</v>
      </c>
      <c r="I49" s="10">
        <v>150</v>
      </c>
      <c r="J49" s="22">
        <v>0</v>
      </c>
      <c r="K49" s="10">
        <v>0</v>
      </c>
      <c r="L49" s="22">
        <v>0</v>
      </c>
      <c r="M49" s="10">
        <v>0</v>
      </c>
      <c r="N49" s="22">
        <v>0</v>
      </c>
      <c r="O49" s="10">
        <v>0</v>
      </c>
      <c r="P49" s="5"/>
      <c r="Q49" s="5"/>
      <c r="R49" s="5"/>
      <c r="S49" s="5"/>
      <c r="T49" s="5"/>
      <c r="U49" s="5"/>
      <c r="V49" s="5"/>
      <c r="W49" s="5"/>
      <c r="X49" s="5"/>
    </row>
    <row r="50" spans="1:24" ht="12.75" customHeight="1">
      <c r="A50" s="405" t="s">
        <v>416</v>
      </c>
      <c r="B50" s="405"/>
      <c r="C50" s="404">
        <f t="shared" si="5"/>
        <v>2900</v>
      </c>
      <c r="D50" s="126">
        <v>0</v>
      </c>
      <c r="E50" s="92">
        <v>0</v>
      </c>
      <c r="F50" s="126">
        <v>0</v>
      </c>
      <c r="G50" s="11">
        <v>0</v>
      </c>
      <c r="H50" s="28">
        <v>2670</v>
      </c>
      <c r="I50" s="11">
        <v>230</v>
      </c>
      <c r="J50" s="28">
        <v>0</v>
      </c>
      <c r="K50" s="11">
        <v>0</v>
      </c>
      <c r="L50" s="28">
        <v>0</v>
      </c>
      <c r="M50" s="11">
        <v>0</v>
      </c>
      <c r="N50" s="28">
        <v>0</v>
      </c>
      <c r="O50" s="11">
        <v>0</v>
      </c>
      <c r="P50" s="5"/>
      <c r="Q50" s="5"/>
      <c r="R50" s="5"/>
      <c r="S50" s="5"/>
      <c r="T50" s="5"/>
      <c r="U50" s="5"/>
      <c r="V50" s="5"/>
      <c r="W50" s="5"/>
      <c r="X50" s="5"/>
    </row>
    <row r="51" spans="1:24" s="163" customFormat="1">
      <c r="A51" s="35" t="s">
        <v>518</v>
      </c>
      <c r="B51" s="510"/>
      <c r="C51" s="404">
        <f t="shared" si="5"/>
        <v>4586</v>
      </c>
      <c r="D51" s="510"/>
      <c r="E51" s="14">
        <v>1686</v>
      </c>
      <c r="F51" s="510"/>
      <c r="G51" s="14"/>
      <c r="H51" s="510">
        <v>2670</v>
      </c>
      <c r="I51" s="14">
        <v>230</v>
      </c>
      <c r="J51" s="510"/>
      <c r="K51" s="14"/>
      <c r="L51" s="510"/>
      <c r="M51" s="14"/>
      <c r="N51" s="510"/>
      <c r="O51" s="14"/>
      <c r="P51" s="99"/>
      <c r="Q51" s="99"/>
      <c r="R51" s="99"/>
      <c r="S51" s="99"/>
      <c r="T51" s="99"/>
      <c r="U51" s="99"/>
      <c r="V51" s="99"/>
      <c r="W51" s="99"/>
      <c r="X51" s="99"/>
    </row>
    <row r="52" spans="1:24">
      <c r="A52" s="70"/>
      <c r="B52" s="5"/>
      <c r="C52" s="253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>
      <c r="A53" s="5"/>
      <c r="B53" s="5"/>
      <c r="C53" s="253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>
      <c r="A54" s="28"/>
      <c r="B54" s="5"/>
      <c r="C54" s="25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>
      <c r="A55" s="5"/>
      <c r="B55" s="5"/>
      <c r="C55" s="2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>
      <c r="A56" s="5"/>
      <c r="B56" s="5"/>
      <c r="C56" s="253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>
      <c r="A57" s="5"/>
      <c r="B57" s="5"/>
      <c r="C57" s="253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>
      <c r="A58" s="5"/>
      <c r="B58" s="5"/>
      <c r="C58" s="253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>
      <c r="A59" s="5"/>
      <c r="B59" s="5"/>
      <c r="C59" s="253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>
      <c r="A60" s="5"/>
      <c r="B60" s="5"/>
      <c r="C60" s="253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>
      <c r="A61" s="5"/>
      <c r="B61" s="5"/>
      <c r="C61" s="25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>
      <c r="A62" s="5"/>
      <c r="B62" s="5"/>
      <c r="C62" s="253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>
      <c r="A63" s="5"/>
      <c r="B63" s="5"/>
      <c r="C63" s="253"/>
      <c r="D63" s="5"/>
      <c r="E63" s="28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>
      <c r="A64" s="5"/>
      <c r="B64" s="5"/>
      <c r="C64" s="253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>
      <c r="A65" s="5"/>
      <c r="B65" s="5"/>
      <c r="C65" s="25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>
      <c r="A66" s="5"/>
      <c r="B66" s="5"/>
      <c r="C66" s="253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>
      <c r="A67" s="5"/>
      <c r="B67" s="5"/>
      <c r="C67" s="253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>
      <c r="A68" s="5"/>
      <c r="B68" s="5"/>
      <c r="C68" s="253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>
      <c r="A69" s="5"/>
      <c r="B69" s="5"/>
      <c r="C69" s="253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>
      <c r="A70" s="5"/>
      <c r="B70" s="5"/>
      <c r="C70" s="253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>
      <c r="A71" s="5"/>
      <c r="B71" s="5"/>
      <c r="C71" s="253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>
      <c r="A72" s="5"/>
      <c r="B72" s="5"/>
      <c r="C72" s="253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>
      <c r="A73" s="5"/>
      <c r="B73" s="5"/>
      <c r="C73" s="253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>
      <c r="A74" s="5"/>
      <c r="B74" s="5"/>
      <c r="C74" s="253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>
      <c r="A75" s="5"/>
      <c r="B75" s="5"/>
      <c r="C75" s="253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>
      <c r="A76" s="5"/>
      <c r="B76" s="5"/>
      <c r="C76" s="253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>
      <c r="A77" s="5"/>
      <c r="B77" s="5"/>
      <c r="C77" s="253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>
      <c r="A78" s="5"/>
      <c r="B78" s="5"/>
      <c r="C78" s="253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>
      <c r="A79" s="5"/>
      <c r="B79" s="5"/>
      <c r="C79" s="253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>
      <c r="A80" s="5"/>
      <c r="B80" s="5"/>
      <c r="C80" s="253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>
      <c r="A81" s="5"/>
      <c r="B81" s="5"/>
      <c r="C81" s="253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>
      <c r="A82" s="5"/>
      <c r="B82" s="5"/>
      <c r="C82" s="253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>
      <c r="A83" s="1"/>
      <c r="B83" s="1"/>
      <c r="C83" s="254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24">
      <c r="A84" s="1"/>
      <c r="B84" s="1"/>
      <c r="C84" s="254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24">
      <c r="A85" s="1"/>
      <c r="B85" s="1"/>
      <c r="C85" s="25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24">
      <c r="A86" s="1"/>
      <c r="B86" s="1"/>
      <c r="C86" s="25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24">
      <c r="A87" s="1"/>
      <c r="B87" s="1"/>
      <c r="C87" s="25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24">
      <c r="A88" s="1"/>
      <c r="B88" s="1"/>
      <c r="C88" s="25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24">
      <c r="A89" s="1"/>
      <c r="B89" s="1"/>
      <c r="C89" s="25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24">
      <c r="A90" s="1"/>
      <c r="B90" s="1"/>
      <c r="C90" s="25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24">
      <c r="A91" s="1"/>
      <c r="B91" s="1"/>
      <c r="C91" s="25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24">
      <c r="A92" s="1"/>
      <c r="B92" s="1"/>
      <c r="C92" s="25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24">
      <c r="A93" s="1"/>
      <c r="B93" s="1"/>
      <c r="C93" s="25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24">
      <c r="A94" s="1"/>
      <c r="B94" s="1"/>
      <c r="C94" s="25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</sheetData>
  <mergeCells count="12">
    <mergeCell ref="J7:K8"/>
    <mergeCell ref="L7:M8"/>
    <mergeCell ref="N7:N9"/>
    <mergeCell ref="O7:O9"/>
    <mergeCell ref="J10:K10"/>
    <mergeCell ref="L10:M10"/>
    <mergeCell ref="I7:I9"/>
    <mergeCell ref="D7:D9"/>
    <mergeCell ref="E7:E9"/>
    <mergeCell ref="F7:F9"/>
    <mergeCell ref="G7:G9"/>
    <mergeCell ref="H7:H9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72" firstPageNumber="7" orientation="landscape" horizontalDpi="300" verticalDpi="300" r:id="rId1"/>
  <headerFooter alignWithMargins="0">
    <oddFooter>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N290"/>
  <sheetViews>
    <sheetView view="pageBreakPreview" topLeftCell="A223" zoomScaleNormal="100" workbookViewId="0">
      <selection activeCell="A12" sqref="A12"/>
    </sheetView>
  </sheetViews>
  <sheetFormatPr defaultRowHeight="12.75"/>
  <cols>
    <col min="1" max="1" width="44.85546875" style="237" customWidth="1"/>
    <col min="2" max="2" width="7.7109375" style="372" customWidth="1"/>
    <col min="3" max="3" width="13" style="237" customWidth="1"/>
    <col min="4" max="4" width="15.28515625" style="237" customWidth="1"/>
    <col min="5" max="5" width="13.7109375" style="237" customWidth="1"/>
    <col min="6" max="6" width="13.28515625" style="237" customWidth="1"/>
    <col min="7" max="7" width="12" style="237" customWidth="1"/>
    <col min="8" max="8" width="11" style="237" customWidth="1"/>
    <col min="9" max="9" width="13.28515625" style="237" customWidth="1"/>
    <col min="10" max="10" width="9.42578125" style="237" customWidth="1"/>
    <col min="11" max="11" width="11.28515625" style="237" customWidth="1"/>
    <col min="12" max="12" width="10.5703125" style="237" customWidth="1"/>
    <col min="13" max="13" width="8.42578125" style="237" customWidth="1"/>
    <col min="14" max="14" width="9.7109375" style="237" hidden="1" customWidth="1"/>
    <col min="15" max="15" width="10" style="291" customWidth="1"/>
    <col min="16" max="16384" width="9.140625" style="237"/>
  </cols>
  <sheetData>
    <row r="1" spans="1:18" ht="15.75">
      <c r="A1" s="4" t="s">
        <v>758</v>
      </c>
      <c r="B1" s="296"/>
      <c r="C1" s="4"/>
      <c r="D1" s="4"/>
      <c r="E1" s="4"/>
      <c r="F1" s="4"/>
      <c r="G1" s="4"/>
      <c r="H1" s="5"/>
      <c r="I1" s="5"/>
      <c r="J1" s="5"/>
      <c r="K1" s="236"/>
      <c r="L1" s="236"/>
      <c r="M1" s="236"/>
      <c r="N1" s="236"/>
    </row>
    <row r="2" spans="1:18" ht="15.75">
      <c r="A2" s="4"/>
      <c r="B2" s="296"/>
      <c r="C2" s="4"/>
      <c r="D2" s="4"/>
      <c r="E2" s="4"/>
      <c r="F2" s="4"/>
      <c r="G2" s="4"/>
      <c r="H2" s="5"/>
      <c r="I2" s="5"/>
      <c r="J2" s="5"/>
      <c r="K2" s="236"/>
      <c r="L2" s="236"/>
      <c r="M2" s="236"/>
      <c r="N2" s="236"/>
    </row>
    <row r="3" spans="1:18" ht="15.75">
      <c r="A3" s="590" t="s">
        <v>44</v>
      </c>
      <c r="B3" s="590"/>
      <c r="C3" s="590"/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590"/>
    </row>
    <row r="4" spans="1:18" ht="15.75">
      <c r="A4" s="591" t="s">
        <v>332</v>
      </c>
      <c r="B4" s="591"/>
      <c r="C4" s="591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</row>
    <row r="5" spans="1:18" ht="15.75">
      <c r="A5" s="591" t="s">
        <v>743</v>
      </c>
      <c r="B5" s="591"/>
      <c r="C5" s="591"/>
      <c r="D5" s="591"/>
      <c r="E5" s="591"/>
      <c r="F5" s="591"/>
      <c r="G5" s="591"/>
      <c r="H5" s="591"/>
      <c r="I5" s="591"/>
      <c r="J5" s="591"/>
      <c r="K5" s="591"/>
      <c r="L5" s="591"/>
      <c r="M5" s="591"/>
      <c r="N5" s="591"/>
      <c r="O5" s="591"/>
      <c r="P5" s="591"/>
    </row>
    <row r="6" spans="1:18" ht="15.75">
      <c r="A6" s="590" t="s">
        <v>2</v>
      </c>
      <c r="B6" s="590"/>
      <c r="C6" s="590"/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</row>
    <row r="7" spans="1:18" ht="15.75">
      <c r="A7" s="235"/>
      <c r="B7" s="540"/>
      <c r="C7" s="235"/>
      <c r="D7" s="235"/>
      <c r="E7" s="235"/>
      <c r="F7" s="540"/>
      <c r="G7" s="540"/>
      <c r="H7" s="235"/>
      <c r="I7" s="235"/>
      <c r="J7" s="235"/>
      <c r="K7" s="236"/>
      <c r="L7" s="236"/>
      <c r="M7" s="236"/>
      <c r="N7" s="236"/>
    </row>
    <row r="8" spans="1:18">
      <c r="A8" s="236"/>
      <c r="B8" s="257"/>
      <c r="C8" s="236"/>
      <c r="D8" s="236"/>
      <c r="E8" s="236"/>
      <c r="F8" s="236"/>
      <c r="G8" s="236"/>
      <c r="H8" s="236"/>
      <c r="I8" s="236"/>
      <c r="J8" s="236"/>
      <c r="K8" s="592" t="s">
        <v>28</v>
      </c>
      <c r="L8" s="592"/>
      <c r="M8" s="592"/>
      <c r="N8" s="236"/>
    </row>
    <row r="9" spans="1:18" ht="12.75" customHeight="1">
      <c r="A9" s="7" t="s">
        <v>29</v>
      </c>
      <c r="B9" s="593" t="s">
        <v>259</v>
      </c>
      <c r="C9" s="579" t="s">
        <v>260</v>
      </c>
      <c r="D9" s="579" t="s">
        <v>231</v>
      </c>
      <c r="E9" s="579" t="s">
        <v>226</v>
      </c>
      <c r="F9" s="579" t="s">
        <v>227</v>
      </c>
      <c r="G9" s="579" t="s">
        <v>156</v>
      </c>
      <c r="H9" s="579" t="s">
        <v>197</v>
      </c>
      <c r="I9" s="579" t="s">
        <v>199</v>
      </c>
      <c r="J9" s="584" t="s">
        <v>228</v>
      </c>
      <c r="K9" s="585"/>
      <c r="L9" s="584" t="s">
        <v>229</v>
      </c>
      <c r="M9" s="585"/>
      <c r="N9" s="579" t="s">
        <v>230</v>
      </c>
      <c r="O9" s="579" t="s">
        <v>261</v>
      </c>
      <c r="P9" s="579" t="s">
        <v>262</v>
      </c>
    </row>
    <row r="10" spans="1:18">
      <c r="A10" s="19" t="s">
        <v>31</v>
      </c>
      <c r="B10" s="594"/>
      <c r="C10" s="580"/>
      <c r="D10" s="596"/>
      <c r="E10" s="580"/>
      <c r="F10" s="580"/>
      <c r="G10" s="580"/>
      <c r="H10" s="580"/>
      <c r="I10" s="580"/>
      <c r="J10" s="586"/>
      <c r="K10" s="587"/>
      <c r="L10" s="586"/>
      <c r="M10" s="587"/>
      <c r="N10" s="580"/>
      <c r="O10" s="580"/>
      <c r="P10" s="580"/>
    </row>
    <row r="11" spans="1:18">
      <c r="A11" s="8"/>
      <c r="B11" s="595"/>
      <c r="C11" s="581"/>
      <c r="D11" s="597"/>
      <c r="E11" s="581"/>
      <c r="F11" s="581"/>
      <c r="G11" s="581"/>
      <c r="H11" s="581"/>
      <c r="I11" s="581"/>
      <c r="J11" s="286" t="s">
        <v>182</v>
      </c>
      <c r="K11" s="286" t="s">
        <v>121</v>
      </c>
      <c r="L11" s="286" t="s">
        <v>182</v>
      </c>
      <c r="M11" s="286" t="s">
        <v>121</v>
      </c>
      <c r="N11" s="581"/>
      <c r="O11" s="581"/>
      <c r="P11" s="581"/>
    </row>
    <row r="12" spans="1:18">
      <c r="A12" s="7" t="s">
        <v>8</v>
      </c>
      <c r="B12" s="264" t="s">
        <v>9</v>
      </c>
      <c r="C12" s="7" t="s">
        <v>10</v>
      </c>
      <c r="D12" s="7"/>
      <c r="E12" s="7" t="s">
        <v>11</v>
      </c>
      <c r="F12" s="7" t="s">
        <v>12</v>
      </c>
      <c r="G12" s="9" t="s">
        <v>13</v>
      </c>
      <c r="H12" s="7" t="s">
        <v>14</v>
      </c>
      <c r="I12" s="9" t="s">
        <v>15</v>
      </c>
      <c r="J12" s="582" t="s">
        <v>16</v>
      </c>
      <c r="K12" s="583"/>
      <c r="L12" s="582" t="s">
        <v>17</v>
      </c>
      <c r="M12" s="583"/>
      <c r="N12" s="19">
        <v>11</v>
      </c>
      <c r="O12" s="9">
        <v>11</v>
      </c>
      <c r="P12" s="9">
        <v>12</v>
      </c>
    </row>
    <row r="13" spans="1:18">
      <c r="A13" s="209" t="s">
        <v>244</v>
      </c>
      <c r="B13" s="202"/>
      <c r="C13" s="206"/>
      <c r="D13" s="206"/>
      <c r="E13" s="206"/>
      <c r="F13" s="205"/>
      <c r="G13" s="206"/>
      <c r="H13" s="205"/>
      <c r="I13" s="206"/>
      <c r="J13" s="205"/>
      <c r="K13" s="206"/>
      <c r="L13" s="205"/>
      <c r="M13" s="206"/>
      <c r="N13" s="208"/>
      <c r="O13" s="205"/>
      <c r="P13" s="206"/>
    </row>
    <row r="14" spans="1:18">
      <c r="A14" s="207" t="s">
        <v>36</v>
      </c>
      <c r="B14" s="260" t="s">
        <v>183</v>
      </c>
      <c r="C14" s="208">
        <f>SUM(D14:P14)</f>
        <v>143553</v>
      </c>
      <c r="D14" s="208">
        <v>125528</v>
      </c>
      <c r="E14" s="208"/>
      <c r="F14" s="211"/>
      <c r="G14" s="208"/>
      <c r="H14" s="211">
        <v>18025</v>
      </c>
      <c r="I14" s="208"/>
      <c r="J14" s="211"/>
      <c r="K14" s="208"/>
      <c r="L14" s="211"/>
      <c r="M14" s="208"/>
      <c r="N14" s="208"/>
      <c r="O14" s="211"/>
      <c r="P14" s="208"/>
      <c r="Q14" s="361">
        <f>SUM(D14:P14)</f>
        <v>143553</v>
      </c>
      <c r="R14" s="361">
        <f>Q14-C14</f>
        <v>0</v>
      </c>
    </row>
    <row r="15" spans="1:18">
      <c r="A15" s="207" t="s">
        <v>492</v>
      </c>
      <c r="B15" s="260"/>
      <c r="C15" s="208">
        <v>129302</v>
      </c>
      <c r="D15" s="208">
        <v>125528</v>
      </c>
      <c r="E15" s="208">
        <v>0</v>
      </c>
      <c r="F15" s="211">
        <v>0</v>
      </c>
      <c r="G15" s="208">
        <v>0</v>
      </c>
      <c r="H15" s="211">
        <v>2635</v>
      </c>
      <c r="I15" s="208">
        <v>0</v>
      </c>
      <c r="J15" s="211">
        <v>0</v>
      </c>
      <c r="K15" s="208">
        <v>0</v>
      </c>
      <c r="L15" s="211">
        <v>0</v>
      </c>
      <c r="M15" s="208">
        <v>0</v>
      </c>
      <c r="N15" s="208">
        <v>0</v>
      </c>
      <c r="O15" s="211">
        <v>1139</v>
      </c>
      <c r="P15" s="208">
        <v>0</v>
      </c>
      <c r="Q15" s="361">
        <f t="shared" ref="Q15:Q78" si="0">SUM(D15:P15)</f>
        <v>129302</v>
      </c>
      <c r="R15" s="361">
        <f t="shared" ref="R15:R78" si="1">Q15-C15</f>
        <v>0</v>
      </c>
    </row>
    <row r="16" spans="1:18">
      <c r="A16" s="207" t="s">
        <v>744</v>
      </c>
      <c r="B16" s="260"/>
      <c r="C16" s="208">
        <v>485</v>
      </c>
      <c r="D16" s="208">
        <v>485</v>
      </c>
      <c r="E16" s="208"/>
      <c r="F16" s="211"/>
      <c r="G16" s="208"/>
      <c r="H16" s="211"/>
      <c r="I16" s="208"/>
      <c r="J16" s="211"/>
      <c r="K16" s="208"/>
      <c r="L16" s="211"/>
      <c r="M16" s="208"/>
      <c r="N16" s="208"/>
      <c r="O16" s="211"/>
      <c r="P16" s="208"/>
      <c r="Q16" s="361">
        <f t="shared" si="0"/>
        <v>485</v>
      </c>
      <c r="R16" s="361">
        <f t="shared" si="1"/>
        <v>0</v>
      </c>
    </row>
    <row r="17" spans="1:18">
      <c r="A17" s="207" t="s">
        <v>490</v>
      </c>
      <c r="B17" s="260"/>
      <c r="C17" s="208">
        <v>10</v>
      </c>
      <c r="D17" s="208"/>
      <c r="E17" s="208"/>
      <c r="F17" s="211"/>
      <c r="G17" s="208"/>
      <c r="H17" s="211">
        <v>10</v>
      </c>
      <c r="I17" s="208"/>
      <c r="J17" s="211"/>
      <c r="K17" s="208"/>
      <c r="L17" s="211"/>
      <c r="M17" s="208"/>
      <c r="N17" s="208"/>
      <c r="O17" s="211"/>
      <c r="P17" s="208"/>
      <c r="Q17" s="361">
        <f t="shared" si="0"/>
        <v>10</v>
      </c>
      <c r="R17" s="361">
        <f t="shared" si="1"/>
        <v>0</v>
      </c>
    </row>
    <row r="18" spans="1:18">
      <c r="A18" s="207" t="s">
        <v>491</v>
      </c>
      <c r="B18" s="260"/>
      <c r="C18" s="208">
        <f>SUM(C16:C17)</f>
        <v>495</v>
      </c>
      <c r="D18" s="208">
        <f t="shared" ref="D18:P18" si="2">SUM(D16:D17)</f>
        <v>485</v>
      </c>
      <c r="E18" s="208">
        <f t="shared" si="2"/>
        <v>0</v>
      </c>
      <c r="F18" s="208">
        <f t="shared" si="2"/>
        <v>0</v>
      </c>
      <c r="G18" s="208">
        <f t="shared" si="2"/>
        <v>0</v>
      </c>
      <c r="H18" s="208">
        <f t="shared" si="2"/>
        <v>10</v>
      </c>
      <c r="I18" s="208">
        <f t="shared" si="2"/>
        <v>0</v>
      </c>
      <c r="J18" s="208">
        <f t="shared" si="2"/>
        <v>0</v>
      </c>
      <c r="K18" s="208">
        <f t="shared" si="2"/>
        <v>0</v>
      </c>
      <c r="L18" s="208">
        <f t="shared" si="2"/>
        <v>0</v>
      </c>
      <c r="M18" s="208">
        <f t="shared" si="2"/>
        <v>0</v>
      </c>
      <c r="N18" s="208">
        <f t="shared" si="2"/>
        <v>0</v>
      </c>
      <c r="O18" s="208">
        <f t="shared" si="2"/>
        <v>0</v>
      </c>
      <c r="P18" s="208">
        <f t="shared" si="2"/>
        <v>0</v>
      </c>
      <c r="Q18" s="361">
        <f t="shared" si="0"/>
        <v>495</v>
      </c>
      <c r="R18" s="361">
        <f t="shared" si="1"/>
        <v>0</v>
      </c>
    </row>
    <row r="19" spans="1:18">
      <c r="A19" s="466" t="s">
        <v>492</v>
      </c>
      <c r="B19" s="259"/>
      <c r="C19" s="210">
        <f>C15+C18</f>
        <v>129797</v>
      </c>
      <c r="D19" s="210">
        <f t="shared" ref="D19:P19" si="3">D15+D18</f>
        <v>126013</v>
      </c>
      <c r="E19" s="210">
        <f t="shared" si="3"/>
        <v>0</v>
      </c>
      <c r="F19" s="210">
        <f t="shared" si="3"/>
        <v>0</v>
      </c>
      <c r="G19" s="210">
        <f t="shared" si="3"/>
        <v>0</v>
      </c>
      <c r="H19" s="210">
        <f t="shared" si="3"/>
        <v>2645</v>
      </c>
      <c r="I19" s="210">
        <f t="shared" si="3"/>
        <v>0</v>
      </c>
      <c r="J19" s="210">
        <f t="shared" si="3"/>
        <v>0</v>
      </c>
      <c r="K19" s="210">
        <f t="shared" si="3"/>
        <v>0</v>
      </c>
      <c r="L19" s="210">
        <f t="shared" si="3"/>
        <v>0</v>
      </c>
      <c r="M19" s="210">
        <f t="shared" si="3"/>
        <v>0</v>
      </c>
      <c r="N19" s="210">
        <f t="shared" si="3"/>
        <v>0</v>
      </c>
      <c r="O19" s="210">
        <f t="shared" si="3"/>
        <v>1139</v>
      </c>
      <c r="P19" s="210">
        <f t="shared" si="3"/>
        <v>0</v>
      </c>
      <c r="Q19" s="361">
        <f t="shared" si="0"/>
        <v>129797</v>
      </c>
      <c r="R19" s="361">
        <f t="shared" si="1"/>
        <v>0</v>
      </c>
    </row>
    <row r="20" spans="1:18">
      <c r="A20" s="467" t="s">
        <v>245</v>
      </c>
      <c r="B20" s="203"/>
      <c r="C20" s="208"/>
      <c r="D20" s="208"/>
      <c r="E20" s="208"/>
      <c r="F20" s="211"/>
      <c r="G20" s="206"/>
      <c r="H20" s="205"/>
      <c r="I20" s="206"/>
      <c r="J20" s="205"/>
      <c r="K20" s="206"/>
      <c r="L20" s="205"/>
      <c r="M20" s="206"/>
      <c r="N20" s="208"/>
      <c r="O20" s="205"/>
      <c r="P20" s="206"/>
      <c r="Q20" s="361">
        <f t="shared" si="0"/>
        <v>0</v>
      </c>
      <c r="R20" s="361">
        <f t="shared" si="1"/>
        <v>0</v>
      </c>
    </row>
    <row r="21" spans="1:18">
      <c r="A21" s="207" t="s">
        <v>36</v>
      </c>
      <c r="B21" s="260" t="s">
        <v>183</v>
      </c>
      <c r="C21" s="208">
        <f t="shared" ref="C21:C190" si="4">SUM(D21:P21)</f>
        <v>120402</v>
      </c>
      <c r="D21" s="208">
        <v>104441</v>
      </c>
      <c r="E21" s="208"/>
      <c r="F21" s="211"/>
      <c r="G21" s="208"/>
      <c r="H21" s="211">
        <v>15961</v>
      </c>
      <c r="I21" s="208"/>
      <c r="J21" s="211"/>
      <c r="K21" s="208"/>
      <c r="L21" s="211"/>
      <c r="M21" s="208"/>
      <c r="N21" s="208"/>
      <c r="O21" s="211"/>
      <c r="P21" s="208"/>
      <c r="Q21" s="361">
        <f t="shared" si="0"/>
        <v>120402</v>
      </c>
      <c r="R21" s="361">
        <f t="shared" si="1"/>
        <v>0</v>
      </c>
    </row>
    <row r="22" spans="1:18">
      <c r="A22" s="207" t="s">
        <v>492</v>
      </c>
      <c r="B22" s="260"/>
      <c r="C22" s="208">
        <v>109952</v>
      </c>
      <c r="D22" s="208">
        <v>104441</v>
      </c>
      <c r="E22" s="208">
        <v>0</v>
      </c>
      <c r="F22" s="211">
        <v>0</v>
      </c>
      <c r="G22" s="208">
        <v>0</v>
      </c>
      <c r="H22" s="211">
        <v>4401</v>
      </c>
      <c r="I22" s="208">
        <v>0</v>
      </c>
      <c r="J22" s="211">
        <v>0</v>
      </c>
      <c r="K22" s="208">
        <v>0</v>
      </c>
      <c r="L22" s="211">
        <v>0</v>
      </c>
      <c r="M22" s="208">
        <v>0</v>
      </c>
      <c r="N22" s="208">
        <v>0</v>
      </c>
      <c r="O22" s="211">
        <v>1110</v>
      </c>
      <c r="P22" s="208">
        <v>0</v>
      </c>
      <c r="Q22" s="361">
        <f t="shared" si="0"/>
        <v>109952</v>
      </c>
      <c r="R22" s="361">
        <f t="shared" si="1"/>
        <v>0</v>
      </c>
    </row>
    <row r="23" spans="1:18">
      <c r="A23" s="207" t="s">
        <v>744</v>
      </c>
      <c r="B23" s="260"/>
      <c r="C23" s="208">
        <v>436</v>
      </c>
      <c r="D23" s="208">
        <v>436</v>
      </c>
      <c r="E23" s="208"/>
      <c r="F23" s="211"/>
      <c r="G23" s="208"/>
      <c r="H23" s="211"/>
      <c r="I23" s="208"/>
      <c r="J23" s="211"/>
      <c r="K23" s="208"/>
      <c r="L23" s="211"/>
      <c r="M23" s="208"/>
      <c r="N23" s="208"/>
      <c r="O23" s="211"/>
      <c r="P23" s="208"/>
      <c r="Q23" s="361">
        <f t="shared" si="0"/>
        <v>436</v>
      </c>
      <c r="R23" s="361">
        <f t="shared" si="1"/>
        <v>0</v>
      </c>
    </row>
    <row r="24" spans="1:18">
      <c r="A24" s="207" t="s">
        <v>490</v>
      </c>
      <c r="B24" s="260"/>
      <c r="C24" s="208">
        <v>5</v>
      </c>
      <c r="D24" s="208"/>
      <c r="E24" s="208"/>
      <c r="F24" s="211"/>
      <c r="G24" s="208"/>
      <c r="H24" s="211">
        <v>5</v>
      </c>
      <c r="I24" s="208"/>
      <c r="J24" s="211"/>
      <c r="K24" s="208"/>
      <c r="L24" s="211"/>
      <c r="M24" s="208"/>
      <c r="N24" s="208"/>
      <c r="O24" s="211"/>
      <c r="P24" s="208"/>
      <c r="Q24" s="361">
        <f t="shared" si="0"/>
        <v>5</v>
      </c>
      <c r="R24" s="361">
        <f t="shared" si="1"/>
        <v>0</v>
      </c>
    </row>
    <row r="25" spans="1:18">
      <c r="A25" s="207" t="s">
        <v>491</v>
      </c>
      <c r="B25" s="260"/>
      <c r="C25" s="208">
        <f>SUM(C23:C24)</f>
        <v>441</v>
      </c>
      <c r="D25" s="208">
        <f t="shared" ref="D25:P25" si="5">SUM(D23:D24)</f>
        <v>436</v>
      </c>
      <c r="E25" s="208">
        <f t="shared" si="5"/>
        <v>0</v>
      </c>
      <c r="F25" s="208">
        <f t="shared" si="5"/>
        <v>0</v>
      </c>
      <c r="G25" s="208">
        <f t="shared" si="5"/>
        <v>0</v>
      </c>
      <c r="H25" s="208">
        <f t="shared" si="5"/>
        <v>5</v>
      </c>
      <c r="I25" s="208">
        <f t="shared" si="5"/>
        <v>0</v>
      </c>
      <c r="J25" s="208">
        <f t="shared" si="5"/>
        <v>0</v>
      </c>
      <c r="K25" s="208">
        <f t="shared" si="5"/>
        <v>0</v>
      </c>
      <c r="L25" s="208">
        <f t="shared" si="5"/>
        <v>0</v>
      </c>
      <c r="M25" s="208">
        <f t="shared" si="5"/>
        <v>0</v>
      </c>
      <c r="N25" s="208">
        <f t="shared" si="5"/>
        <v>0</v>
      </c>
      <c r="O25" s="208">
        <f t="shared" si="5"/>
        <v>0</v>
      </c>
      <c r="P25" s="208">
        <f t="shared" si="5"/>
        <v>0</v>
      </c>
      <c r="Q25" s="361">
        <f t="shared" si="0"/>
        <v>441</v>
      </c>
      <c r="R25" s="361">
        <f t="shared" si="1"/>
        <v>0</v>
      </c>
    </row>
    <row r="26" spans="1:18">
      <c r="A26" s="466" t="s">
        <v>492</v>
      </c>
      <c r="B26" s="259"/>
      <c r="C26" s="210">
        <f>C22+C25</f>
        <v>110393</v>
      </c>
      <c r="D26" s="210">
        <f t="shared" ref="D26:P26" si="6">D22+D25</f>
        <v>104877</v>
      </c>
      <c r="E26" s="210">
        <f t="shared" si="6"/>
        <v>0</v>
      </c>
      <c r="F26" s="210">
        <f t="shared" si="6"/>
        <v>0</v>
      </c>
      <c r="G26" s="210">
        <f t="shared" si="6"/>
        <v>0</v>
      </c>
      <c r="H26" s="210">
        <f t="shared" si="6"/>
        <v>4406</v>
      </c>
      <c r="I26" s="210">
        <f t="shared" si="6"/>
        <v>0</v>
      </c>
      <c r="J26" s="210">
        <f t="shared" si="6"/>
        <v>0</v>
      </c>
      <c r="K26" s="210">
        <f t="shared" si="6"/>
        <v>0</v>
      </c>
      <c r="L26" s="210">
        <f t="shared" si="6"/>
        <v>0</v>
      </c>
      <c r="M26" s="210">
        <f t="shared" si="6"/>
        <v>0</v>
      </c>
      <c r="N26" s="210">
        <f t="shared" si="6"/>
        <v>0</v>
      </c>
      <c r="O26" s="210">
        <f t="shared" si="6"/>
        <v>1110</v>
      </c>
      <c r="P26" s="210">
        <f t="shared" si="6"/>
        <v>0</v>
      </c>
      <c r="Q26" s="361">
        <f t="shared" si="0"/>
        <v>110393</v>
      </c>
      <c r="R26" s="361">
        <f t="shared" si="1"/>
        <v>0</v>
      </c>
    </row>
    <row r="27" spans="1:18">
      <c r="A27" s="209" t="s">
        <v>246</v>
      </c>
      <c r="B27" s="202"/>
      <c r="C27" s="208"/>
      <c r="D27" s="208"/>
      <c r="E27" s="208"/>
      <c r="F27" s="205"/>
      <c r="G27" s="206"/>
      <c r="H27" s="205"/>
      <c r="I27" s="206"/>
      <c r="J27" s="205"/>
      <c r="K27" s="206"/>
      <c r="L27" s="205"/>
      <c r="M27" s="206"/>
      <c r="N27" s="208"/>
      <c r="O27" s="205"/>
      <c r="P27" s="206"/>
      <c r="Q27" s="361">
        <f t="shared" si="0"/>
        <v>0</v>
      </c>
      <c r="R27" s="361">
        <f t="shared" si="1"/>
        <v>0</v>
      </c>
    </row>
    <row r="28" spans="1:18">
      <c r="A28" s="207" t="s">
        <v>36</v>
      </c>
      <c r="B28" s="260" t="s">
        <v>183</v>
      </c>
      <c r="C28" s="208">
        <f t="shared" si="4"/>
        <v>61529</v>
      </c>
      <c r="D28" s="208">
        <f>'[1]5.3-7.'!C16-'4.3-7 (2)'!H28-'4.3-7 (2)'!E28-'4.3-7 (2)'!F28-'4.3-7 (2)'!G28-'4.3-7 (2)'!I28-'4.3-7 (2)'!J28-'4.3-7 (2)'!K28-L28-M28-O28-P28</f>
        <v>54141</v>
      </c>
      <c r="E28" s="208"/>
      <c r="F28" s="211"/>
      <c r="G28" s="208"/>
      <c r="H28" s="211">
        <v>7388</v>
      </c>
      <c r="I28" s="208"/>
      <c r="J28" s="211"/>
      <c r="K28" s="208"/>
      <c r="L28" s="211"/>
      <c r="M28" s="208"/>
      <c r="N28" s="208"/>
      <c r="O28" s="211"/>
      <c r="P28" s="208"/>
      <c r="Q28" s="361">
        <f t="shared" si="0"/>
        <v>61529</v>
      </c>
      <c r="R28" s="361">
        <f t="shared" si="1"/>
        <v>0</v>
      </c>
    </row>
    <row r="29" spans="1:18">
      <c r="A29" s="207" t="s">
        <v>492</v>
      </c>
      <c r="B29" s="260"/>
      <c r="C29" s="208">
        <v>57751</v>
      </c>
      <c r="D29" s="208">
        <v>54141</v>
      </c>
      <c r="E29" s="208">
        <v>0</v>
      </c>
      <c r="F29" s="211">
        <v>0</v>
      </c>
      <c r="G29" s="208">
        <v>0</v>
      </c>
      <c r="H29" s="211">
        <v>2352</v>
      </c>
      <c r="I29" s="208">
        <v>0</v>
      </c>
      <c r="J29" s="211">
        <v>0</v>
      </c>
      <c r="K29" s="208">
        <v>0</v>
      </c>
      <c r="L29" s="211">
        <v>0</v>
      </c>
      <c r="M29" s="208">
        <v>0</v>
      </c>
      <c r="N29" s="208">
        <v>0</v>
      </c>
      <c r="O29" s="211">
        <v>1258</v>
      </c>
      <c r="P29" s="208">
        <v>0</v>
      </c>
      <c r="Q29" s="361">
        <f t="shared" si="0"/>
        <v>57751</v>
      </c>
      <c r="R29" s="361">
        <f t="shared" si="1"/>
        <v>0</v>
      </c>
    </row>
    <row r="30" spans="1:18">
      <c r="A30" s="207" t="s">
        <v>744</v>
      </c>
      <c r="B30" s="260"/>
      <c r="C30" s="208">
        <v>242</v>
      </c>
      <c r="D30" s="208">
        <v>242</v>
      </c>
      <c r="E30" s="208"/>
      <c r="F30" s="211"/>
      <c r="G30" s="208"/>
      <c r="H30" s="211"/>
      <c r="I30" s="208"/>
      <c r="J30" s="211"/>
      <c r="K30" s="208"/>
      <c r="L30" s="211"/>
      <c r="M30" s="208"/>
      <c r="N30" s="208"/>
      <c r="O30" s="211"/>
      <c r="P30" s="208"/>
      <c r="Q30" s="361">
        <f t="shared" si="0"/>
        <v>242</v>
      </c>
      <c r="R30" s="361">
        <f t="shared" si="1"/>
        <v>0</v>
      </c>
    </row>
    <row r="31" spans="1:18">
      <c r="A31" s="207" t="s">
        <v>490</v>
      </c>
      <c r="B31" s="260"/>
      <c r="C31" s="208">
        <v>5</v>
      </c>
      <c r="D31" s="208"/>
      <c r="E31" s="208"/>
      <c r="F31" s="211"/>
      <c r="G31" s="208"/>
      <c r="H31" s="211">
        <v>5</v>
      </c>
      <c r="I31" s="208"/>
      <c r="J31" s="211"/>
      <c r="K31" s="208"/>
      <c r="L31" s="211"/>
      <c r="M31" s="208"/>
      <c r="N31" s="208"/>
      <c r="O31" s="211"/>
      <c r="P31" s="208"/>
      <c r="Q31" s="361">
        <f t="shared" si="0"/>
        <v>5</v>
      </c>
      <c r="R31" s="361">
        <f t="shared" si="1"/>
        <v>0</v>
      </c>
    </row>
    <row r="32" spans="1:18">
      <c r="A32" s="207" t="s">
        <v>491</v>
      </c>
      <c r="B32" s="260"/>
      <c r="C32" s="208">
        <f>SUM(C30:C31)</f>
        <v>247</v>
      </c>
      <c r="D32" s="208">
        <f t="shared" ref="D32:P32" si="7">SUM(D30:D31)</f>
        <v>242</v>
      </c>
      <c r="E32" s="208">
        <f t="shared" si="7"/>
        <v>0</v>
      </c>
      <c r="F32" s="208">
        <f t="shared" si="7"/>
        <v>0</v>
      </c>
      <c r="G32" s="208">
        <f t="shared" si="7"/>
        <v>0</v>
      </c>
      <c r="H32" s="208">
        <f t="shared" si="7"/>
        <v>5</v>
      </c>
      <c r="I32" s="208">
        <f t="shared" si="7"/>
        <v>0</v>
      </c>
      <c r="J32" s="208">
        <f t="shared" si="7"/>
        <v>0</v>
      </c>
      <c r="K32" s="208">
        <f t="shared" si="7"/>
        <v>0</v>
      </c>
      <c r="L32" s="208">
        <f t="shared" si="7"/>
        <v>0</v>
      </c>
      <c r="M32" s="208">
        <f t="shared" si="7"/>
        <v>0</v>
      </c>
      <c r="N32" s="208">
        <f t="shared" si="7"/>
        <v>0</v>
      </c>
      <c r="O32" s="208">
        <f t="shared" si="7"/>
        <v>0</v>
      </c>
      <c r="P32" s="208">
        <f t="shared" si="7"/>
        <v>0</v>
      </c>
      <c r="Q32" s="361">
        <f t="shared" si="0"/>
        <v>247</v>
      </c>
      <c r="R32" s="361">
        <f t="shared" si="1"/>
        <v>0</v>
      </c>
    </row>
    <row r="33" spans="1:18">
      <c r="A33" s="466" t="s">
        <v>492</v>
      </c>
      <c r="B33" s="259"/>
      <c r="C33" s="210">
        <f>C29+C32</f>
        <v>57998</v>
      </c>
      <c r="D33" s="210">
        <f t="shared" ref="D33:P33" si="8">D29+D32</f>
        <v>54383</v>
      </c>
      <c r="E33" s="210">
        <f t="shared" si="8"/>
        <v>0</v>
      </c>
      <c r="F33" s="210">
        <f t="shared" si="8"/>
        <v>0</v>
      </c>
      <c r="G33" s="210">
        <f t="shared" si="8"/>
        <v>0</v>
      </c>
      <c r="H33" s="210">
        <f t="shared" si="8"/>
        <v>2357</v>
      </c>
      <c r="I33" s="210">
        <f t="shared" si="8"/>
        <v>0</v>
      </c>
      <c r="J33" s="210">
        <f t="shared" si="8"/>
        <v>0</v>
      </c>
      <c r="K33" s="210">
        <f t="shared" si="8"/>
        <v>0</v>
      </c>
      <c r="L33" s="210">
        <f t="shared" si="8"/>
        <v>0</v>
      </c>
      <c r="M33" s="210">
        <f t="shared" si="8"/>
        <v>0</v>
      </c>
      <c r="N33" s="210">
        <f t="shared" si="8"/>
        <v>0</v>
      </c>
      <c r="O33" s="210">
        <f t="shared" si="8"/>
        <v>1258</v>
      </c>
      <c r="P33" s="210">
        <f t="shared" si="8"/>
        <v>0</v>
      </c>
      <c r="Q33" s="361">
        <f t="shared" si="0"/>
        <v>57998</v>
      </c>
      <c r="R33" s="361">
        <f t="shared" si="1"/>
        <v>0</v>
      </c>
    </row>
    <row r="34" spans="1:18">
      <c r="A34" s="209" t="s">
        <v>247</v>
      </c>
      <c r="B34" s="203"/>
      <c r="C34" s="208"/>
      <c r="D34" s="208"/>
      <c r="E34" s="208"/>
      <c r="F34" s="205"/>
      <c r="G34" s="206"/>
      <c r="H34" s="205"/>
      <c r="I34" s="206"/>
      <c r="J34" s="205"/>
      <c r="K34" s="206"/>
      <c r="L34" s="205"/>
      <c r="M34" s="206"/>
      <c r="N34" s="208"/>
      <c r="O34" s="205"/>
      <c r="P34" s="206"/>
      <c r="Q34" s="361">
        <f t="shared" si="0"/>
        <v>0</v>
      </c>
      <c r="R34" s="361">
        <f t="shared" si="1"/>
        <v>0</v>
      </c>
    </row>
    <row r="35" spans="1:18">
      <c r="A35" s="207" t="s">
        <v>36</v>
      </c>
      <c r="B35" s="260" t="s">
        <v>183</v>
      </c>
      <c r="C35" s="208">
        <f t="shared" si="4"/>
        <v>28009</v>
      </c>
      <c r="D35" s="208">
        <f>'[1]5.3-7.'!C18-'4.3-7 (2)'!H35-'4.3-7 (2)'!E35-'4.3-7 (2)'!F35-'4.3-7 (2)'!G35-'4.3-7 (2)'!I35-'4.3-7 (2)'!J35-'4.3-7 (2)'!K35-L35-M35-O35-P35</f>
        <v>27309</v>
      </c>
      <c r="E35" s="208"/>
      <c r="F35" s="211"/>
      <c r="G35" s="208"/>
      <c r="H35" s="211">
        <v>700</v>
      </c>
      <c r="I35" s="208"/>
      <c r="J35" s="211"/>
      <c r="K35" s="208"/>
      <c r="L35" s="211"/>
      <c r="M35" s="208"/>
      <c r="N35" s="208"/>
      <c r="O35" s="211"/>
      <c r="P35" s="208"/>
      <c r="Q35" s="361">
        <f t="shared" si="0"/>
        <v>28009</v>
      </c>
      <c r="R35" s="361">
        <f t="shared" si="1"/>
        <v>0</v>
      </c>
    </row>
    <row r="36" spans="1:18">
      <c r="A36" s="207" t="s">
        <v>492</v>
      </c>
      <c r="B36" s="260"/>
      <c r="C36" s="208">
        <v>29194</v>
      </c>
      <c r="D36" s="208">
        <v>27829</v>
      </c>
      <c r="E36" s="208">
        <v>0</v>
      </c>
      <c r="F36" s="211">
        <v>0</v>
      </c>
      <c r="G36" s="208">
        <v>0</v>
      </c>
      <c r="H36" s="211">
        <v>700</v>
      </c>
      <c r="I36" s="208">
        <v>0</v>
      </c>
      <c r="J36" s="211">
        <v>15</v>
      </c>
      <c r="K36" s="208">
        <v>0</v>
      </c>
      <c r="L36" s="211">
        <v>0</v>
      </c>
      <c r="M36" s="208">
        <v>0</v>
      </c>
      <c r="N36" s="208">
        <v>0</v>
      </c>
      <c r="O36" s="211">
        <v>650</v>
      </c>
      <c r="P36" s="208">
        <v>0</v>
      </c>
      <c r="Q36" s="361">
        <f t="shared" si="0"/>
        <v>29194</v>
      </c>
      <c r="R36" s="361">
        <f t="shared" si="1"/>
        <v>0</v>
      </c>
    </row>
    <row r="37" spans="1:18">
      <c r="A37" s="207" t="s">
        <v>490</v>
      </c>
      <c r="B37" s="260"/>
      <c r="C37" s="208">
        <v>30</v>
      </c>
      <c r="D37" s="208"/>
      <c r="E37" s="208"/>
      <c r="F37" s="211"/>
      <c r="G37" s="208"/>
      <c r="H37" s="211">
        <v>30</v>
      </c>
      <c r="I37" s="208"/>
      <c r="J37" s="211"/>
      <c r="K37" s="208"/>
      <c r="L37" s="211"/>
      <c r="M37" s="208"/>
      <c r="N37" s="208"/>
      <c r="O37" s="211"/>
      <c r="P37" s="208"/>
      <c r="Q37" s="361">
        <f t="shared" si="0"/>
        <v>30</v>
      </c>
      <c r="R37" s="361">
        <f t="shared" si="1"/>
        <v>0</v>
      </c>
    </row>
    <row r="38" spans="1:18">
      <c r="A38" s="207" t="s">
        <v>491</v>
      </c>
      <c r="B38" s="260"/>
      <c r="C38" s="208">
        <f t="shared" ref="C38:P38" si="9">SUM(C37:C37)</f>
        <v>30</v>
      </c>
      <c r="D38" s="208">
        <f t="shared" si="9"/>
        <v>0</v>
      </c>
      <c r="E38" s="208">
        <f t="shared" si="9"/>
        <v>0</v>
      </c>
      <c r="F38" s="208">
        <f t="shared" si="9"/>
        <v>0</v>
      </c>
      <c r="G38" s="208">
        <f t="shared" si="9"/>
        <v>0</v>
      </c>
      <c r="H38" s="208">
        <f t="shared" si="9"/>
        <v>30</v>
      </c>
      <c r="I38" s="208">
        <f t="shared" si="9"/>
        <v>0</v>
      </c>
      <c r="J38" s="208">
        <f t="shared" si="9"/>
        <v>0</v>
      </c>
      <c r="K38" s="208">
        <f t="shared" si="9"/>
        <v>0</v>
      </c>
      <c r="L38" s="208">
        <f t="shared" si="9"/>
        <v>0</v>
      </c>
      <c r="M38" s="208">
        <f t="shared" si="9"/>
        <v>0</v>
      </c>
      <c r="N38" s="208">
        <f t="shared" si="9"/>
        <v>0</v>
      </c>
      <c r="O38" s="208">
        <f t="shared" si="9"/>
        <v>0</v>
      </c>
      <c r="P38" s="208">
        <f t="shared" si="9"/>
        <v>0</v>
      </c>
      <c r="Q38" s="361">
        <f t="shared" si="0"/>
        <v>30</v>
      </c>
      <c r="R38" s="361">
        <f t="shared" si="1"/>
        <v>0</v>
      </c>
    </row>
    <row r="39" spans="1:18">
      <c r="A39" s="466" t="s">
        <v>492</v>
      </c>
      <c r="B39" s="259"/>
      <c r="C39" s="210">
        <f t="shared" ref="C39:P39" si="10">C36+C38</f>
        <v>29224</v>
      </c>
      <c r="D39" s="210">
        <f t="shared" si="10"/>
        <v>27829</v>
      </c>
      <c r="E39" s="210">
        <f t="shared" si="10"/>
        <v>0</v>
      </c>
      <c r="F39" s="210">
        <f t="shared" si="10"/>
        <v>0</v>
      </c>
      <c r="G39" s="210">
        <f t="shared" si="10"/>
        <v>0</v>
      </c>
      <c r="H39" s="210">
        <f t="shared" si="10"/>
        <v>730</v>
      </c>
      <c r="I39" s="210">
        <f t="shared" si="10"/>
        <v>0</v>
      </c>
      <c r="J39" s="210">
        <f t="shared" si="10"/>
        <v>15</v>
      </c>
      <c r="K39" s="210">
        <f t="shared" si="10"/>
        <v>0</v>
      </c>
      <c r="L39" s="210">
        <f t="shared" si="10"/>
        <v>0</v>
      </c>
      <c r="M39" s="210">
        <f t="shared" si="10"/>
        <v>0</v>
      </c>
      <c r="N39" s="210">
        <f t="shared" si="10"/>
        <v>0</v>
      </c>
      <c r="O39" s="210">
        <f t="shared" si="10"/>
        <v>650</v>
      </c>
      <c r="P39" s="210">
        <f t="shared" si="10"/>
        <v>0</v>
      </c>
      <c r="Q39" s="361">
        <f t="shared" si="0"/>
        <v>29224</v>
      </c>
      <c r="R39" s="361">
        <f t="shared" si="1"/>
        <v>0</v>
      </c>
    </row>
    <row r="40" spans="1:18">
      <c r="A40" s="212" t="s">
        <v>248</v>
      </c>
      <c r="B40" s="261"/>
      <c r="C40" s="208"/>
      <c r="D40" s="208"/>
      <c r="E40" s="208"/>
      <c r="F40" s="205"/>
      <c r="G40" s="206"/>
      <c r="H40" s="205"/>
      <c r="I40" s="206"/>
      <c r="J40" s="205"/>
      <c r="K40" s="206"/>
      <c r="L40" s="205"/>
      <c r="M40" s="206"/>
      <c r="N40" s="208"/>
      <c r="O40" s="205"/>
      <c r="P40" s="206"/>
      <c r="Q40" s="361">
        <f t="shared" si="0"/>
        <v>0</v>
      </c>
      <c r="R40" s="361">
        <f t="shared" si="1"/>
        <v>0</v>
      </c>
    </row>
    <row r="41" spans="1:18">
      <c r="A41" s="207" t="s">
        <v>36</v>
      </c>
      <c r="B41" s="260" t="s">
        <v>184</v>
      </c>
      <c r="C41" s="208">
        <f t="shared" ref="C41:P41" si="11">SUM(C46,C51)</f>
        <v>165361</v>
      </c>
      <c r="D41" s="208">
        <f t="shared" si="11"/>
        <v>75736</v>
      </c>
      <c r="E41" s="208">
        <f t="shared" si="11"/>
        <v>0</v>
      </c>
      <c r="F41" s="208">
        <f t="shared" si="11"/>
        <v>0</v>
      </c>
      <c r="G41" s="208">
        <f t="shared" si="11"/>
        <v>0</v>
      </c>
      <c r="H41" s="208">
        <f t="shared" si="11"/>
        <v>89625</v>
      </c>
      <c r="I41" s="208">
        <f t="shared" si="11"/>
        <v>0</v>
      </c>
      <c r="J41" s="208">
        <f t="shared" si="11"/>
        <v>0</v>
      </c>
      <c r="K41" s="208">
        <f t="shared" si="11"/>
        <v>0</v>
      </c>
      <c r="L41" s="208">
        <f t="shared" si="11"/>
        <v>0</v>
      </c>
      <c r="M41" s="208">
        <f t="shared" si="11"/>
        <v>0</v>
      </c>
      <c r="N41" s="208">
        <f t="shared" si="11"/>
        <v>0</v>
      </c>
      <c r="O41" s="208">
        <f t="shared" si="11"/>
        <v>0</v>
      </c>
      <c r="P41" s="208">
        <f t="shared" si="11"/>
        <v>0</v>
      </c>
      <c r="Q41" s="361">
        <f t="shared" si="0"/>
        <v>165361</v>
      </c>
      <c r="R41" s="361">
        <f t="shared" si="1"/>
        <v>0</v>
      </c>
    </row>
    <row r="42" spans="1:18">
      <c r="A42" s="207" t="s">
        <v>492</v>
      </c>
      <c r="B42" s="260"/>
      <c r="C42" s="208">
        <f>C47+C52</f>
        <v>169829</v>
      </c>
      <c r="D42" s="208">
        <f t="shared" ref="D42:P44" si="12">D47+D52</f>
        <v>75736</v>
      </c>
      <c r="E42" s="208">
        <f t="shared" si="12"/>
        <v>0</v>
      </c>
      <c r="F42" s="208">
        <f t="shared" si="12"/>
        <v>0</v>
      </c>
      <c r="G42" s="208">
        <f t="shared" si="12"/>
        <v>0</v>
      </c>
      <c r="H42" s="208">
        <f t="shared" si="12"/>
        <v>89625</v>
      </c>
      <c r="I42" s="208">
        <f t="shared" si="12"/>
        <v>0</v>
      </c>
      <c r="J42" s="208">
        <f t="shared" si="12"/>
        <v>0</v>
      </c>
      <c r="K42" s="208">
        <f t="shared" si="12"/>
        <v>0</v>
      </c>
      <c r="L42" s="208">
        <f t="shared" si="12"/>
        <v>0</v>
      </c>
      <c r="M42" s="208">
        <f t="shared" si="12"/>
        <v>0</v>
      </c>
      <c r="N42" s="208">
        <f t="shared" si="12"/>
        <v>0</v>
      </c>
      <c r="O42" s="208">
        <f t="shared" si="12"/>
        <v>4468</v>
      </c>
      <c r="P42" s="208">
        <f t="shared" si="12"/>
        <v>0</v>
      </c>
      <c r="Q42" s="361">
        <f t="shared" si="0"/>
        <v>169829</v>
      </c>
      <c r="R42" s="361">
        <f t="shared" si="1"/>
        <v>0</v>
      </c>
    </row>
    <row r="43" spans="1:18">
      <c r="A43" s="207" t="s">
        <v>491</v>
      </c>
      <c r="B43" s="260"/>
      <c r="C43" s="208">
        <f>C48+C53</f>
        <v>0</v>
      </c>
      <c r="D43" s="208">
        <f t="shared" si="12"/>
        <v>0</v>
      </c>
      <c r="E43" s="208">
        <f t="shared" si="12"/>
        <v>0</v>
      </c>
      <c r="F43" s="208">
        <f t="shared" si="12"/>
        <v>0</v>
      </c>
      <c r="G43" s="208">
        <f t="shared" si="12"/>
        <v>0</v>
      </c>
      <c r="H43" s="208">
        <f t="shared" si="12"/>
        <v>0</v>
      </c>
      <c r="I43" s="208">
        <f t="shared" si="12"/>
        <v>0</v>
      </c>
      <c r="J43" s="208">
        <f t="shared" si="12"/>
        <v>0</v>
      </c>
      <c r="K43" s="208">
        <f t="shared" si="12"/>
        <v>0</v>
      </c>
      <c r="L43" s="208">
        <f t="shared" si="12"/>
        <v>0</v>
      </c>
      <c r="M43" s="208">
        <f t="shared" si="12"/>
        <v>0</v>
      </c>
      <c r="N43" s="208">
        <f t="shared" si="12"/>
        <v>0</v>
      </c>
      <c r="O43" s="208">
        <f t="shared" si="12"/>
        <v>0</v>
      </c>
      <c r="P43" s="208">
        <f t="shared" si="12"/>
        <v>0</v>
      </c>
      <c r="Q43" s="361">
        <f t="shared" si="0"/>
        <v>0</v>
      </c>
      <c r="R43" s="361">
        <f t="shared" si="1"/>
        <v>0</v>
      </c>
    </row>
    <row r="44" spans="1:18">
      <c r="A44" s="466" t="s">
        <v>492</v>
      </c>
      <c r="B44" s="260"/>
      <c r="C44" s="210">
        <f>C49+C54</f>
        <v>169829</v>
      </c>
      <c r="D44" s="210">
        <f t="shared" si="12"/>
        <v>75736</v>
      </c>
      <c r="E44" s="210">
        <f t="shared" si="12"/>
        <v>0</v>
      </c>
      <c r="F44" s="208">
        <f t="shared" si="12"/>
        <v>0</v>
      </c>
      <c r="G44" s="208">
        <f t="shared" si="12"/>
        <v>0</v>
      </c>
      <c r="H44" s="208">
        <f t="shared" si="12"/>
        <v>89625</v>
      </c>
      <c r="I44" s="208">
        <f t="shared" si="12"/>
        <v>0</v>
      </c>
      <c r="J44" s="208">
        <f t="shared" si="12"/>
        <v>0</v>
      </c>
      <c r="K44" s="208">
        <f t="shared" si="12"/>
        <v>0</v>
      </c>
      <c r="L44" s="208">
        <f t="shared" si="12"/>
        <v>0</v>
      </c>
      <c r="M44" s="208">
        <f t="shared" si="12"/>
        <v>0</v>
      </c>
      <c r="N44" s="208">
        <f t="shared" si="12"/>
        <v>0</v>
      </c>
      <c r="O44" s="208">
        <f t="shared" si="12"/>
        <v>4468</v>
      </c>
      <c r="P44" s="208">
        <f t="shared" si="12"/>
        <v>0</v>
      </c>
      <c r="Q44" s="361">
        <f t="shared" si="0"/>
        <v>169829</v>
      </c>
      <c r="R44" s="361">
        <f t="shared" si="1"/>
        <v>0</v>
      </c>
    </row>
    <row r="45" spans="1:18">
      <c r="A45" s="209" t="s">
        <v>162</v>
      </c>
      <c r="B45" s="202"/>
      <c r="C45" s="208"/>
      <c r="D45" s="208"/>
      <c r="E45" s="208"/>
      <c r="F45" s="205"/>
      <c r="G45" s="206"/>
      <c r="H45" s="205"/>
      <c r="I45" s="206"/>
      <c r="J45" s="205"/>
      <c r="K45" s="206"/>
      <c r="L45" s="205"/>
      <c r="M45" s="206"/>
      <c r="N45" s="208"/>
      <c r="O45" s="205"/>
      <c r="P45" s="206"/>
      <c r="Q45" s="361">
        <f t="shared" si="0"/>
        <v>0</v>
      </c>
      <c r="R45" s="361">
        <f t="shared" si="1"/>
        <v>0</v>
      </c>
    </row>
    <row r="46" spans="1:18">
      <c r="A46" s="207" t="s">
        <v>36</v>
      </c>
      <c r="B46" s="260" t="s">
        <v>186</v>
      </c>
      <c r="C46" s="208">
        <f t="shared" si="4"/>
        <v>99887</v>
      </c>
      <c r="D46" s="208">
        <f>'[1]5.3-7.'!C22-'4.3-7 (2)'!H46-'4.3-7 (2)'!E46-'4.3-7 (2)'!F46-'4.3-7 (2)'!G46-'4.3-7 (2)'!I46-'4.3-7 (2)'!J46-'4.3-7 (2)'!K46-L46-M46-O46-P46</f>
        <v>41684</v>
      </c>
      <c r="E46" s="208"/>
      <c r="F46" s="211"/>
      <c r="G46" s="208"/>
      <c r="H46" s="211">
        <v>58203</v>
      </c>
      <c r="I46" s="208"/>
      <c r="J46" s="211"/>
      <c r="K46" s="208"/>
      <c r="L46" s="211"/>
      <c r="M46" s="208"/>
      <c r="N46" s="208"/>
      <c r="O46" s="211"/>
      <c r="P46" s="208"/>
      <c r="Q46" s="361">
        <f t="shared" si="0"/>
        <v>99887</v>
      </c>
      <c r="R46" s="361">
        <f t="shared" si="1"/>
        <v>0</v>
      </c>
    </row>
    <row r="47" spans="1:18">
      <c r="A47" s="207" t="s">
        <v>492</v>
      </c>
      <c r="B47" s="260"/>
      <c r="C47" s="208">
        <v>102585</v>
      </c>
      <c r="D47" s="208">
        <v>41684</v>
      </c>
      <c r="E47" s="208">
        <v>0</v>
      </c>
      <c r="F47" s="211">
        <v>0</v>
      </c>
      <c r="G47" s="208">
        <v>0</v>
      </c>
      <c r="H47" s="211">
        <v>58203</v>
      </c>
      <c r="I47" s="208">
        <v>0</v>
      </c>
      <c r="J47" s="211">
        <v>0</v>
      </c>
      <c r="K47" s="208">
        <v>0</v>
      </c>
      <c r="L47" s="211">
        <v>0</v>
      </c>
      <c r="M47" s="208">
        <v>0</v>
      </c>
      <c r="N47" s="208">
        <v>0</v>
      </c>
      <c r="O47" s="211">
        <v>2698</v>
      </c>
      <c r="P47" s="208">
        <v>0</v>
      </c>
      <c r="Q47" s="361">
        <f t="shared" si="0"/>
        <v>102585</v>
      </c>
      <c r="R47" s="361">
        <f t="shared" si="1"/>
        <v>0</v>
      </c>
    </row>
    <row r="48" spans="1:18">
      <c r="A48" s="207" t="s">
        <v>491</v>
      </c>
      <c r="B48" s="260"/>
      <c r="C48" s="208">
        <v>0</v>
      </c>
      <c r="D48" s="208">
        <v>0</v>
      </c>
      <c r="E48" s="208">
        <v>0</v>
      </c>
      <c r="F48" s="208">
        <v>0</v>
      </c>
      <c r="G48" s="208">
        <v>0</v>
      </c>
      <c r="H48" s="208">
        <v>0</v>
      </c>
      <c r="I48" s="208">
        <v>0</v>
      </c>
      <c r="J48" s="208">
        <v>0</v>
      </c>
      <c r="K48" s="208">
        <v>0</v>
      </c>
      <c r="L48" s="208">
        <v>0</v>
      </c>
      <c r="M48" s="208">
        <v>0</v>
      </c>
      <c r="N48" s="208">
        <v>0</v>
      </c>
      <c r="O48" s="208">
        <v>0</v>
      </c>
      <c r="P48" s="208">
        <v>0</v>
      </c>
      <c r="Q48" s="361">
        <f t="shared" si="0"/>
        <v>0</v>
      </c>
      <c r="R48" s="361">
        <f t="shared" si="1"/>
        <v>0</v>
      </c>
    </row>
    <row r="49" spans="1:18">
      <c r="A49" s="466" t="s">
        <v>492</v>
      </c>
      <c r="B49" s="259"/>
      <c r="C49" s="210">
        <f t="shared" ref="C49:P49" si="13">C47+C48</f>
        <v>102585</v>
      </c>
      <c r="D49" s="210">
        <f t="shared" si="13"/>
        <v>41684</v>
      </c>
      <c r="E49" s="210">
        <f t="shared" si="13"/>
        <v>0</v>
      </c>
      <c r="F49" s="210">
        <f t="shared" si="13"/>
        <v>0</v>
      </c>
      <c r="G49" s="210">
        <f t="shared" si="13"/>
        <v>0</v>
      </c>
      <c r="H49" s="210">
        <f t="shared" si="13"/>
        <v>58203</v>
      </c>
      <c r="I49" s="210">
        <f t="shared" si="13"/>
        <v>0</v>
      </c>
      <c r="J49" s="210">
        <f t="shared" si="13"/>
        <v>0</v>
      </c>
      <c r="K49" s="210">
        <f t="shared" si="13"/>
        <v>0</v>
      </c>
      <c r="L49" s="210">
        <f t="shared" si="13"/>
        <v>0</v>
      </c>
      <c r="M49" s="210">
        <f t="shared" si="13"/>
        <v>0</v>
      </c>
      <c r="N49" s="210">
        <f t="shared" si="13"/>
        <v>0</v>
      </c>
      <c r="O49" s="210">
        <f t="shared" si="13"/>
        <v>2698</v>
      </c>
      <c r="P49" s="210">
        <f t="shared" si="13"/>
        <v>0</v>
      </c>
      <c r="Q49" s="361">
        <f t="shared" si="0"/>
        <v>102585</v>
      </c>
      <c r="R49" s="361">
        <f t="shared" si="1"/>
        <v>0</v>
      </c>
    </row>
    <row r="50" spans="1:18">
      <c r="A50" s="209" t="s">
        <v>163</v>
      </c>
      <c r="B50" s="203"/>
      <c r="C50" s="208"/>
      <c r="D50" s="208"/>
      <c r="E50" s="208"/>
      <c r="F50" s="205"/>
      <c r="G50" s="206"/>
      <c r="H50" s="205"/>
      <c r="I50" s="206"/>
      <c r="J50" s="205"/>
      <c r="K50" s="206"/>
      <c r="L50" s="205"/>
      <c r="M50" s="206"/>
      <c r="N50" s="208"/>
      <c r="O50" s="205"/>
      <c r="P50" s="206"/>
      <c r="Q50" s="361">
        <f t="shared" si="0"/>
        <v>0</v>
      </c>
      <c r="R50" s="361">
        <f t="shared" si="1"/>
        <v>0</v>
      </c>
    </row>
    <row r="51" spans="1:18">
      <c r="A51" s="207" t="s">
        <v>36</v>
      </c>
      <c r="B51" s="260" t="s">
        <v>186</v>
      </c>
      <c r="C51" s="208">
        <f t="shared" si="4"/>
        <v>65474</v>
      </c>
      <c r="D51" s="208">
        <f>'[1]5.3-7.'!C24-'4.3-7 (2)'!H51-'4.3-7 (2)'!E51-'4.3-7 (2)'!F51-'4.3-7 (2)'!G51-'4.3-7 (2)'!I51-'4.3-7 (2)'!J51-'4.3-7 (2)'!K51-L51-M51-O51-P51</f>
        <v>34052</v>
      </c>
      <c r="E51" s="208"/>
      <c r="F51" s="211"/>
      <c r="G51" s="208"/>
      <c r="H51" s="211">
        <v>31422</v>
      </c>
      <c r="I51" s="208"/>
      <c r="J51" s="211"/>
      <c r="K51" s="208"/>
      <c r="L51" s="211"/>
      <c r="M51" s="208"/>
      <c r="N51" s="208"/>
      <c r="O51" s="211"/>
      <c r="P51" s="208"/>
      <c r="Q51" s="361">
        <f t="shared" si="0"/>
        <v>65474</v>
      </c>
      <c r="R51" s="361">
        <f t="shared" si="1"/>
        <v>0</v>
      </c>
    </row>
    <row r="52" spans="1:18">
      <c r="A52" s="207" t="s">
        <v>492</v>
      </c>
      <c r="B52" s="260"/>
      <c r="C52" s="208">
        <v>67244</v>
      </c>
      <c r="D52" s="208">
        <v>34052</v>
      </c>
      <c r="E52" s="208">
        <v>0</v>
      </c>
      <c r="F52" s="211">
        <v>0</v>
      </c>
      <c r="G52" s="208">
        <v>0</v>
      </c>
      <c r="H52" s="211">
        <v>31422</v>
      </c>
      <c r="I52" s="208">
        <v>0</v>
      </c>
      <c r="J52" s="211">
        <v>0</v>
      </c>
      <c r="K52" s="208">
        <v>0</v>
      </c>
      <c r="L52" s="211">
        <v>0</v>
      </c>
      <c r="M52" s="208">
        <v>0</v>
      </c>
      <c r="N52" s="208">
        <v>0</v>
      </c>
      <c r="O52" s="211">
        <v>1770</v>
      </c>
      <c r="P52" s="208">
        <v>0</v>
      </c>
      <c r="Q52" s="361">
        <f t="shared" si="0"/>
        <v>67244</v>
      </c>
      <c r="R52" s="361">
        <f t="shared" si="1"/>
        <v>0</v>
      </c>
    </row>
    <row r="53" spans="1:18">
      <c r="A53" s="207" t="s">
        <v>491</v>
      </c>
      <c r="B53" s="260"/>
      <c r="C53" s="208">
        <v>0</v>
      </c>
      <c r="D53" s="208">
        <v>0</v>
      </c>
      <c r="E53" s="208">
        <v>0</v>
      </c>
      <c r="F53" s="208">
        <v>0</v>
      </c>
      <c r="G53" s="208">
        <v>0</v>
      </c>
      <c r="H53" s="208">
        <v>0</v>
      </c>
      <c r="I53" s="208">
        <v>0</v>
      </c>
      <c r="J53" s="208">
        <v>0</v>
      </c>
      <c r="K53" s="208">
        <v>0</v>
      </c>
      <c r="L53" s="208">
        <v>0</v>
      </c>
      <c r="M53" s="208">
        <v>0</v>
      </c>
      <c r="N53" s="208">
        <v>0</v>
      </c>
      <c r="O53" s="208">
        <v>0</v>
      </c>
      <c r="P53" s="208">
        <v>0</v>
      </c>
      <c r="Q53" s="361">
        <f t="shared" si="0"/>
        <v>0</v>
      </c>
      <c r="R53" s="361">
        <f t="shared" si="1"/>
        <v>0</v>
      </c>
    </row>
    <row r="54" spans="1:18">
      <c r="A54" s="466" t="s">
        <v>492</v>
      </c>
      <c r="B54" s="259"/>
      <c r="C54" s="210">
        <f t="shared" ref="C54:P54" si="14">C52+C53</f>
        <v>67244</v>
      </c>
      <c r="D54" s="210">
        <f t="shared" si="14"/>
        <v>34052</v>
      </c>
      <c r="E54" s="210">
        <f t="shared" si="14"/>
        <v>0</v>
      </c>
      <c r="F54" s="210">
        <f t="shared" si="14"/>
        <v>0</v>
      </c>
      <c r="G54" s="210">
        <f t="shared" si="14"/>
        <v>0</v>
      </c>
      <c r="H54" s="210">
        <f t="shared" si="14"/>
        <v>31422</v>
      </c>
      <c r="I54" s="210">
        <f t="shared" si="14"/>
        <v>0</v>
      </c>
      <c r="J54" s="210">
        <f t="shared" si="14"/>
        <v>0</v>
      </c>
      <c r="K54" s="210">
        <f t="shared" si="14"/>
        <v>0</v>
      </c>
      <c r="L54" s="210">
        <f t="shared" si="14"/>
        <v>0</v>
      </c>
      <c r="M54" s="210">
        <f t="shared" si="14"/>
        <v>0</v>
      </c>
      <c r="N54" s="210">
        <f t="shared" si="14"/>
        <v>0</v>
      </c>
      <c r="O54" s="210">
        <f t="shared" si="14"/>
        <v>1770</v>
      </c>
      <c r="P54" s="210">
        <f t="shared" si="14"/>
        <v>0</v>
      </c>
      <c r="Q54" s="361">
        <f t="shared" si="0"/>
        <v>67244</v>
      </c>
      <c r="R54" s="361">
        <f t="shared" si="1"/>
        <v>0</v>
      </c>
    </row>
    <row r="55" spans="1:18">
      <c r="A55" s="212" t="s">
        <v>249</v>
      </c>
      <c r="B55" s="261"/>
      <c r="C55" s="208"/>
      <c r="D55" s="208"/>
      <c r="E55" s="208"/>
      <c r="F55" s="205"/>
      <c r="G55" s="206"/>
      <c r="H55" s="205"/>
      <c r="I55" s="206"/>
      <c r="J55" s="205"/>
      <c r="K55" s="206"/>
      <c r="L55" s="205"/>
      <c r="M55" s="206"/>
      <c r="N55" s="208"/>
      <c r="O55" s="205"/>
      <c r="P55" s="206"/>
      <c r="Q55" s="361">
        <f t="shared" si="0"/>
        <v>0</v>
      </c>
      <c r="R55" s="361">
        <f t="shared" si="1"/>
        <v>0</v>
      </c>
    </row>
    <row r="56" spans="1:18">
      <c r="A56" s="207" t="s">
        <v>36</v>
      </c>
      <c r="B56" s="260" t="s">
        <v>183</v>
      </c>
      <c r="C56" s="208">
        <f t="shared" si="4"/>
        <v>49853</v>
      </c>
      <c r="D56" s="208">
        <v>42777</v>
      </c>
      <c r="E56" s="208"/>
      <c r="F56" s="211"/>
      <c r="G56" s="208"/>
      <c r="H56" s="211">
        <v>7076</v>
      </c>
      <c r="I56" s="208"/>
      <c r="J56" s="211"/>
      <c r="K56" s="208"/>
      <c r="L56" s="211"/>
      <c r="M56" s="208"/>
      <c r="N56" s="208"/>
      <c r="O56" s="211"/>
      <c r="P56" s="208"/>
      <c r="Q56" s="361">
        <f t="shared" si="0"/>
        <v>49853</v>
      </c>
      <c r="R56" s="361">
        <f t="shared" si="1"/>
        <v>0</v>
      </c>
    </row>
    <row r="57" spans="1:18">
      <c r="A57" s="207" t="s">
        <v>492</v>
      </c>
      <c r="B57" s="260"/>
      <c r="C57" s="208">
        <v>47674</v>
      </c>
      <c r="D57" s="208">
        <v>42777</v>
      </c>
      <c r="E57" s="208">
        <v>0</v>
      </c>
      <c r="F57" s="211">
        <v>0</v>
      </c>
      <c r="G57" s="208">
        <v>0</v>
      </c>
      <c r="H57" s="211">
        <v>3731</v>
      </c>
      <c r="I57" s="208">
        <v>0</v>
      </c>
      <c r="J57" s="211">
        <v>0</v>
      </c>
      <c r="K57" s="208">
        <v>0</v>
      </c>
      <c r="L57" s="211">
        <v>0</v>
      </c>
      <c r="M57" s="208">
        <v>0</v>
      </c>
      <c r="N57" s="208">
        <v>0</v>
      </c>
      <c r="O57" s="211">
        <v>1166</v>
      </c>
      <c r="P57" s="208">
        <v>0</v>
      </c>
      <c r="Q57" s="361">
        <f t="shared" si="0"/>
        <v>47674</v>
      </c>
      <c r="R57" s="361">
        <f t="shared" si="1"/>
        <v>0</v>
      </c>
    </row>
    <row r="58" spans="1:18">
      <c r="A58" s="207" t="s">
        <v>490</v>
      </c>
      <c r="B58" s="260"/>
      <c r="C58" s="208">
        <v>5</v>
      </c>
      <c r="D58" s="208"/>
      <c r="E58" s="208"/>
      <c r="F58" s="211"/>
      <c r="G58" s="208"/>
      <c r="H58" s="211">
        <v>5</v>
      </c>
      <c r="I58" s="208"/>
      <c r="J58" s="211"/>
      <c r="K58" s="208"/>
      <c r="L58" s="211"/>
      <c r="M58" s="208"/>
      <c r="N58" s="208"/>
      <c r="O58" s="211"/>
      <c r="P58" s="208"/>
      <c r="Q58" s="361">
        <f t="shared" si="0"/>
        <v>5</v>
      </c>
      <c r="R58" s="361">
        <f t="shared" si="1"/>
        <v>0</v>
      </c>
    </row>
    <row r="59" spans="1:18">
      <c r="A59" s="207" t="s">
        <v>491</v>
      </c>
      <c r="B59" s="260"/>
      <c r="C59" s="208">
        <f t="shared" ref="C59:P59" si="15">SUM(C58:C58)</f>
        <v>5</v>
      </c>
      <c r="D59" s="208">
        <f t="shared" si="15"/>
        <v>0</v>
      </c>
      <c r="E59" s="208">
        <f t="shared" si="15"/>
        <v>0</v>
      </c>
      <c r="F59" s="208">
        <f t="shared" si="15"/>
        <v>0</v>
      </c>
      <c r="G59" s="208">
        <f t="shared" si="15"/>
        <v>0</v>
      </c>
      <c r="H59" s="208">
        <f t="shared" si="15"/>
        <v>5</v>
      </c>
      <c r="I59" s="208">
        <f t="shared" si="15"/>
        <v>0</v>
      </c>
      <c r="J59" s="208">
        <f t="shared" si="15"/>
        <v>0</v>
      </c>
      <c r="K59" s="208">
        <f t="shared" si="15"/>
        <v>0</v>
      </c>
      <c r="L59" s="208">
        <f t="shared" si="15"/>
        <v>0</v>
      </c>
      <c r="M59" s="208">
        <f t="shared" si="15"/>
        <v>0</v>
      </c>
      <c r="N59" s="208">
        <f t="shared" si="15"/>
        <v>0</v>
      </c>
      <c r="O59" s="208">
        <f t="shared" si="15"/>
        <v>0</v>
      </c>
      <c r="P59" s="208">
        <f t="shared" si="15"/>
        <v>0</v>
      </c>
      <c r="Q59" s="361">
        <f t="shared" si="0"/>
        <v>5</v>
      </c>
      <c r="R59" s="361">
        <f t="shared" si="1"/>
        <v>0</v>
      </c>
    </row>
    <row r="60" spans="1:18">
      <c r="A60" s="466" t="s">
        <v>492</v>
      </c>
      <c r="B60" s="259"/>
      <c r="C60" s="210">
        <f t="shared" ref="C60:P60" si="16">C57+C59</f>
        <v>47679</v>
      </c>
      <c r="D60" s="210">
        <f t="shared" si="16"/>
        <v>42777</v>
      </c>
      <c r="E60" s="210">
        <f t="shared" si="16"/>
        <v>0</v>
      </c>
      <c r="F60" s="210">
        <f t="shared" si="16"/>
        <v>0</v>
      </c>
      <c r="G60" s="210">
        <f t="shared" si="16"/>
        <v>0</v>
      </c>
      <c r="H60" s="210">
        <f t="shared" si="16"/>
        <v>3736</v>
      </c>
      <c r="I60" s="210">
        <f t="shared" si="16"/>
        <v>0</v>
      </c>
      <c r="J60" s="210">
        <f t="shared" si="16"/>
        <v>0</v>
      </c>
      <c r="K60" s="210">
        <f t="shared" si="16"/>
        <v>0</v>
      </c>
      <c r="L60" s="210">
        <f t="shared" si="16"/>
        <v>0</v>
      </c>
      <c r="M60" s="210">
        <f t="shared" si="16"/>
        <v>0</v>
      </c>
      <c r="N60" s="210">
        <f t="shared" si="16"/>
        <v>0</v>
      </c>
      <c r="O60" s="210">
        <f t="shared" si="16"/>
        <v>1166</v>
      </c>
      <c r="P60" s="210">
        <f t="shared" si="16"/>
        <v>0</v>
      </c>
      <c r="Q60" s="361">
        <f t="shared" si="0"/>
        <v>47679</v>
      </c>
      <c r="R60" s="361">
        <f t="shared" si="1"/>
        <v>0</v>
      </c>
    </row>
    <row r="61" spans="1:18">
      <c r="A61" s="213" t="s">
        <v>250</v>
      </c>
      <c r="B61" s="262"/>
      <c r="C61" s="208"/>
      <c r="D61" s="208"/>
      <c r="E61" s="208"/>
      <c r="F61" s="214"/>
      <c r="G61" s="215"/>
      <c r="H61" s="214"/>
      <c r="I61" s="215"/>
      <c r="J61" s="215"/>
      <c r="K61" s="214"/>
      <c r="L61" s="215"/>
      <c r="M61" s="216"/>
      <c r="N61" s="216"/>
      <c r="O61" s="215"/>
      <c r="P61" s="216"/>
      <c r="Q61" s="361">
        <f t="shared" si="0"/>
        <v>0</v>
      </c>
      <c r="R61" s="361">
        <f t="shared" si="1"/>
        <v>0</v>
      </c>
    </row>
    <row r="62" spans="1:18" s="365" customFormat="1">
      <c r="A62" s="217" t="s">
        <v>36</v>
      </c>
      <c r="B62" s="263"/>
      <c r="C62" s="183">
        <f t="shared" ref="C62:P63" si="17">C67+C72+C77+C82</f>
        <v>127571</v>
      </c>
      <c r="D62" s="183">
        <f t="shared" si="17"/>
        <v>65608</v>
      </c>
      <c r="E62" s="183">
        <f t="shared" si="17"/>
        <v>0</v>
      </c>
      <c r="F62" s="183">
        <f t="shared" si="17"/>
        <v>0</v>
      </c>
      <c r="G62" s="183">
        <f t="shared" si="17"/>
        <v>0</v>
      </c>
      <c r="H62" s="183">
        <f t="shared" si="17"/>
        <v>56363</v>
      </c>
      <c r="I62" s="183">
        <f t="shared" si="17"/>
        <v>0</v>
      </c>
      <c r="J62" s="183">
        <f t="shared" si="17"/>
        <v>5600</v>
      </c>
      <c r="K62" s="183">
        <f t="shared" si="17"/>
        <v>0</v>
      </c>
      <c r="L62" s="183">
        <f t="shared" si="17"/>
        <v>0</v>
      </c>
      <c r="M62" s="183">
        <f t="shared" si="17"/>
        <v>0</v>
      </c>
      <c r="N62" s="183">
        <f t="shared" si="17"/>
        <v>0</v>
      </c>
      <c r="O62" s="183">
        <f t="shared" si="17"/>
        <v>0</v>
      </c>
      <c r="P62" s="183">
        <f t="shared" si="17"/>
        <v>0</v>
      </c>
      <c r="Q62" s="361">
        <f t="shared" si="0"/>
        <v>127571</v>
      </c>
      <c r="R62" s="361">
        <f t="shared" si="1"/>
        <v>0</v>
      </c>
    </row>
    <row r="63" spans="1:18" s="365" customFormat="1">
      <c r="A63" s="217" t="s">
        <v>492</v>
      </c>
      <c r="B63" s="263"/>
      <c r="C63" s="183">
        <f>C68+C73+C78+C83</f>
        <v>133222</v>
      </c>
      <c r="D63" s="183">
        <f t="shared" si="17"/>
        <v>67608</v>
      </c>
      <c r="E63" s="183">
        <f t="shared" si="17"/>
        <v>0</v>
      </c>
      <c r="F63" s="183">
        <f t="shared" si="17"/>
        <v>0</v>
      </c>
      <c r="G63" s="183">
        <f t="shared" si="17"/>
        <v>0</v>
      </c>
      <c r="H63" s="183">
        <f t="shared" si="17"/>
        <v>56363</v>
      </c>
      <c r="I63" s="183">
        <f t="shared" si="17"/>
        <v>0</v>
      </c>
      <c r="J63" s="183">
        <f t="shared" si="17"/>
        <v>5600</v>
      </c>
      <c r="K63" s="183">
        <f t="shared" si="17"/>
        <v>0</v>
      </c>
      <c r="L63" s="183">
        <f t="shared" si="17"/>
        <v>0</v>
      </c>
      <c r="M63" s="183">
        <f t="shared" si="17"/>
        <v>0</v>
      </c>
      <c r="N63" s="183">
        <f t="shared" si="17"/>
        <v>0</v>
      </c>
      <c r="O63" s="183">
        <f t="shared" si="17"/>
        <v>3651</v>
      </c>
      <c r="P63" s="183">
        <f t="shared" si="17"/>
        <v>0</v>
      </c>
      <c r="Q63" s="361">
        <f t="shared" si="0"/>
        <v>133222</v>
      </c>
      <c r="R63" s="361">
        <f t="shared" si="1"/>
        <v>0</v>
      </c>
    </row>
    <row r="64" spans="1:18">
      <c r="A64" s="207" t="s">
        <v>491</v>
      </c>
      <c r="B64" s="263"/>
      <c r="C64" s="183">
        <f t="shared" ref="C64:P65" si="18">C69+C74+C79+C85</f>
        <v>300</v>
      </c>
      <c r="D64" s="183">
        <f t="shared" si="18"/>
        <v>0</v>
      </c>
      <c r="E64" s="183">
        <f t="shared" si="18"/>
        <v>0</v>
      </c>
      <c r="F64" s="183">
        <f t="shared" si="18"/>
        <v>0</v>
      </c>
      <c r="G64" s="183">
        <f t="shared" si="18"/>
        <v>0</v>
      </c>
      <c r="H64" s="183">
        <f t="shared" si="18"/>
        <v>300</v>
      </c>
      <c r="I64" s="183">
        <f t="shared" si="18"/>
        <v>0</v>
      </c>
      <c r="J64" s="183">
        <f t="shared" si="18"/>
        <v>0</v>
      </c>
      <c r="K64" s="183">
        <f t="shared" si="18"/>
        <v>0</v>
      </c>
      <c r="L64" s="183">
        <f t="shared" si="18"/>
        <v>0</v>
      </c>
      <c r="M64" s="183">
        <f t="shared" si="18"/>
        <v>0</v>
      </c>
      <c r="N64" s="183">
        <f t="shared" si="18"/>
        <v>0</v>
      </c>
      <c r="O64" s="183">
        <f t="shared" si="18"/>
        <v>0</v>
      </c>
      <c r="P64" s="183">
        <f t="shared" si="18"/>
        <v>0</v>
      </c>
      <c r="Q64" s="361">
        <f t="shared" si="0"/>
        <v>300</v>
      </c>
      <c r="R64" s="361">
        <f t="shared" si="1"/>
        <v>0</v>
      </c>
    </row>
    <row r="65" spans="1:18">
      <c r="A65" s="466" t="s">
        <v>492</v>
      </c>
      <c r="B65" s="263"/>
      <c r="C65" s="182">
        <f t="shared" si="18"/>
        <v>133522</v>
      </c>
      <c r="D65" s="182">
        <f t="shared" si="18"/>
        <v>67608</v>
      </c>
      <c r="E65" s="182">
        <f t="shared" si="18"/>
        <v>0</v>
      </c>
      <c r="F65" s="183">
        <f t="shared" si="18"/>
        <v>0</v>
      </c>
      <c r="G65" s="183">
        <f t="shared" si="18"/>
        <v>0</v>
      </c>
      <c r="H65" s="183">
        <f t="shared" si="18"/>
        <v>56663</v>
      </c>
      <c r="I65" s="183">
        <f t="shared" si="18"/>
        <v>0</v>
      </c>
      <c r="J65" s="183">
        <f t="shared" si="18"/>
        <v>5600</v>
      </c>
      <c r="K65" s="183">
        <f t="shared" si="18"/>
        <v>0</v>
      </c>
      <c r="L65" s="183">
        <f t="shared" si="18"/>
        <v>0</v>
      </c>
      <c r="M65" s="183">
        <f t="shared" si="18"/>
        <v>0</v>
      </c>
      <c r="N65" s="183">
        <f t="shared" si="18"/>
        <v>0</v>
      </c>
      <c r="O65" s="183">
        <f t="shared" si="18"/>
        <v>3651</v>
      </c>
      <c r="P65" s="183">
        <f t="shared" si="18"/>
        <v>0</v>
      </c>
      <c r="Q65" s="361">
        <f t="shared" si="0"/>
        <v>133522</v>
      </c>
      <c r="R65" s="361">
        <f t="shared" si="1"/>
        <v>0</v>
      </c>
    </row>
    <row r="66" spans="1:18">
      <c r="A66" s="218" t="s">
        <v>142</v>
      </c>
      <c r="B66" s="264"/>
      <c r="C66" s="208"/>
      <c r="D66" s="208"/>
      <c r="E66" s="208"/>
      <c r="F66" s="214"/>
      <c r="G66" s="215"/>
      <c r="H66" s="214"/>
      <c r="I66" s="215"/>
      <c r="J66" s="215"/>
      <c r="K66" s="214"/>
      <c r="L66" s="215"/>
      <c r="M66" s="216"/>
      <c r="N66" s="221"/>
      <c r="O66" s="215"/>
      <c r="P66" s="216"/>
      <c r="Q66" s="361">
        <f t="shared" si="0"/>
        <v>0</v>
      </c>
      <c r="R66" s="361">
        <f t="shared" si="1"/>
        <v>0</v>
      </c>
    </row>
    <row r="67" spans="1:18">
      <c r="A67" s="217" t="s">
        <v>36</v>
      </c>
      <c r="B67" s="263" t="s">
        <v>186</v>
      </c>
      <c r="C67" s="208">
        <f t="shared" si="4"/>
        <v>60553</v>
      </c>
      <c r="D67" s="208">
        <f>'[1]5.3-7.'!C30-'4.3-7 (2)'!H67-'4.3-7 (2)'!E67-'4.3-7 (2)'!F67-'4.3-7 (2)'!G67-'4.3-7 (2)'!I67-'4.3-7 (2)'!J67-'4.3-7 (2)'!K67-L67-M67-O67-P67</f>
        <v>15430</v>
      </c>
      <c r="E67" s="208"/>
      <c r="F67" s="219"/>
      <c r="G67" s="220"/>
      <c r="H67" s="219">
        <v>45123</v>
      </c>
      <c r="I67" s="220"/>
      <c r="J67" s="220"/>
      <c r="K67" s="219"/>
      <c r="L67" s="220"/>
      <c r="M67" s="221"/>
      <c r="N67" s="221"/>
      <c r="O67" s="220"/>
      <c r="P67" s="221"/>
      <c r="Q67" s="361">
        <f t="shared" si="0"/>
        <v>60553</v>
      </c>
      <c r="R67" s="361">
        <f t="shared" si="1"/>
        <v>0</v>
      </c>
    </row>
    <row r="68" spans="1:18">
      <c r="A68" s="217" t="s">
        <v>492</v>
      </c>
      <c r="B68" s="263"/>
      <c r="C68" s="208">
        <v>63000</v>
      </c>
      <c r="D68" s="208">
        <v>15430</v>
      </c>
      <c r="E68" s="208">
        <v>0</v>
      </c>
      <c r="F68" s="219">
        <v>0</v>
      </c>
      <c r="G68" s="220">
        <v>0</v>
      </c>
      <c r="H68" s="219">
        <v>45123</v>
      </c>
      <c r="I68" s="220">
        <v>0</v>
      </c>
      <c r="J68" s="219">
        <v>0</v>
      </c>
      <c r="K68" s="219">
        <v>0</v>
      </c>
      <c r="L68" s="219">
        <v>0</v>
      </c>
      <c r="M68" s="221">
        <v>0</v>
      </c>
      <c r="N68" s="221">
        <v>0</v>
      </c>
      <c r="O68" s="219">
        <v>2447</v>
      </c>
      <c r="P68" s="221">
        <v>0</v>
      </c>
      <c r="Q68" s="361">
        <f t="shared" si="0"/>
        <v>63000</v>
      </c>
      <c r="R68" s="361">
        <f t="shared" si="1"/>
        <v>0</v>
      </c>
    </row>
    <row r="69" spans="1:18">
      <c r="A69" s="207" t="s">
        <v>491</v>
      </c>
      <c r="B69" s="260"/>
      <c r="C69" s="208">
        <v>0</v>
      </c>
      <c r="D69" s="208">
        <v>0</v>
      </c>
      <c r="E69" s="208">
        <v>0</v>
      </c>
      <c r="F69" s="208">
        <v>0</v>
      </c>
      <c r="G69" s="208">
        <v>0</v>
      </c>
      <c r="H69" s="208">
        <v>0</v>
      </c>
      <c r="I69" s="208">
        <v>0</v>
      </c>
      <c r="J69" s="208">
        <v>0</v>
      </c>
      <c r="K69" s="208">
        <v>0</v>
      </c>
      <c r="L69" s="208">
        <v>0</v>
      </c>
      <c r="M69" s="208">
        <v>0</v>
      </c>
      <c r="N69" s="208">
        <v>0</v>
      </c>
      <c r="O69" s="208">
        <v>0</v>
      </c>
      <c r="P69" s="208">
        <v>0</v>
      </c>
      <c r="Q69" s="361">
        <f t="shared" si="0"/>
        <v>0</v>
      </c>
      <c r="R69" s="361">
        <f t="shared" si="1"/>
        <v>0</v>
      </c>
    </row>
    <row r="70" spans="1:18">
      <c r="A70" s="466" t="s">
        <v>492</v>
      </c>
      <c r="B70" s="259"/>
      <c r="C70" s="210">
        <f t="shared" ref="C70:P70" si="19">C68+C69</f>
        <v>63000</v>
      </c>
      <c r="D70" s="210">
        <f t="shared" si="19"/>
        <v>15430</v>
      </c>
      <c r="E70" s="210">
        <f t="shared" si="19"/>
        <v>0</v>
      </c>
      <c r="F70" s="210">
        <f t="shared" si="19"/>
        <v>0</v>
      </c>
      <c r="G70" s="210">
        <f t="shared" si="19"/>
        <v>0</v>
      </c>
      <c r="H70" s="210">
        <f t="shared" si="19"/>
        <v>45123</v>
      </c>
      <c r="I70" s="210">
        <f t="shared" si="19"/>
        <v>0</v>
      </c>
      <c r="J70" s="210">
        <f t="shared" si="19"/>
        <v>0</v>
      </c>
      <c r="K70" s="210">
        <f t="shared" si="19"/>
        <v>0</v>
      </c>
      <c r="L70" s="210">
        <f t="shared" si="19"/>
        <v>0</v>
      </c>
      <c r="M70" s="210">
        <f t="shared" si="19"/>
        <v>0</v>
      </c>
      <c r="N70" s="210">
        <f t="shared" si="19"/>
        <v>0</v>
      </c>
      <c r="O70" s="210">
        <f t="shared" si="19"/>
        <v>2447</v>
      </c>
      <c r="P70" s="210">
        <f t="shared" si="19"/>
        <v>0</v>
      </c>
      <c r="Q70" s="361">
        <f t="shared" si="0"/>
        <v>63000</v>
      </c>
      <c r="R70" s="361">
        <f t="shared" si="1"/>
        <v>0</v>
      </c>
    </row>
    <row r="71" spans="1:18">
      <c r="A71" s="218" t="s">
        <v>143</v>
      </c>
      <c r="B71" s="264"/>
      <c r="C71" s="208"/>
      <c r="D71" s="208"/>
      <c r="E71" s="208"/>
      <c r="F71" s="214"/>
      <c r="G71" s="215"/>
      <c r="H71" s="214"/>
      <c r="I71" s="215"/>
      <c r="J71" s="215"/>
      <c r="K71" s="214"/>
      <c r="L71" s="215"/>
      <c r="M71" s="221"/>
      <c r="N71" s="221"/>
      <c r="O71" s="215"/>
      <c r="P71" s="221"/>
      <c r="Q71" s="361">
        <f t="shared" si="0"/>
        <v>0</v>
      </c>
      <c r="R71" s="361">
        <f t="shared" si="1"/>
        <v>0</v>
      </c>
    </row>
    <row r="72" spans="1:18">
      <c r="A72" s="217" t="s">
        <v>36</v>
      </c>
      <c r="B72" s="263" t="s">
        <v>183</v>
      </c>
      <c r="C72" s="208">
        <f t="shared" si="4"/>
        <v>11346</v>
      </c>
      <c r="D72" s="208">
        <f>'[1]5.3-7.'!C32-'4.3-7 (2)'!H72-'4.3-7 (2)'!E72-'4.3-7 (2)'!F72-'4.3-7 (2)'!G72-'4.3-7 (2)'!I72-'4.3-7 (2)'!J72-'4.3-7 (2)'!K72-L72-M72-O72-P72</f>
        <v>6266</v>
      </c>
      <c r="E72" s="208"/>
      <c r="F72" s="219"/>
      <c r="G72" s="220"/>
      <c r="H72" s="219">
        <v>5080</v>
      </c>
      <c r="I72" s="220"/>
      <c r="J72" s="220"/>
      <c r="K72" s="219"/>
      <c r="L72" s="220"/>
      <c r="M72" s="221"/>
      <c r="N72" s="221"/>
      <c r="O72" s="220"/>
      <c r="P72" s="221"/>
      <c r="Q72" s="361">
        <f t="shared" si="0"/>
        <v>11346</v>
      </c>
      <c r="R72" s="361">
        <f t="shared" si="1"/>
        <v>0</v>
      </c>
    </row>
    <row r="73" spans="1:18">
      <c r="A73" s="217" t="s">
        <v>492</v>
      </c>
      <c r="B73" s="263"/>
      <c r="C73" s="208">
        <v>11346</v>
      </c>
      <c r="D73" s="208">
        <v>6266</v>
      </c>
      <c r="E73" s="208">
        <v>0</v>
      </c>
      <c r="F73" s="219">
        <v>0</v>
      </c>
      <c r="G73" s="220">
        <v>0</v>
      </c>
      <c r="H73" s="219">
        <v>5080</v>
      </c>
      <c r="I73" s="220">
        <v>0</v>
      </c>
      <c r="J73" s="220">
        <v>0</v>
      </c>
      <c r="K73" s="219">
        <v>0</v>
      </c>
      <c r="L73" s="220">
        <v>0</v>
      </c>
      <c r="M73" s="221">
        <v>0</v>
      </c>
      <c r="N73" s="221">
        <v>0</v>
      </c>
      <c r="O73" s="220">
        <v>0</v>
      </c>
      <c r="P73" s="221">
        <v>0</v>
      </c>
      <c r="Q73" s="361">
        <f t="shared" si="0"/>
        <v>11346</v>
      </c>
      <c r="R73" s="361">
        <f t="shared" si="1"/>
        <v>0</v>
      </c>
    </row>
    <row r="74" spans="1:18">
      <c r="A74" s="207" t="s">
        <v>491</v>
      </c>
      <c r="B74" s="260"/>
      <c r="C74" s="208">
        <v>0</v>
      </c>
      <c r="D74" s="208">
        <v>0</v>
      </c>
      <c r="E74" s="208">
        <v>0</v>
      </c>
      <c r="F74" s="208">
        <v>0</v>
      </c>
      <c r="G74" s="208">
        <v>0</v>
      </c>
      <c r="H74" s="208">
        <v>0</v>
      </c>
      <c r="I74" s="208">
        <v>0</v>
      </c>
      <c r="J74" s="208">
        <v>0</v>
      </c>
      <c r="K74" s="208">
        <v>0</v>
      </c>
      <c r="L74" s="208">
        <v>0</v>
      </c>
      <c r="M74" s="208">
        <v>0</v>
      </c>
      <c r="N74" s="208">
        <v>0</v>
      </c>
      <c r="O74" s="208">
        <v>0</v>
      </c>
      <c r="P74" s="208">
        <v>0</v>
      </c>
      <c r="Q74" s="361">
        <f t="shared" si="0"/>
        <v>0</v>
      </c>
      <c r="R74" s="361">
        <f t="shared" si="1"/>
        <v>0</v>
      </c>
    </row>
    <row r="75" spans="1:18">
      <c r="A75" s="466" t="s">
        <v>492</v>
      </c>
      <c r="B75" s="259"/>
      <c r="C75" s="210">
        <f t="shared" ref="C75:P75" si="20">C72+C74</f>
        <v>11346</v>
      </c>
      <c r="D75" s="210">
        <f t="shared" si="20"/>
        <v>6266</v>
      </c>
      <c r="E75" s="210">
        <f t="shared" si="20"/>
        <v>0</v>
      </c>
      <c r="F75" s="210">
        <f t="shared" si="20"/>
        <v>0</v>
      </c>
      <c r="G75" s="210">
        <f t="shared" si="20"/>
        <v>0</v>
      </c>
      <c r="H75" s="210">
        <f t="shared" si="20"/>
        <v>5080</v>
      </c>
      <c r="I75" s="210">
        <f t="shared" si="20"/>
        <v>0</v>
      </c>
      <c r="J75" s="210">
        <f t="shared" si="20"/>
        <v>0</v>
      </c>
      <c r="K75" s="210">
        <f t="shared" si="20"/>
        <v>0</v>
      </c>
      <c r="L75" s="210">
        <f t="shared" si="20"/>
        <v>0</v>
      </c>
      <c r="M75" s="210">
        <f t="shared" si="20"/>
        <v>0</v>
      </c>
      <c r="N75" s="210">
        <f t="shared" si="20"/>
        <v>0</v>
      </c>
      <c r="O75" s="210">
        <f t="shared" si="20"/>
        <v>0</v>
      </c>
      <c r="P75" s="210">
        <f t="shared" si="20"/>
        <v>0</v>
      </c>
      <c r="Q75" s="361">
        <f t="shared" si="0"/>
        <v>11346</v>
      </c>
      <c r="R75" s="361">
        <f t="shared" si="1"/>
        <v>0</v>
      </c>
    </row>
    <row r="76" spans="1:18">
      <c r="A76" s="218" t="s">
        <v>145</v>
      </c>
      <c r="B76" s="264"/>
      <c r="C76" s="208"/>
      <c r="D76" s="208"/>
      <c r="E76" s="208"/>
      <c r="F76" s="214"/>
      <c r="G76" s="215"/>
      <c r="H76" s="214"/>
      <c r="I76" s="215"/>
      <c r="J76" s="215"/>
      <c r="K76" s="214"/>
      <c r="L76" s="215"/>
      <c r="M76" s="216"/>
      <c r="N76" s="216"/>
      <c r="O76" s="215"/>
      <c r="P76" s="216"/>
      <c r="Q76" s="361">
        <f t="shared" si="0"/>
        <v>0</v>
      </c>
      <c r="R76" s="361">
        <f t="shared" si="1"/>
        <v>0</v>
      </c>
    </row>
    <row r="77" spans="1:18">
      <c r="A77" s="217" t="s">
        <v>36</v>
      </c>
      <c r="B77" s="263" t="s">
        <v>183</v>
      </c>
      <c r="C77" s="208">
        <f>SUM(D77:P77)</f>
        <v>8630</v>
      </c>
      <c r="D77" s="208">
        <f>'[1]5.3-7.'!C34-'4.3-7 (2)'!H77-'4.3-7 (2)'!E77-'4.3-7 (2)'!F77-'4.3-7 (2)'!G77-'4.3-7 (2)'!I77-'4.3-7 (2)'!J77-'4.3-7 (2)'!K77-L77-M77-O77-P77</f>
        <v>1823</v>
      </c>
      <c r="E77" s="208"/>
      <c r="F77" s="219"/>
      <c r="G77" s="220"/>
      <c r="H77" s="219">
        <v>1207</v>
      </c>
      <c r="I77" s="220"/>
      <c r="J77" s="220">
        <v>5600</v>
      </c>
      <c r="K77" s="219"/>
      <c r="L77" s="220"/>
      <c r="M77" s="221"/>
      <c r="N77" s="221"/>
      <c r="O77" s="220"/>
      <c r="P77" s="221"/>
      <c r="Q77" s="361">
        <f t="shared" si="0"/>
        <v>8630</v>
      </c>
      <c r="R77" s="361">
        <f t="shared" si="1"/>
        <v>0</v>
      </c>
    </row>
    <row r="78" spans="1:18">
      <c r="A78" s="217" t="s">
        <v>492</v>
      </c>
      <c r="B78" s="263"/>
      <c r="C78" s="208">
        <v>8630</v>
      </c>
      <c r="D78" s="208">
        <v>1823</v>
      </c>
      <c r="E78" s="208">
        <v>0</v>
      </c>
      <c r="F78" s="219">
        <v>0</v>
      </c>
      <c r="G78" s="220">
        <v>0</v>
      </c>
      <c r="H78" s="219">
        <v>1207</v>
      </c>
      <c r="I78" s="220">
        <v>0</v>
      </c>
      <c r="J78" s="220">
        <v>5600</v>
      </c>
      <c r="K78" s="219">
        <v>0</v>
      </c>
      <c r="L78" s="220">
        <v>0</v>
      </c>
      <c r="M78" s="221">
        <v>0</v>
      </c>
      <c r="N78" s="221">
        <v>0</v>
      </c>
      <c r="O78" s="220">
        <v>0</v>
      </c>
      <c r="P78" s="221">
        <v>0</v>
      </c>
      <c r="Q78" s="361">
        <f t="shared" si="0"/>
        <v>8630</v>
      </c>
      <c r="R78" s="361">
        <f t="shared" si="1"/>
        <v>0</v>
      </c>
    </row>
    <row r="79" spans="1:18">
      <c r="A79" s="207" t="s">
        <v>491</v>
      </c>
      <c r="B79" s="260"/>
      <c r="C79" s="208">
        <v>0</v>
      </c>
      <c r="D79" s="208">
        <v>0</v>
      </c>
      <c r="E79" s="208">
        <v>0</v>
      </c>
      <c r="F79" s="208">
        <v>0</v>
      </c>
      <c r="G79" s="208">
        <v>0</v>
      </c>
      <c r="H79" s="208">
        <v>0</v>
      </c>
      <c r="I79" s="208">
        <v>0</v>
      </c>
      <c r="J79" s="208">
        <v>0</v>
      </c>
      <c r="K79" s="208">
        <v>0</v>
      </c>
      <c r="L79" s="208">
        <v>0</v>
      </c>
      <c r="M79" s="208">
        <v>0</v>
      </c>
      <c r="N79" s="208">
        <v>0</v>
      </c>
      <c r="O79" s="208">
        <v>0</v>
      </c>
      <c r="P79" s="208">
        <v>0</v>
      </c>
      <c r="Q79" s="361">
        <f t="shared" ref="Q79:Q142" si="21">SUM(D79:P79)</f>
        <v>0</v>
      </c>
      <c r="R79" s="361">
        <f t="shared" ref="R79:R142" si="22">Q79-C79</f>
        <v>0</v>
      </c>
    </row>
    <row r="80" spans="1:18">
      <c r="A80" s="466" t="s">
        <v>492</v>
      </c>
      <c r="B80" s="259"/>
      <c r="C80" s="210">
        <f t="shared" ref="C80:P80" si="23">C77+C79</f>
        <v>8630</v>
      </c>
      <c r="D80" s="210">
        <f t="shared" si="23"/>
        <v>1823</v>
      </c>
      <c r="E80" s="210">
        <f t="shared" si="23"/>
        <v>0</v>
      </c>
      <c r="F80" s="210">
        <f t="shared" si="23"/>
        <v>0</v>
      </c>
      <c r="G80" s="210">
        <f t="shared" si="23"/>
        <v>0</v>
      </c>
      <c r="H80" s="210">
        <f t="shared" si="23"/>
        <v>1207</v>
      </c>
      <c r="I80" s="210">
        <f t="shared" si="23"/>
        <v>0</v>
      </c>
      <c r="J80" s="210">
        <f t="shared" si="23"/>
        <v>5600</v>
      </c>
      <c r="K80" s="210">
        <f t="shared" si="23"/>
        <v>0</v>
      </c>
      <c r="L80" s="210">
        <f t="shared" si="23"/>
        <v>0</v>
      </c>
      <c r="M80" s="210">
        <f t="shared" si="23"/>
        <v>0</v>
      </c>
      <c r="N80" s="210">
        <f t="shared" si="23"/>
        <v>0</v>
      </c>
      <c r="O80" s="210">
        <f t="shared" si="23"/>
        <v>0</v>
      </c>
      <c r="P80" s="210">
        <f t="shared" si="23"/>
        <v>0</v>
      </c>
      <c r="Q80" s="361">
        <f t="shared" si="21"/>
        <v>8630</v>
      </c>
      <c r="R80" s="361">
        <f t="shared" si="22"/>
        <v>0</v>
      </c>
    </row>
    <row r="81" spans="1:18">
      <c r="A81" s="218" t="s">
        <v>144</v>
      </c>
      <c r="B81" s="265"/>
      <c r="C81" s="208"/>
      <c r="D81" s="208"/>
      <c r="E81" s="208"/>
      <c r="F81" s="214"/>
      <c r="G81" s="215"/>
      <c r="H81" s="214"/>
      <c r="I81" s="215"/>
      <c r="J81" s="215"/>
      <c r="K81" s="215"/>
      <c r="L81" s="362"/>
      <c r="M81" s="221"/>
      <c r="N81" s="221"/>
      <c r="O81" s="215"/>
      <c r="P81" s="221"/>
      <c r="Q81" s="361">
        <f t="shared" si="21"/>
        <v>0</v>
      </c>
      <c r="R81" s="361">
        <f t="shared" si="22"/>
        <v>0</v>
      </c>
    </row>
    <row r="82" spans="1:18">
      <c r="A82" s="217" t="s">
        <v>36</v>
      </c>
      <c r="B82" s="263" t="s">
        <v>183</v>
      </c>
      <c r="C82" s="208">
        <f t="shared" si="4"/>
        <v>47042</v>
      </c>
      <c r="D82" s="208">
        <f>'[1]5.3-7.'!C36-'4.3-7 (2)'!H82-'4.3-7 (2)'!E82-'4.3-7 (2)'!F82-'4.3-7 (2)'!G82-'4.3-7 (2)'!I82-'4.3-7 (2)'!J82-'4.3-7 (2)'!K82-L82-M82-O82-P82</f>
        <v>42089</v>
      </c>
      <c r="E82" s="208"/>
      <c r="F82" s="219"/>
      <c r="G82" s="220"/>
      <c r="H82" s="219">
        <v>4953</v>
      </c>
      <c r="I82" s="220"/>
      <c r="J82" s="220"/>
      <c r="K82" s="220"/>
      <c r="L82" s="220"/>
      <c r="M82" s="221"/>
      <c r="N82" s="221"/>
      <c r="O82" s="220"/>
      <c r="P82" s="221"/>
      <c r="Q82" s="361">
        <f t="shared" si="21"/>
        <v>47042</v>
      </c>
      <c r="R82" s="361">
        <f t="shared" si="22"/>
        <v>0</v>
      </c>
    </row>
    <row r="83" spans="1:18">
      <c r="A83" s="217" t="s">
        <v>492</v>
      </c>
      <c r="B83" s="263"/>
      <c r="C83" s="208">
        <v>50246</v>
      </c>
      <c r="D83" s="208">
        <v>44089</v>
      </c>
      <c r="E83" s="208">
        <v>0</v>
      </c>
      <c r="F83" s="219">
        <v>0</v>
      </c>
      <c r="G83" s="220">
        <v>0</v>
      </c>
      <c r="H83" s="219">
        <v>4953</v>
      </c>
      <c r="I83" s="220">
        <v>0</v>
      </c>
      <c r="J83" s="219">
        <v>0</v>
      </c>
      <c r="K83" s="220">
        <v>0</v>
      </c>
      <c r="L83" s="220">
        <v>0</v>
      </c>
      <c r="M83" s="221">
        <v>0</v>
      </c>
      <c r="N83" s="221">
        <v>0</v>
      </c>
      <c r="O83" s="220">
        <v>1204</v>
      </c>
      <c r="P83" s="221">
        <v>0</v>
      </c>
      <c r="Q83" s="361">
        <f t="shared" si="21"/>
        <v>50246</v>
      </c>
      <c r="R83" s="361">
        <f t="shared" si="22"/>
        <v>0</v>
      </c>
    </row>
    <row r="84" spans="1:18">
      <c r="A84" s="207" t="s">
        <v>490</v>
      </c>
      <c r="B84" s="260"/>
      <c r="C84" s="208">
        <v>300</v>
      </c>
      <c r="D84" s="208"/>
      <c r="E84" s="208"/>
      <c r="F84" s="208"/>
      <c r="G84" s="208"/>
      <c r="H84" s="208">
        <v>300</v>
      </c>
      <c r="I84" s="208"/>
      <c r="J84" s="211"/>
      <c r="K84" s="208"/>
      <c r="L84" s="208"/>
      <c r="M84" s="208"/>
      <c r="N84" s="208"/>
      <c r="O84" s="208"/>
      <c r="P84" s="208"/>
      <c r="Q84" s="361">
        <f t="shared" si="21"/>
        <v>300</v>
      </c>
      <c r="R84" s="361">
        <f t="shared" si="22"/>
        <v>0</v>
      </c>
    </row>
    <row r="85" spans="1:18">
      <c r="A85" s="207" t="s">
        <v>491</v>
      </c>
      <c r="B85" s="260"/>
      <c r="C85" s="208">
        <f t="shared" ref="C85:P85" si="24">SUM(C84:C84)</f>
        <v>300</v>
      </c>
      <c r="D85" s="208">
        <f t="shared" si="24"/>
        <v>0</v>
      </c>
      <c r="E85" s="208">
        <f t="shared" si="24"/>
        <v>0</v>
      </c>
      <c r="F85" s="208">
        <f t="shared" si="24"/>
        <v>0</v>
      </c>
      <c r="G85" s="208">
        <f t="shared" si="24"/>
        <v>0</v>
      </c>
      <c r="H85" s="208">
        <f t="shared" si="24"/>
        <v>300</v>
      </c>
      <c r="I85" s="208">
        <f t="shared" si="24"/>
        <v>0</v>
      </c>
      <c r="J85" s="208">
        <f t="shared" si="24"/>
        <v>0</v>
      </c>
      <c r="K85" s="208">
        <f t="shared" si="24"/>
        <v>0</v>
      </c>
      <c r="L85" s="208">
        <f t="shared" si="24"/>
        <v>0</v>
      </c>
      <c r="M85" s="208">
        <f t="shared" si="24"/>
        <v>0</v>
      </c>
      <c r="N85" s="208">
        <f t="shared" si="24"/>
        <v>0</v>
      </c>
      <c r="O85" s="208">
        <f t="shared" si="24"/>
        <v>0</v>
      </c>
      <c r="P85" s="208">
        <f t="shared" si="24"/>
        <v>0</v>
      </c>
      <c r="Q85" s="361">
        <f t="shared" si="21"/>
        <v>300</v>
      </c>
      <c r="R85" s="361">
        <f t="shared" si="22"/>
        <v>0</v>
      </c>
    </row>
    <row r="86" spans="1:18">
      <c r="A86" s="466" t="s">
        <v>492</v>
      </c>
      <c r="B86" s="259"/>
      <c r="C86" s="210">
        <f t="shared" ref="C86:P86" si="25">C83+C85</f>
        <v>50546</v>
      </c>
      <c r="D86" s="210">
        <f t="shared" si="25"/>
        <v>44089</v>
      </c>
      <c r="E86" s="210">
        <f t="shared" si="25"/>
        <v>0</v>
      </c>
      <c r="F86" s="210">
        <f t="shared" si="25"/>
        <v>0</v>
      </c>
      <c r="G86" s="210">
        <f t="shared" si="25"/>
        <v>0</v>
      </c>
      <c r="H86" s="210">
        <f t="shared" si="25"/>
        <v>5253</v>
      </c>
      <c r="I86" s="210">
        <f t="shared" si="25"/>
        <v>0</v>
      </c>
      <c r="J86" s="210">
        <f t="shared" si="25"/>
        <v>0</v>
      </c>
      <c r="K86" s="210">
        <f t="shared" si="25"/>
        <v>0</v>
      </c>
      <c r="L86" s="210">
        <f t="shared" si="25"/>
        <v>0</v>
      </c>
      <c r="M86" s="210">
        <f t="shared" si="25"/>
        <v>0</v>
      </c>
      <c r="N86" s="210">
        <f t="shared" si="25"/>
        <v>0</v>
      </c>
      <c r="O86" s="210">
        <f t="shared" si="25"/>
        <v>1204</v>
      </c>
      <c r="P86" s="210">
        <f t="shared" si="25"/>
        <v>0</v>
      </c>
      <c r="Q86" s="361">
        <f t="shared" si="21"/>
        <v>50546</v>
      </c>
      <c r="R86" s="361">
        <f t="shared" si="22"/>
        <v>0</v>
      </c>
    </row>
    <row r="87" spans="1:18">
      <c r="A87" s="290" t="s">
        <v>251</v>
      </c>
      <c r="B87" s="297"/>
      <c r="C87" s="208"/>
      <c r="D87" s="208"/>
      <c r="E87" s="206"/>
      <c r="F87" s="215"/>
      <c r="G87" s="215"/>
      <c r="H87" s="215"/>
      <c r="I87" s="215"/>
      <c r="J87" s="215"/>
      <c r="K87" s="215"/>
      <c r="L87" s="215"/>
      <c r="M87" s="216"/>
      <c r="N87" s="221"/>
      <c r="O87" s="215"/>
      <c r="P87" s="216"/>
      <c r="Q87" s="361">
        <f t="shared" si="21"/>
        <v>0</v>
      </c>
      <c r="R87" s="361">
        <f t="shared" si="22"/>
        <v>0</v>
      </c>
    </row>
    <row r="88" spans="1:18" s="470" customFormat="1">
      <c r="A88" s="383" t="s">
        <v>36</v>
      </c>
      <c r="B88" s="323" t="s">
        <v>183</v>
      </c>
      <c r="C88" s="468">
        <f t="shared" si="4"/>
        <v>52652</v>
      </c>
      <c r="D88" s="468">
        <f>'[1]5.3-7.'!C38-'4.3-7 (2)'!H88-'4.3-7 (2)'!E88-'4.3-7 (2)'!F88-'4.3-7 (2)'!G88-'4.3-7 (2)'!I88-'4.3-7 (2)'!J88-'4.3-7 (2)'!K88-L88-M88-O88-P88</f>
        <v>47652</v>
      </c>
      <c r="E88" s="468"/>
      <c r="F88" s="469"/>
      <c r="G88" s="469"/>
      <c r="H88" s="469">
        <v>5000</v>
      </c>
      <c r="I88" s="469"/>
      <c r="J88" s="469"/>
      <c r="K88" s="469"/>
      <c r="L88" s="469"/>
      <c r="M88" s="363"/>
      <c r="N88" s="363"/>
      <c r="O88" s="469"/>
      <c r="P88" s="363"/>
      <c r="Q88" s="361">
        <f t="shared" si="21"/>
        <v>52652</v>
      </c>
      <c r="R88" s="361">
        <f t="shared" si="22"/>
        <v>0</v>
      </c>
    </row>
    <row r="89" spans="1:18" s="470" customFormat="1">
      <c r="A89" s="383" t="s">
        <v>492</v>
      </c>
      <c r="B89" s="323"/>
      <c r="C89" s="468">
        <v>53354</v>
      </c>
      <c r="D89" s="468">
        <v>47652</v>
      </c>
      <c r="E89" s="468">
        <v>0</v>
      </c>
      <c r="F89" s="469">
        <v>0</v>
      </c>
      <c r="G89" s="469">
        <v>0</v>
      </c>
      <c r="H89" s="469">
        <v>5000</v>
      </c>
      <c r="I89" s="469">
        <v>0</v>
      </c>
      <c r="J89" s="481">
        <v>0</v>
      </c>
      <c r="K89" s="469">
        <v>0</v>
      </c>
      <c r="L89" s="469">
        <v>0</v>
      </c>
      <c r="M89" s="363">
        <v>0</v>
      </c>
      <c r="N89" s="363">
        <v>0</v>
      </c>
      <c r="O89" s="469">
        <v>702</v>
      </c>
      <c r="P89" s="363">
        <v>0</v>
      </c>
      <c r="Q89" s="361">
        <f t="shared" si="21"/>
        <v>53354</v>
      </c>
      <c r="R89" s="361">
        <f t="shared" si="22"/>
        <v>0</v>
      </c>
    </row>
    <row r="90" spans="1:18">
      <c r="A90" s="207" t="s">
        <v>491</v>
      </c>
      <c r="B90" s="260"/>
      <c r="C90" s="208">
        <v>0</v>
      </c>
      <c r="D90" s="208">
        <v>0</v>
      </c>
      <c r="E90" s="208">
        <v>0</v>
      </c>
      <c r="F90" s="208">
        <v>0</v>
      </c>
      <c r="G90" s="208">
        <v>0</v>
      </c>
      <c r="H90" s="208">
        <v>0</v>
      </c>
      <c r="I90" s="208">
        <v>0</v>
      </c>
      <c r="J90" s="208">
        <v>0</v>
      </c>
      <c r="K90" s="208">
        <v>0</v>
      </c>
      <c r="L90" s="208">
        <v>0</v>
      </c>
      <c r="M90" s="208">
        <v>0</v>
      </c>
      <c r="N90" s="208">
        <v>0</v>
      </c>
      <c r="O90" s="208">
        <v>0</v>
      </c>
      <c r="P90" s="208">
        <v>0</v>
      </c>
      <c r="Q90" s="361">
        <f t="shared" si="21"/>
        <v>0</v>
      </c>
      <c r="R90" s="361">
        <f t="shared" si="22"/>
        <v>0</v>
      </c>
    </row>
    <row r="91" spans="1:18">
      <c r="A91" s="466" t="s">
        <v>492</v>
      </c>
      <c r="B91" s="259"/>
      <c r="C91" s="210">
        <f t="shared" ref="C91:P91" si="26">C89+C90</f>
        <v>53354</v>
      </c>
      <c r="D91" s="210">
        <f t="shared" si="26"/>
        <v>47652</v>
      </c>
      <c r="E91" s="210">
        <f t="shared" si="26"/>
        <v>0</v>
      </c>
      <c r="F91" s="210">
        <f t="shared" si="26"/>
        <v>0</v>
      </c>
      <c r="G91" s="210">
        <f t="shared" si="26"/>
        <v>0</v>
      </c>
      <c r="H91" s="210">
        <f t="shared" si="26"/>
        <v>5000</v>
      </c>
      <c r="I91" s="210">
        <f t="shared" si="26"/>
        <v>0</v>
      </c>
      <c r="J91" s="210">
        <f t="shared" si="26"/>
        <v>0</v>
      </c>
      <c r="K91" s="210">
        <f t="shared" si="26"/>
        <v>0</v>
      </c>
      <c r="L91" s="210">
        <f t="shared" si="26"/>
        <v>0</v>
      </c>
      <c r="M91" s="210">
        <f t="shared" si="26"/>
        <v>0</v>
      </c>
      <c r="N91" s="210">
        <f t="shared" si="26"/>
        <v>0</v>
      </c>
      <c r="O91" s="210">
        <f t="shared" si="26"/>
        <v>702</v>
      </c>
      <c r="P91" s="210">
        <f t="shared" si="26"/>
        <v>0</v>
      </c>
      <c r="Q91" s="361">
        <f t="shared" si="21"/>
        <v>53354</v>
      </c>
      <c r="R91" s="361">
        <f t="shared" si="22"/>
        <v>0</v>
      </c>
    </row>
    <row r="92" spans="1:18">
      <c r="A92" s="287" t="s">
        <v>257</v>
      </c>
      <c r="B92" s="288"/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361">
        <f t="shared" si="21"/>
        <v>0</v>
      </c>
      <c r="R92" s="361">
        <f t="shared" si="22"/>
        <v>0</v>
      </c>
    </row>
    <row r="93" spans="1:18" s="365" customFormat="1">
      <c r="A93" s="207" t="s">
        <v>36</v>
      </c>
      <c r="B93" s="260"/>
      <c r="C93" s="364">
        <f t="shared" ref="C93:P94" si="27">SUM(C98,C104,C111)</f>
        <v>498609</v>
      </c>
      <c r="D93" s="364">
        <f t="shared" si="27"/>
        <v>398856</v>
      </c>
      <c r="E93" s="364">
        <f t="shared" si="27"/>
        <v>0</v>
      </c>
      <c r="F93" s="364">
        <f t="shared" si="27"/>
        <v>0</v>
      </c>
      <c r="G93" s="364">
        <f t="shared" si="27"/>
        <v>0</v>
      </c>
      <c r="H93" s="364">
        <f t="shared" si="27"/>
        <v>72253</v>
      </c>
      <c r="I93" s="364">
        <f t="shared" si="27"/>
        <v>0</v>
      </c>
      <c r="J93" s="364">
        <f t="shared" si="27"/>
        <v>27500</v>
      </c>
      <c r="K93" s="364">
        <f t="shared" si="27"/>
        <v>0</v>
      </c>
      <c r="L93" s="364">
        <f t="shared" si="27"/>
        <v>0</v>
      </c>
      <c r="M93" s="364">
        <f t="shared" si="27"/>
        <v>0</v>
      </c>
      <c r="N93" s="364">
        <f t="shared" si="27"/>
        <v>0</v>
      </c>
      <c r="O93" s="364">
        <f t="shared" si="27"/>
        <v>0</v>
      </c>
      <c r="P93" s="364">
        <f t="shared" si="27"/>
        <v>0</v>
      </c>
      <c r="Q93" s="361">
        <f t="shared" si="21"/>
        <v>498609</v>
      </c>
      <c r="R93" s="361">
        <f t="shared" si="22"/>
        <v>0</v>
      </c>
    </row>
    <row r="94" spans="1:18" s="365" customFormat="1">
      <c r="A94" s="207" t="s">
        <v>492</v>
      </c>
      <c r="B94" s="260"/>
      <c r="C94" s="364">
        <f t="shared" si="27"/>
        <v>497157</v>
      </c>
      <c r="D94" s="364">
        <f t="shared" si="27"/>
        <v>401033</v>
      </c>
      <c r="E94" s="364">
        <f t="shared" si="27"/>
        <v>0</v>
      </c>
      <c r="F94" s="364">
        <f t="shared" si="27"/>
        <v>0</v>
      </c>
      <c r="G94" s="364">
        <f t="shared" si="27"/>
        <v>0</v>
      </c>
      <c r="H94" s="364">
        <f t="shared" si="27"/>
        <v>62168</v>
      </c>
      <c r="I94" s="364">
        <f t="shared" si="27"/>
        <v>0</v>
      </c>
      <c r="J94" s="364">
        <f t="shared" si="27"/>
        <v>28961</v>
      </c>
      <c r="K94" s="364">
        <f t="shared" si="27"/>
        <v>0</v>
      </c>
      <c r="L94" s="364">
        <f t="shared" si="27"/>
        <v>0</v>
      </c>
      <c r="M94" s="364">
        <f t="shared" si="27"/>
        <v>0</v>
      </c>
      <c r="N94" s="364">
        <f t="shared" si="27"/>
        <v>0</v>
      </c>
      <c r="O94" s="364">
        <f t="shared" si="27"/>
        <v>4995</v>
      </c>
      <c r="P94" s="364">
        <f t="shared" si="27"/>
        <v>0</v>
      </c>
      <c r="Q94" s="361">
        <f t="shared" si="21"/>
        <v>497157</v>
      </c>
      <c r="R94" s="361">
        <f t="shared" si="22"/>
        <v>0</v>
      </c>
    </row>
    <row r="95" spans="1:18">
      <c r="A95" s="207" t="s">
        <v>491</v>
      </c>
      <c r="B95" s="260"/>
      <c r="C95" s="364">
        <f t="shared" ref="C95:P96" si="28">C101+C108+C113</f>
        <v>7375</v>
      </c>
      <c r="D95" s="364">
        <f t="shared" si="28"/>
        <v>0</v>
      </c>
      <c r="E95" s="364">
        <f t="shared" si="28"/>
        <v>0</v>
      </c>
      <c r="F95" s="364">
        <f t="shared" si="28"/>
        <v>0</v>
      </c>
      <c r="G95" s="364">
        <f t="shared" si="28"/>
        <v>0</v>
      </c>
      <c r="H95" s="364">
        <f t="shared" si="28"/>
        <v>0</v>
      </c>
      <c r="I95" s="364">
        <f t="shared" si="28"/>
        <v>0</v>
      </c>
      <c r="J95" s="364">
        <f t="shared" si="28"/>
        <v>7375</v>
      </c>
      <c r="K95" s="364">
        <f t="shared" si="28"/>
        <v>0</v>
      </c>
      <c r="L95" s="364">
        <f t="shared" si="28"/>
        <v>0</v>
      </c>
      <c r="M95" s="364">
        <f t="shared" si="28"/>
        <v>0</v>
      </c>
      <c r="N95" s="364">
        <f t="shared" si="28"/>
        <v>0</v>
      </c>
      <c r="O95" s="364">
        <f t="shared" si="28"/>
        <v>0</v>
      </c>
      <c r="P95" s="364">
        <f t="shared" si="28"/>
        <v>0</v>
      </c>
      <c r="Q95" s="361">
        <f t="shared" si="21"/>
        <v>7375</v>
      </c>
      <c r="R95" s="361">
        <f t="shared" si="22"/>
        <v>0</v>
      </c>
    </row>
    <row r="96" spans="1:18" s="366" customFormat="1">
      <c r="A96" s="466" t="s">
        <v>492</v>
      </c>
      <c r="B96" s="259"/>
      <c r="C96" s="222">
        <f t="shared" si="28"/>
        <v>504532</v>
      </c>
      <c r="D96" s="222">
        <f t="shared" si="28"/>
        <v>401033</v>
      </c>
      <c r="E96" s="222">
        <f t="shared" si="28"/>
        <v>0</v>
      </c>
      <c r="F96" s="222">
        <f t="shared" si="28"/>
        <v>0</v>
      </c>
      <c r="G96" s="222">
        <f t="shared" si="28"/>
        <v>0</v>
      </c>
      <c r="H96" s="222">
        <f t="shared" si="28"/>
        <v>62168</v>
      </c>
      <c r="I96" s="222">
        <f t="shared" si="28"/>
        <v>0</v>
      </c>
      <c r="J96" s="222">
        <f t="shared" si="28"/>
        <v>36336</v>
      </c>
      <c r="K96" s="222">
        <f t="shared" si="28"/>
        <v>0</v>
      </c>
      <c r="L96" s="222">
        <f t="shared" si="28"/>
        <v>0</v>
      </c>
      <c r="M96" s="222">
        <f t="shared" si="28"/>
        <v>0</v>
      </c>
      <c r="N96" s="222">
        <f t="shared" si="28"/>
        <v>0</v>
      </c>
      <c r="O96" s="222">
        <f t="shared" si="28"/>
        <v>4995</v>
      </c>
      <c r="P96" s="222">
        <f t="shared" si="28"/>
        <v>0</v>
      </c>
      <c r="Q96" s="361">
        <f t="shared" si="21"/>
        <v>504532</v>
      </c>
      <c r="R96" s="361">
        <f t="shared" si="22"/>
        <v>0</v>
      </c>
    </row>
    <row r="97" spans="1:118">
      <c r="A97" s="467" t="s">
        <v>263</v>
      </c>
      <c r="B97" s="203"/>
      <c r="C97" s="208"/>
      <c r="D97" s="208"/>
      <c r="E97" s="208"/>
      <c r="F97" s="208"/>
      <c r="G97" s="208"/>
      <c r="H97" s="208"/>
      <c r="I97" s="208"/>
      <c r="J97" s="364"/>
      <c r="K97" s="208"/>
      <c r="L97" s="208"/>
      <c r="M97" s="208"/>
      <c r="N97" s="208"/>
      <c r="O97" s="208"/>
      <c r="P97" s="208"/>
      <c r="Q97" s="361">
        <f t="shared" si="21"/>
        <v>0</v>
      </c>
      <c r="R97" s="361">
        <f t="shared" si="22"/>
        <v>0</v>
      </c>
    </row>
    <row r="98" spans="1:118">
      <c r="A98" s="207" t="s">
        <v>36</v>
      </c>
      <c r="B98" s="260" t="s">
        <v>183</v>
      </c>
      <c r="C98" s="208">
        <f t="shared" si="4"/>
        <v>35638</v>
      </c>
      <c r="D98" s="208">
        <f>'[1]5.3-7.'!C42-'4.3-7 (2)'!H98-'4.3-7 (2)'!E98-'4.3-7 (2)'!F98-'4.3-7 (2)'!G98-'4.3-7 (2)'!I98-'4.3-7 (2)'!J98-'4.3-7 (2)'!K98-L98-M98-O98-P98</f>
        <v>33748</v>
      </c>
      <c r="E98" s="208"/>
      <c r="F98" s="208"/>
      <c r="G98" s="208"/>
      <c r="H98" s="208"/>
      <c r="I98" s="208"/>
      <c r="J98" s="211">
        <v>1890</v>
      </c>
      <c r="K98" s="208"/>
      <c r="L98" s="208"/>
      <c r="M98" s="208"/>
      <c r="N98" s="208"/>
      <c r="O98" s="208"/>
      <c r="P98" s="208"/>
      <c r="Q98" s="361">
        <f t="shared" si="21"/>
        <v>35638</v>
      </c>
      <c r="R98" s="361">
        <f t="shared" si="22"/>
        <v>0</v>
      </c>
    </row>
    <row r="99" spans="1:118">
      <c r="A99" s="207" t="s">
        <v>492</v>
      </c>
      <c r="B99" s="260"/>
      <c r="C99" s="208">
        <v>39262</v>
      </c>
      <c r="D99" s="208">
        <v>33748</v>
      </c>
      <c r="E99" s="208">
        <v>0</v>
      </c>
      <c r="F99" s="211">
        <v>0</v>
      </c>
      <c r="G99" s="208">
        <v>0</v>
      </c>
      <c r="H99" s="211">
        <v>0</v>
      </c>
      <c r="I99" s="208">
        <v>0</v>
      </c>
      <c r="J99" s="211">
        <v>1951</v>
      </c>
      <c r="K99" s="208">
        <v>0</v>
      </c>
      <c r="L99" s="208">
        <v>0</v>
      </c>
      <c r="M99" s="208">
        <v>0</v>
      </c>
      <c r="N99" s="208">
        <v>0</v>
      </c>
      <c r="O99" s="208">
        <v>3563</v>
      </c>
      <c r="P99" s="208">
        <v>0</v>
      </c>
      <c r="Q99" s="361">
        <f t="shared" si="21"/>
        <v>39262</v>
      </c>
      <c r="R99" s="361">
        <f t="shared" si="22"/>
        <v>0</v>
      </c>
    </row>
    <row r="100" spans="1:118">
      <c r="A100" s="207" t="s">
        <v>745</v>
      </c>
      <c r="B100" s="260"/>
      <c r="C100" s="208">
        <v>1980</v>
      </c>
      <c r="D100" s="208"/>
      <c r="E100" s="208"/>
      <c r="F100" s="211"/>
      <c r="G100" s="208"/>
      <c r="H100" s="211"/>
      <c r="I100" s="208"/>
      <c r="J100" s="211">
        <v>1980</v>
      </c>
      <c r="K100" s="208"/>
      <c r="L100" s="208"/>
      <c r="M100" s="208"/>
      <c r="N100" s="208"/>
      <c r="O100" s="208"/>
      <c r="P100" s="208"/>
      <c r="Q100" s="361">
        <f t="shared" si="21"/>
        <v>1980</v>
      </c>
      <c r="R100" s="361">
        <f t="shared" si="22"/>
        <v>0</v>
      </c>
    </row>
    <row r="101" spans="1:118">
      <c r="A101" s="207" t="s">
        <v>491</v>
      </c>
      <c r="B101" s="260"/>
      <c r="C101" s="208">
        <f t="shared" ref="C101:P101" si="29">SUM(C100:C100)</f>
        <v>1980</v>
      </c>
      <c r="D101" s="208">
        <f t="shared" si="29"/>
        <v>0</v>
      </c>
      <c r="E101" s="208">
        <f t="shared" si="29"/>
        <v>0</v>
      </c>
      <c r="F101" s="208">
        <f t="shared" si="29"/>
        <v>0</v>
      </c>
      <c r="G101" s="208">
        <f t="shared" si="29"/>
        <v>0</v>
      </c>
      <c r="H101" s="208">
        <f t="shared" si="29"/>
        <v>0</v>
      </c>
      <c r="I101" s="208">
        <f t="shared" si="29"/>
        <v>0</v>
      </c>
      <c r="J101" s="208">
        <f t="shared" si="29"/>
        <v>1980</v>
      </c>
      <c r="K101" s="208">
        <f t="shared" si="29"/>
        <v>0</v>
      </c>
      <c r="L101" s="208">
        <f t="shared" si="29"/>
        <v>0</v>
      </c>
      <c r="M101" s="208">
        <f t="shared" si="29"/>
        <v>0</v>
      </c>
      <c r="N101" s="208">
        <f t="shared" si="29"/>
        <v>0</v>
      </c>
      <c r="O101" s="208">
        <f t="shared" si="29"/>
        <v>0</v>
      </c>
      <c r="P101" s="208">
        <f t="shared" si="29"/>
        <v>0</v>
      </c>
      <c r="Q101" s="361">
        <f t="shared" si="21"/>
        <v>1980</v>
      </c>
      <c r="R101" s="361">
        <f t="shared" si="22"/>
        <v>0</v>
      </c>
    </row>
    <row r="102" spans="1:118">
      <c r="A102" s="466" t="s">
        <v>492</v>
      </c>
      <c r="B102" s="259"/>
      <c r="C102" s="210">
        <f t="shared" ref="C102:P102" si="30">C99+C101</f>
        <v>41242</v>
      </c>
      <c r="D102" s="210">
        <f t="shared" si="30"/>
        <v>33748</v>
      </c>
      <c r="E102" s="210">
        <f t="shared" si="30"/>
        <v>0</v>
      </c>
      <c r="F102" s="210">
        <f t="shared" si="30"/>
        <v>0</v>
      </c>
      <c r="G102" s="210">
        <f t="shared" si="30"/>
        <v>0</v>
      </c>
      <c r="H102" s="210">
        <f t="shared" si="30"/>
        <v>0</v>
      </c>
      <c r="I102" s="210">
        <f t="shared" si="30"/>
        <v>0</v>
      </c>
      <c r="J102" s="210">
        <f t="shared" si="30"/>
        <v>3931</v>
      </c>
      <c r="K102" s="210">
        <f t="shared" si="30"/>
        <v>0</v>
      </c>
      <c r="L102" s="210">
        <f t="shared" si="30"/>
        <v>0</v>
      </c>
      <c r="M102" s="210">
        <f t="shared" si="30"/>
        <v>0</v>
      </c>
      <c r="N102" s="210">
        <f t="shared" si="30"/>
        <v>0</v>
      </c>
      <c r="O102" s="210">
        <f t="shared" si="30"/>
        <v>3563</v>
      </c>
      <c r="P102" s="210">
        <f t="shared" si="30"/>
        <v>0</v>
      </c>
      <c r="Q102" s="361">
        <f t="shared" si="21"/>
        <v>41242</v>
      </c>
      <c r="R102" s="361">
        <f t="shared" si="22"/>
        <v>0</v>
      </c>
    </row>
    <row r="103" spans="1:118">
      <c r="A103" s="209" t="s">
        <v>264</v>
      </c>
      <c r="B103" s="202"/>
      <c r="C103" s="208"/>
      <c r="D103" s="208"/>
      <c r="E103" s="208"/>
      <c r="F103" s="205"/>
      <c r="G103" s="206"/>
      <c r="H103" s="205"/>
      <c r="I103" s="206"/>
      <c r="J103" s="205"/>
      <c r="K103" s="206"/>
      <c r="L103" s="205"/>
      <c r="M103" s="206"/>
      <c r="N103" s="208"/>
      <c r="O103" s="205"/>
      <c r="P103" s="206"/>
      <c r="Q103" s="361">
        <f t="shared" si="21"/>
        <v>0</v>
      </c>
      <c r="R103" s="361">
        <f t="shared" si="22"/>
        <v>0</v>
      </c>
    </row>
    <row r="104" spans="1:118">
      <c r="A104" s="207" t="s">
        <v>36</v>
      </c>
      <c r="B104" s="260" t="s">
        <v>183</v>
      </c>
      <c r="C104" s="208">
        <f t="shared" si="4"/>
        <v>24905</v>
      </c>
      <c r="D104" s="208">
        <f>'[1]5.3-7.'!C44-'4.3-7 (2)'!H104-'4.3-7 (2)'!E104-'4.3-7 (2)'!F104-'4.3-7 (2)'!G104-'4.3-7 (2)'!I104-'4.3-7 (2)'!J104-'4.3-7 (2)'!K104-L104-M104-O104-P104</f>
        <v>0</v>
      </c>
      <c r="E104" s="208"/>
      <c r="F104" s="211"/>
      <c r="G104" s="208"/>
      <c r="H104" s="211"/>
      <c r="I104" s="208"/>
      <c r="J104" s="211">
        <v>24905</v>
      </c>
      <c r="K104" s="208"/>
      <c r="L104" s="211"/>
      <c r="M104" s="208"/>
      <c r="N104" s="208"/>
      <c r="O104" s="211"/>
      <c r="P104" s="208"/>
      <c r="Q104" s="361">
        <f t="shared" si="21"/>
        <v>24905</v>
      </c>
      <c r="R104" s="361">
        <f t="shared" si="22"/>
        <v>0</v>
      </c>
    </row>
    <row r="105" spans="1:118">
      <c r="A105" s="207" t="s">
        <v>492</v>
      </c>
      <c r="B105" s="260"/>
      <c r="C105" s="208">
        <v>26437</v>
      </c>
      <c r="D105" s="208">
        <v>0</v>
      </c>
      <c r="E105" s="208">
        <v>0</v>
      </c>
      <c r="F105" s="211">
        <v>0</v>
      </c>
      <c r="G105" s="208">
        <v>0</v>
      </c>
      <c r="H105" s="211">
        <v>0</v>
      </c>
      <c r="I105" s="208">
        <v>0</v>
      </c>
      <c r="J105" s="211">
        <v>25005</v>
      </c>
      <c r="K105" s="208">
        <v>0</v>
      </c>
      <c r="L105" s="211">
        <v>0</v>
      </c>
      <c r="M105" s="208">
        <v>0</v>
      </c>
      <c r="N105" s="208">
        <v>0</v>
      </c>
      <c r="O105" s="211">
        <v>1432</v>
      </c>
      <c r="P105" s="208">
        <v>0</v>
      </c>
      <c r="Q105" s="361">
        <f t="shared" si="21"/>
        <v>26437</v>
      </c>
      <c r="R105" s="361">
        <f t="shared" si="22"/>
        <v>0</v>
      </c>
    </row>
    <row r="106" spans="1:118">
      <c r="A106" s="207" t="s">
        <v>746</v>
      </c>
      <c r="B106" s="260"/>
      <c r="C106" s="208">
        <v>1676</v>
      </c>
      <c r="D106" s="208"/>
      <c r="E106" s="208"/>
      <c r="F106" s="211"/>
      <c r="G106" s="208"/>
      <c r="H106" s="211"/>
      <c r="I106" s="208"/>
      <c r="J106" s="211">
        <v>1676</v>
      </c>
      <c r="K106" s="208"/>
      <c r="L106" s="211"/>
      <c r="M106" s="208"/>
      <c r="N106" s="208"/>
      <c r="O106" s="211"/>
      <c r="P106" s="208"/>
      <c r="Q106" s="361">
        <f t="shared" si="21"/>
        <v>1676</v>
      </c>
      <c r="R106" s="361">
        <f t="shared" si="22"/>
        <v>0</v>
      </c>
    </row>
    <row r="107" spans="1:118">
      <c r="A107" s="207" t="s">
        <v>747</v>
      </c>
      <c r="B107" s="260"/>
      <c r="C107" s="208">
        <v>836</v>
      </c>
      <c r="D107" s="208"/>
      <c r="E107" s="208"/>
      <c r="F107" s="211"/>
      <c r="G107" s="208"/>
      <c r="H107" s="211"/>
      <c r="I107" s="208"/>
      <c r="J107" s="211">
        <v>836</v>
      </c>
      <c r="K107" s="208"/>
      <c r="L107" s="211"/>
      <c r="M107" s="208"/>
      <c r="N107" s="208"/>
      <c r="O107" s="211"/>
      <c r="P107" s="208"/>
      <c r="Q107" s="361">
        <f t="shared" si="21"/>
        <v>836</v>
      </c>
      <c r="R107" s="361">
        <f t="shared" si="22"/>
        <v>0</v>
      </c>
    </row>
    <row r="108" spans="1:118">
      <c r="A108" s="207" t="s">
        <v>491</v>
      </c>
      <c r="B108" s="260"/>
      <c r="C108" s="208">
        <f>SUM(C106:C107)</f>
        <v>2512</v>
      </c>
      <c r="D108" s="208">
        <f t="shared" ref="D108:P108" si="31">SUM(D106:D107)</f>
        <v>0</v>
      </c>
      <c r="E108" s="208">
        <f t="shared" si="31"/>
        <v>0</v>
      </c>
      <c r="F108" s="208">
        <f t="shared" si="31"/>
        <v>0</v>
      </c>
      <c r="G108" s="208">
        <f t="shared" si="31"/>
        <v>0</v>
      </c>
      <c r="H108" s="208">
        <f t="shared" si="31"/>
        <v>0</v>
      </c>
      <c r="I108" s="208">
        <f t="shared" si="31"/>
        <v>0</v>
      </c>
      <c r="J108" s="208">
        <f t="shared" si="31"/>
        <v>2512</v>
      </c>
      <c r="K108" s="208">
        <f t="shared" si="31"/>
        <v>0</v>
      </c>
      <c r="L108" s="208">
        <f t="shared" si="31"/>
        <v>0</v>
      </c>
      <c r="M108" s="208">
        <f t="shared" si="31"/>
        <v>0</v>
      </c>
      <c r="N108" s="208">
        <f t="shared" si="31"/>
        <v>0</v>
      </c>
      <c r="O108" s="208">
        <f t="shared" si="31"/>
        <v>0</v>
      </c>
      <c r="P108" s="208">
        <f t="shared" si="31"/>
        <v>0</v>
      </c>
      <c r="Q108" s="361">
        <f t="shared" si="21"/>
        <v>2512</v>
      </c>
      <c r="R108" s="361">
        <f t="shared" si="22"/>
        <v>0</v>
      </c>
    </row>
    <row r="109" spans="1:118">
      <c r="A109" s="466" t="s">
        <v>492</v>
      </c>
      <c r="B109" s="259"/>
      <c r="C109" s="210">
        <f t="shared" ref="C109:P109" si="32">C105+C108</f>
        <v>28949</v>
      </c>
      <c r="D109" s="210">
        <f t="shared" si="32"/>
        <v>0</v>
      </c>
      <c r="E109" s="210">
        <f t="shared" si="32"/>
        <v>0</v>
      </c>
      <c r="F109" s="210">
        <f t="shared" si="32"/>
        <v>0</v>
      </c>
      <c r="G109" s="210">
        <f t="shared" si="32"/>
        <v>0</v>
      </c>
      <c r="H109" s="210">
        <f t="shared" si="32"/>
        <v>0</v>
      </c>
      <c r="I109" s="210">
        <f t="shared" si="32"/>
        <v>0</v>
      </c>
      <c r="J109" s="210">
        <f t="shared" si="32"/>
        <v>27517</v>
      </c>
      <c r="K109" s="210">
        <f t="shared" si="32"/>
        <v>0</v>
      </c>
      <c r="L109" s="210">
        <f t="shared" si="32"/>
        <v>0</v>
      </c>
      <c r="M109" s="210">
        <f t="shared" si="32"/>
        <v>0</v>
      </c>
      <c r="N109" s="210">
        <f t="shared" si="32"/>
        <v>0</v>
      </c>
      <c r="O109" s="210">
        <f t="shared" si="32"/>
        <v>1432</v>
      </c>
      <c r="P109" s="210">
        <f t="shared" si="32"/>
        <v>0</v>
      </c>
      <c r="Q109" s="361">
        <f t="shared" si="21"/>
        <v>28949</v>
      </c>
      <c r="R109" s="361">
        <f t="shared" si="22"/>
        <v>0</v>
      </c>
    </row>
    <row r="110" spans="1:118">
      <c r="A110" s="231" t="s">
        <v>265</v>
      </c>
      <c r="B110" s="258"/>
      <c r="C110" s="208"/>
      <c r="D110" s="208"/>
      <c r="E110" s="208"/>
      <c r="F110" s="223"/>
      <c r="G110" s="224"/>
      <c r="H110" s="223"/>
      <c r="I110" s="224"/>
      <c r="J110" s="223"/>
      <c r="K110" s="224"/>
      <c r="L110" s="223"/>
      <c r="M110" s="224"/>
      <c r="N110" s="224"/>
      <c r="O110" s="223"/>
      <c r="P110" s="224"/>
      <c r="Q110" s="361">
        <f t="shared" si="21"/>
        <v>0</v>
      </c>
      <c r="R110" s="361">
        <f t="shared" si="22"/>
        <v>0</v>
      </c>
      <c r="S110" s="365"/>
      <c r="T110" s="365"/>
      <c r="U110" s="365"/>
      <c r="V110" s="365"/>
      <c r="W110" s="365"/>
      <c r="X110" s="365"/>
      <c r="Y110" s="365"/>
      <c r="Z110" s="365"/>
      <c r="AA110" s="365"/>
      <c r="AB110" s="365"/>
      <c r="AC110" s="365"/>
      <c r="AD110" s="365"/>
      <c r="AE110" s="365"/>
      <c r="AF110" s="365"/>
      <c r="AG110" s="365"/>
      <c r="AH110" s="365"/>
      <c r="AI110" s="365"/>
      <c r="AJ110" s="365"/>
      <c r="AK110" s="365"/>
      <c r="AL110" s="365"/>
      <c r="AM110" s="365"/>
      <c r="AN110" s="365"/>
      <c r="AO110" s="365"/>
      <c r="AP110" s="365"/>
      <c r="AQ110" s="365"/>
      <c r="AR110" s="365"/>
      <c r="AS110" s="365"/>
      <c r="AT110" s="365"/>
      <c r="AU110" s="365"/>
      <c r="AV110" s="365"/>
      <c r="AW110" s="365"/>
      <c r="AX110" s="365"/>
      <c r="AY110" s="365"/>
      <c r="AZ110" s="365"/>
      <c r="BA110" s="365"/>
      <c r="BB110" s="365"/>
      <c r="BC110" s="365"/>
      <c r="BD110" s="365"/>
      <c r="BE110" s="365"/>
      <c r="BF110" s="365"/>
      <c r="BG110" s="365"/>
      <c r="BH110" s="365"/>
      <c r="BI110" s="365"/>
      <c r="BJ110" s="365"/>
      <c r="BK110" s="365"/>
      <c r="BL110" s="365"/>
      <c r="BM110" s="365"/>
      <c r="BN110" s="365"/>
      <c r="BO110" s="365"/>
      <c r="BP110" s="365"/>
      <c r="BQ110" s="365"/>
      <c r="BR110" s="365"/>
      <c r="BS110" s="365"/>
      <c r="BT110" s="365"/>
      <c r="BU110" s="365"/>
      <c r="BV110" s="365"/>
      <c r="BW110" s="365"/>
      <c r="BX110" s="365"/>
      <c r="BY110" s="365"/>
      <c r="BZ110" s="365"/>
      <c r="CA110" s="365"/>
      <c r="CB110" s="365"/>
      <c r="CC110" s="365"/>
      <c r="CD110" s="365"/>
      <c r="CE110" s="365"/>
      <c r="CF110" s="365"/>
      <c r="CG110" s="365"/>
      <c r="CH110" s="365"/>
      <c r="CI110" s="365"/>
      <c r="CJ110" s="365"/>
      <c r="CK110" s="365"/>
      <c r="CL110" s="365"/>
      <c r="CM110" s="365"/>
      <c r="CN110" s="365"/>
      <c r="CO110" s="365"/>
      <c r="CP110" s="365"/>
      <c r="CQ110" s="365"/>
      <c r="CR110" s="365"/>
      <c r="CS110" s="365"/>
      <c r="CT110" s="365"/>
      <c r="CU110" s="365"/>
      <c r="CV110" s="365"/>
      <c r="CW110" s="365"/>
      <c r="CX110" s="365"/>
      <c r="CY110" s="365"/>
      <c r="CZ110" s="365"/>
      <c r="DA110" s="365"/>
      <c r="DB110" s="365"/>
      <c r="DC110" s="365"/>
      <c r="DD110" s="365"/>
      <c r="DE110" s="365"/>
      <c r="DF110" s="365"/>
      <c r="DG110" s="365"/>
      <c r="DH110" s="365"/>
      <c r="DI110" s="365"/>
      <c r="DJ110" s="365"/>
      <c r="DK110" s="365"/>
      <c r="DL110" s="365"/>
      <c r="DM110" s="365"/>
      <c r="DN110" s="365"/>
    </row>
    <row r="111" spans="1:118" s="365" customFormat="1">
      <c r="A111" s="242" t="s">
        <v>36</v>
      </c>
      <c r="B111" s="471"/>
      <c r="C111" s="208">
        <f t="shared" ref="C111:P112" si="33">C116+C121+C127+C132+C138+C143+C148+C153+C158+C163+C168+C173+C184+C190+C195+C200+C205+C210+C215+C220+C225+C230+C178</f>
        <v>438066</v>
      </c>
      <c r="D111" s="208">
        <f t="shared" si="33"/>
        <v>365108</v>
      </c>
      <c r="E111" s="208">
        <f t="shared" si="33"/>
        <v>0</v>
      </c>
      <c r="F111" s="208">
        <f t="shared" si="33"/>
        <v>0</v>
      </c>
      <c r="G111" s="208">
        <f t="shared" si="33"/>
        <v>0</v>
      </c>
      <c r="H111" s="208">
        <f t="shared" si="33"/>
        <v>72253</v>
      </c>
      <c r="I111" s="208">
        <f t="shared" si="33"/>
        <v>0</v>
      </c>
      <c r="J111" s="208">
        <f t="shared" si="33"/>
        <v>705</v>
      </c>
      <c r="K111" s="208">
        <f t="shared" si="33"/>
        <v>0</v>
      </c>
      <c r="L111" s="208">
        <f t="shared" si="33"/>
        <v>0</v>
      </c>
      <c r="M111" s="208">
        <f t="shared" si="33"/>
        <v>0</v>
      </c>
      <c r="N111" s="208">
        <f t="shared" si="33"/>
        <v>0</v>
      </c>
      <c r="O111" s="208">
        <f t="shared" si="33"/>
        <v>0</v>
      </c>
      <c r="P111" s="208">
        <f t="shared" si="33"/>
        <v>0</v>
      </c>
      <c r="Q111" s="361">
        <f t="shared" si="21"/>
        <v>438066</v>
      </c>
      <c r="R111" s="361">
        <f t="shared" si="22"/>
        <v>0</v>
      </c>
    </row>
    <row r="112" spans="1:118" s="365" customFormat="1">
      <c r="A112" s="207" t="s">
        <v>492</v>
      </c>
      <c r="B112" s="471"/>
      <c r="C112" s="208">
        <f>C117+C122+C128+C133+C139+C144+C149+C154+C159+C164+C169+C174+C185+C191+C196+C201+C206+C211+C216+C221+C226+C231+C179</f>
        <v>431458</v>
      </c>
      <c r="D112" s="208">
        <f t="shared" si="33"/>
        <v>367285</v>
      </c>
      <c r="E112" s="208">
        <f t="shared" si="33"/>
        <v>0</v>
      </c>
      <c r="F112" s="208">
        <f t="shared" si="33"/>
        <v>0</v>
      </c>
      <c r="G112" s="208">
        <f t="shared" si="33"/>
        <v>0</v>
      </c>
      <c r="H112" s="208">
        <f t="shared" si="33"/>
        <v>62168</v>
      </c>
      <c r="I112" s="208">
        <f t="shared" si="33"/>
        <v>0</v>
      </c>
      <c r="J112" s="208">
        <f t="shared" si="33"/>
        <v>2005</v>
      </c>
      <c r="K112" s="208">
        <f t="shared" si="33"/>
        <v>0</v>
      </c>
      <c r="L112" s="208">
        <f t="shared" si="33"/>
        <v>0</v>
      </c>
      <c r="M112" s="208">
        <f t="shared" si="33"/>
        <v>0</v>
      </c>
      <c r="N112" s="208">
        <f t="shared" si="33"/>
        <v>0</v>
      </c>
      <c r="O112" s="208">
        <f t="shared" si="33"/>
        <v>0</v>
      </c>
      <c r="P112" s="208">
        <f t="shared" si="33"/>
        <v>0</v>
      </c>
      <c r="Q112" s="361">
        <f t="shared" si="21"/>
        <v>431458</v>
      </c>
      <c r="R112" s="361">
        <f t="shared" si="22"/>
        <v>0</v>
      </c>
    </row>
    <row r="113" spans="1:118" s="365" customFormat="1">
      <c r="A113" s="207" t="s">
        <v>491</v>
      </c>
      <c r="B113" s="471"/>
      <c r="C113" s="208">
        <f>C118+C124+C129+C135+C140+C145+C150+C155+C160+C165+C170+C175+C181+C187+C192+C197+C202+C207+C212+C217+C222+C227+C232</f>
        <v>2883</v>
      </c>
      <c r="D113" s="208">
        <f t="shared" ref="D113:P114" si="34">D118+D124+D129+D135+D140+D145+D150+D155+D160+D165+D170+D175+D181+D187+D192+D197+D202+D207+D212+D217+D222+D227+D232</f>
        <v>0</v>
      </c>
      <c r="E113" s="208">
        <f t="shared" si="34"/>
        <v>0</v>
      </c>
      <c r="F113" s="208">
        <f t="shared" si="34"/>
        <v>0</v>
      </c>
      <c r="G113" s="208">
        <f t="shared" si="34"/>
        <v>0</v>
      </c>
      <c r="H113" s="208">
        <f t="shared" si="34"/>
        <v>0</v>
      </c>
      <c r="I113" s="208">
        <f t="shared" si="34"/>
        <v>0</v>
      </c>
      <c r="J113" s="208">
        <f t="shared" si="34"/>
        <v>2883</v>
      </c>
      <c r="K113" s="208">
        <f t="shared" si="34"/>
        <v>0</v>
      </c>
      <c r="L113" s="208">
        <f t="shared" si="34"/>
        <v>0</v>
      </c>
      <c r="M113" s="208">
        <f t="shared" si="34"/>
        <v>0</v>
      </c>
      <c r="N113" s="208">
        <f t="shared" si="34"/>
        <v>0</v>
      </c>
      <c r="O113" s="208">
        <f t="shared" si="34"/>
        <v>0</v>
      </c>
      <c r="P113" s="208">
        <f t="shared" si="34"/>
        <v>0</v>
      </c>
      <c r="Q113" s="361">
        <f t="shared" si="21"/>
        <v>2883</v>
      </c>
      <c r="R113" s="361">
        <f t="shared" si="22"/>
        <v>0</v>
      </c>
    </row>
    <row r="114" spans="1:118" s="366" customFormat="1">
      <c r="A114" s="466" t="s">
        <v>492</v>
      </c>
      <c r="B114" s="266"/>
      <c r="C114" s="210">
        <f>C119+C125+C130+C136+C141+C146+C151+C156+C161+C166+C171+C176+C182+C188+C193+C198+C203+C208+C213+C218+C223+C228+C233</f>
        <v>434341</v>
      </c>
      <c r="D114" s="210">
        <f t="shared" si="34"/>
        <v>367285</v>
      </c>
      <c r="E114" s="210">
        <f t="shared" si="34"/>
        <v>0</v>
      </c>
      <c r="F114" s="210">
        <f t="shared" si="34"/>
        <v>0</v>
      </c>
      <c r="G114" s="210">
        <f t="shared" si="34"/>
        <v>0</v>
      </c>
      <c r="H114" s="210">
        <f t="shared" si="34"/>
        <v>62168</v>
      </c>
      <c r="I114" s="210">
        <f t="shared" si="34"/>
        <v>0</v>
      </c>
      <c r="J114" s="210">
        <f t="shared" si="34"/>
        <v>4888</v>
      </c>
      <c r="K114" s="210">
        <f t="shared" si="34"/>
        <v>0</v>
      </c>
      <c r="L114" s="210">
        <f t="shared" si="34"/>
        <v>0</v>
      </c>
      <c r="M114" s="210">
        <f t="shared" si="34"/>
        <v>0</v>
      </c>
      <c r="N114" s="210">
        <f t="shared" si="34"/>
        <v>0</v>
      </c>
      <c r="O114" s="210">
        <f t="shared" si="34"/>
        <v>0</v>
      </c>
      <c r="P114" s="210">
        <f t="shared" si="34"/>
        <v>0</v>
      </c>
      <c r="Q114" s="361">
        <f t="shared" si="21"/>
        <v>434341</v>
      </c>
      <c r="R114" s="361">
        <f t="shared" si="22"/>
        <v>0</v>
      </c>
    </row>
    <row r="115" spans="1:118">
      <c r="A115" s="227" t="s">
        <v>164</v>
      </c>
      <c r="B115" s="241"/>
      <c r="C115" s="208"/>
      <c r="D115" s="208"/>
      <c r="E115" s="229"/>
      <c r="F115" s="228"/>
      <c r="G115" s="229"/>
      <c r="H115" s="228"/>
      <c r="I115" s="229"/>
      <c r="J115" s="228"/>
      <c r="K115" s="229"/>
      <c r="L115" s="228"/>
      <c r="M115" s="229"/>
      <c r="N115" s="367"/>
      <c r="O115" s="228"/>
      <c r="P115" s="229"/>
      <c r="Q115" s="361">
        <f t="shared" si="21"/>
        <v>0</v>
      </c>
      <c r="R115" s="361">
        <f t="shared" si="22"/>
        <v>0</v>
      </c>
      <c r="S115" s="365"/>
      <c r="T115" s="365"/>
      <c r="U115" s="365"/>
      <c r="V115" s="365"/>
      <c r="W115" s="365"/>
      <c r="X115" s="365"/>
      <c r="Y115" s="365"/>
      <c r="Z115" s="365"/>
      <c r="AA115" s="365"/>
      <c r="AB115" s="365"/>
      <c r="AC115" s="365"/>
      <c r="AD115" s="365"/>
      <c r="AE115" s="365"/>
      <c r="AF115" s="365"/>
      <c r="AG115" s="365"/>
      <c r="AH115" s="365"/>
      <c r="AI115" s="365"/>
      <c r="AJ115" s="365"/>
      <c r="AK115" s="365"/>
      <c r="AL115" s="365"/>
      <c r="AM115" s="365"/>
      <c r="AN115" s="365"/>
      <c r="AO115" s="365"/>
      <c r="AP115" s="365"/>
      <c r="AQ115" s="365"/>
      <c r="AR115" s="365"/>
      <c r="AS115" s="365"/>
      <c r="AT115" s="365"/>
      <c r="AU115" s="365"/>
      <c r="AV115" s="365"/>
      <c r="AW115" s="365"/>
      <c r="AX115" s="365"/>
      <c r="AY115" s="365"/>
      <c r="AZ115" s="365"/>
      <c r="BA115" s="365"/>
      <c r="BB115" s="365"/>
      <c r="BC115" s="365"/>
      <c r="BD115" s="365"/>
      <c r="BE115" s="365"/>
      <c r="BF115" s="365"/>
      <c r="BG115" s="365"/>
      <c r="BH115" s="365"/>
      <c r="BI115" s="365"/>
      <c r="BJ115" s="365"/>
      <c r="BK115" s="365"/>
      <c r="BL115" s="365"/>
      <c r="BM115" s="365"/>
      <c r="BN115" s="365"/>
      <c r="BO115" s="365"/>
      <c r="BP115" s="365"/>
      <c r="BQ115" s="365"/>
      <c r="BR115" s="365"/>
      <c r="BS115" s="365"/>
      <c r="BT115" s="365"/>
      <c r="BU115" s="365"/>
      <c r="BV115" s="365"/>
      <c r="BW115" s="365"/>
      <c r="BX115" s="365"/>
      <c r="BY115" s="365"/>
      <c r="BZ115" s="365"/>
      <c r="CA115" s="365"/>
      <c r="CB115" s="365"/>
      <c r="CC115" s="365"/>
      <c r="CD115" s="365"/>
      <c r="CE115" s="365"/>
      <c r="CF115" s="365"/>
      <c r="CG115" s="365"/>
      <c r="CH115" s="365"/>
      <c r="CI115" s="365"/>
      <c r="CJ115" s="365"/>
      <c r="CK115" s="365"/>
      <c r="CL115" s="365"/>
      <c r="CM115" s="365"/>
      <c r="CN115" s="365"/>
      <c r="CO115" s="365"/>
      <c r="CP115" s="365"/>
      <c r="CQ115" s="365"/>
      <c r="CR115" s="365"/>
      <c r="CS115" s="365"/>
      <c r="CT115" s="365"/>
      <c r="CU115" s="365"/>
      <c r="CV115" s="365"/>
      <c r="CW115" s="365"/>
      <c r="CX115" s="365"/>
      <c r="CY115" s="365"/>
      <c r="CZ115" s="365"/>
      <c r="DA115" s="365"/>
      <c r="DB115" s="365"/>
      <c r="DC115" s="365"/>
      <c r="DD115" s="365"/>
      <c r="DE115" s="365"/>
      <c r="DF115" s="365"/>
      <c r="DG115" s="365"/>
      <c r="DH115" s="365"/>
      <c r="DI115" s="365"/>
      <c r="DJ115" s="365"/>
      <c r="DK115" s="365"/>
      <c r="DL115" s="365"/>
      <c r="DM115" s="365"/>
      <c r="DN115" s="365"/>
    </row>
    <row r="116" spans="1:118" s="365" customFormat="1">
      <c r="A116" s="242" t="s">
        <v>36</v>
      </c>
      <c r="B116" s="471" t="s">
        <v>183</v>
      </c>
      <c r="C116" s="208">
        <f t="shared" si="4"/>
        <v>25218</v>
      </c>
      <c r="D116" s="208">
        <f>'[1]5.3-7.'!C48-'4.3-7 (2)'!H116-'4.3-7 (2)'!E116-'4.3-7 (2)'!F116-'4.3-7 (2)'!G116-'4.3-7 (2)'!I116-'4.3-7 (2)'!J116-'4.3-7 (2)'!K116-L116-M116-O116-P116</f>
        <v>25218</v>
      </c>
      <c r="E116" s="208"/>
      <c r="F116" s="228"/>
      <c r="G116" s="229"/>
      <c r="H116" s="228"/>
      <c r="I116" s="229"/>
      <c r="J116" s="228"/>
      <c r="K116" s="229"/>
      <c r="L116" s="228"/>
      <c r="M116" s="229"/>
      <c r="N116" s="367"/>
      <c r="O116" s="228"/>
      <c r="P116" s="229"/>
      <c r="Q116" s="361">
        <f t="shared" si="21"/>
        <v>25218</v>
      </c>
      <c r="R116" s="361">
        <f t="shared" si="22"/>
        <v>0</v>
      </c>
    </row>
    <row r="117" spans="1:118" s="365" customFormat="1">
      <c r="A117" s="242" t="s">
        <v>492</v>
      </c>
      <c r="B117" s="471"/>
      <c r="C117" s="208">
        <v>25218</v>
      </c>
      <c r="D117" s="208">
        <v>25218</v>
      </c>
      <c r="E117" s="208">
        <v>0</v>
      </c>
      <c r="F117" s="228">
        <v>0</v>
      </c>
      <c r="G117" s="229">
        <v>0</v>
      </c>
      <c r="H117" s="228">
        <v>0</v>
      </c>
      <c r="I117" s="229">
        <v>0</v>
      </c>
      <c r="J117" s="228">
        <v>0</v>
      </c>
      <c r="K117" s="229">
        <v>0</v>
      </c>
      <c r="L117" s="228">
        <v>0</v>
      </c>
      <c r="M117" s="229">
        <v>0</v>
      </c>
      <c r="N117" s="367">
        <v>0</v>
      </c>
      <c r="O117" s="228">
        <v>0</v>
      </c>
      <c r="P117" s="229">
        <v>0</v>
      </c>
      <c r="Q117" s="361">
        <f t="shared" si="21"/>
        <v>25218</v>
      </c>
      <c r="R117" s="361">
        <f t="shared" si="22"/>
        <v>0</v>
      </c>
    </row>
    <row r="118" spans="1:118">
      <c r="A118" s="207" t="s">
        <v>491</v>
      </c>
      <c r="B118" s="260"/>
      <c r="C118" s="208">
        <v>0</v>
      </c>
      <c r="D118" s="208">
        <v>0</v>
      </c>
      <c r="E118" s="208">
        <v>0</v>
      </c>
      <c r="F118" s="208">
        <v>0</v>
      </c>
      <c r="G118" s="208">
        <v>0</v>
      </c>
      <c r="H118" s="208">
        <v>0</v>
      </c>
      <c r="I118" s="208">
        <v>0</v>
      </c>
      <c r="J118" s="208">
        <v>0</v>
      </c>
      <c r="K118" s="208">
        <v>0</v>
      </c>
      <c r="L118" s="208">
        <v>0</v>
      </c>
      <c r="M118" s="208">
        <v>0</v>
      </c>
      <c r="N118" s="208">
        <v>0</v>
      </c>
      <c r="O118" s="208">
        <v>0</v>
      </c>
      <c r="P118" s="208">
        <v>0</v>
      </c>
      <c r="Q118" s="361">
        <f t="shared" si="21"/>
        <v>0</v>
      </c>
      <c r="R118" s="361">
        <f t="shared" si="22"/>
        <v>0</v>
      </c>
    </row>
    <row r="119" spans="1:118">
      <c r="A119" s="466" t="s">
        <v>492</v>
      </c>
      <c r="B119" s="259"/>
      <c r="C119" s="210">
        <f t="shared" ref="C119:P119" si="35">C116+C118</f>
        <v>25218</v>
      </c>
      <c r="D119" s="210">
        <f t="shared" si="35"/>
        <v>25218</v>
      </c>
      <c r="E119" s="210">
        <f t="shared" si="35"/>
        <v>0</v>
      </c>
      <c r="F119" s="210">
        <f t="shared" si="35"/>
        <v>0</v>
      </c>
      <c r="G119" s="210">
        <f t="shared" si="35"/>
        <v>0</v>
      </c>
      <c r="H119" s="210">
        <f t="shared" si="35"/>
        <v>0</v>
      </c>
      <c r="I119" s="210">
        <f t="shared" si="35"/>
        <v>0</v>
      </c>
      <c r="J119" s="210">
        <f t="shared" si="35"/>
        <v>0</v>
      </c>
      <c r="K119" s="210">
        <f t="shared" si="35"/>
        <v>0</v>
      </c>
      <c r="L119" s="210">
        <f t="shared" si="35"/>
        <v>0</v>
      </c>
      <c r="M119" s="210">
        <f t="shared" si="35"/>
        <v>0</v>
      </c>
      <c r="N119" s="210">
        <f t="shared" si="35"/>
        <v>0</v>
      </c>
      <c r="O119" s="210">
        <f t="shared" si="35"/>
        <v>0</v>
      </c>
      <c r="P119" s="210">
        <f t="shared" si="35"/>
        <v>0</v>
      </c>
      <c r="Q119" s="361">
        <f t="shared" si="21"/>
        <v>25218</v>
      </c>
      <c r="R119" s="361">
        <f t="shared" si="22"/>
        <v>0</v>
      </c>
    </row>
    <row r="120" spans="1:118">
      <c r="A120" s="230" t="s">
        <v>165</v>
      </c>
      <c r="B120" s="241"/>
      <c r="C120" s="208"/>
      <c r="D120" s="208"/>
      <c r="E120" s="229"/>
      <c r="F120" s="228"/>
      <c r="G120" s="229"/>
      <c r="H120" s="228"/>
      <c r="I120" s="229"/>
      <c r="J120" s="228"/>
      <c r="K120" s="229"/>
      <c r="L120" s="228"/>
      <c r="M120" s="229"/>
      <c r="N120" s="367"/>
      <c r="O120" s="228"/>
      <c r="P120" s="229"/>
      <c r="Q120" s="361">
        <f t="shared" si="21"/>
        <v>0</v>
      </c>
      <c r="R120" s="361">
        <f t="shared" si="22"/>
        <v>0</v>
      </c>
      <c r="S120" s="365"/>
      <c r="T120" s="365"/>
      <c r="U120" s="365"/>
      <c r="V120" s="365"/>
      <c r="W120" s="365"/>
      <c r="X120" s="365"/>
      <c r="Y120" s="365"/>
      <c r="Z120" s="365"/>
      <c r="AA120" s="365"/>
      <c r="AB120" s="365"/>
      <c r="AC120" s="365"/>
      <c r="AD120" s="365"/>
      <c r="AE120" s="365"/>
      <c r="AF120" s="365"/>
      <c r="AG120" s="365"/>
      <c r="AH120" s="365"/>
      <c r="AI120" s="365"/>
      <c r="AJ120" s="365"/>
      <c r="AK120" s="365"/>
      <c r="AL120" s="365"/>
      <c r="AM120" s="365"/>
      <c r="AN120" s="365"/>
      <c r="AO120" s="365"/>
      <c r="AP120" s="365"/>
      <c r="AQ120" s="365"/>
      <c r="AR120" s="365"/>
      <c r="AS120" s="365"/>
      <c r="AT120" s="365"/>
      <c r="AU120" s="365"/>
      <c r="AV120" s="365"/>
      <c r="AW120" s="365"/>
      <c r="AX120" s="365"/>
      <c r="AY120" s="365"/>
      <c r="AZ120" s="365"/>
      <c r="BA120" s="365"/>
      <c r="BB120" s="365"/>
      <c r="BC120" s="365"/>
      <c r="BD120" s="365"/>
      <c r="BE120" s="365"/>
      <c r="BF120" s="365"/>
      <c r="BG120" s="365"/>
      <c r="BH120" s="365"/>
      <c r="BI120" s="365"/>
      <c r="BJ120" s="365"/>
      <c r="BK120" s="365"/>
      <c r="BL120" s="365"/>
      <c r="BM120" s="365"/>
      <c r="BN120" s="365"/>
      <c r="BO120" s="365"/>
      <c r="BP120" s="365"/>
      <c r="BQ120" s="365"/>
      <c r="BR120" s="365"/>
      <c r="BS120" s="365"/>
      <c r="BT120" s="365"/>
      <c r="BU120" s="365"/>
      <c r="BV120" s="365"/>
      <c r="BW120" s="365"/>
      <c r="BX120" s="365"/>
      <c r="BY120" s="365"/>
      <c r="BZ120" s="365"/>
      <c r="CA120" s="365"/>
      <c r="CB120" s="365"/>
      <c r="CC120" s="365"/>
      <c r="CD120" s="365"/>
      <c r="CE120" s="365"/>
      <c r="CF120" s="365"/>
      <c r="CG120" s="365"/>
      <c r="CH120" s="365"/>
      <c r="CI120" s="365"/>
      <c r="CJ120" s="365"/>
      <c r="CK120" s="365"/>
      <c r="CL120" s="365"/>
      <c r="CM120" s="365"/>
      <c r="CN120" s="365"/>
      <c r="CO120" s="365"/>
      <c r="CP120" s="365"/>
      <c r="CQ120" s="365"/>
      <c r="CR120" s="365"/>
      <c r="CS120" s="365"/>
      <c r="CT120" s="365"/>
      <c r="CU120" s="365"/>
      <c r="CV120" s="365"/>
      <c r="CW120" s="365"/>
      <c r="CX120" s="365"/>
      <c r="CY120" s="365"/>
      <c r="CZ120" s="365"/>
      <c r="DA120" s="365"/>
      <c r="DB120" s="365"/>
      <c r="DC120" s="365"/>
      <c r="DD120" s="365"/>
      <c r="DE120" s="365"/>
      <c r="DF120" s="365"/>
      <c r="DG120" s="365"/>
      <c r="DH120" s="365"/>
      <c r="DI120" s="365"/>
      <c r="DJ120" s="365"/>
      <c r="DK120" s="365"/>
      <c r="DL120" s="365"/>
      <c r="DM120" s="365"/>
      <c r="DN120" s="365"/>
    </row>
    <row r="121" spans="1:118" s="365" customFormat="1">
      <c r="A121" s="242" t="s">
        <v>36</v>
      </c>
      <c r="B121" s="471" t="s">
        <v>183</v>
      </c>
      <c r="C121" s="208">
        <f t="shared" si="4"/>
        <v>4457</v>
      </c>
      <c r="D121" s="208">
        <f>'[1]5.3-7.'!C50-'4.3-7 (2)'!H121-'4.3-7 (2)'!E121-'4.3-7 (2)'!F121-'4.3-7 (2)'!G121-'4.3-7 (2)'!I121-'4.3-7 (2)'!J121-'4.3-7 (2)'!K121-L121-M121-O121-P121</f>
        <v>4457</v>
      </c>
      <c r="E121" s="208"/>
      <c r="F121" s="228"/>
      <c r="G121" s="229"/>
      <c r="H121" s="228"/>
      <c r="I121" s="229"/>
      <c r="J121" s="228"/>
      <c r="K121" s="229"/>
      <c r="L121" s="228"/>
      <c r="M121" s="229"/>
      <c r="N121" s="367"/>
      <c r="O121" s="228"/>
      <c r="P121" s="229"/>
      <c r="Q121" s="361">
        <f t="shared" si="21"/>
        <v>4457</v>
      </c>
      <c r="R121" s="361">
        <f t="shared" si="22"/>
        <v>0</v>
      </c>
    </row>
    <row r="122" spans="1:118" s="365" customFormat="1">
      <c r="A122" s="242" t="s">
        <v>492</v>
      </c>
      <c r="B122" s="471"/>
      <c r="C122" s="208">
        <v>4457</v>
      </c>
      <c r="D122" s="208">
        <v>4457</v>
      </c>
      <c r="E122" s="208">
        <v>0</v>
      </c>
      <c r="F122" s="228">
        <v>0</v>
      </c>
      <c r="G122" s="229">
        <v>0</v>
      </c>
      <c r="H122" s="228">
        <v>0</v>
      </c>
      <c r="I122" s="229">
        <v>0</v>
      </c>
      <c r="J122" s="228">
        <v>0</v>
      </c>
      <c r="K122" s="229">
        <v>0</v>
      </c>
      <c r="L122" s="228">
        <v>0</v>
      </c>
      <c r="M122" s="229">
        <v>0</v>
      </c>
      <c r="N122" s="367">
        <v>0</v>
      </c>
      <c r="O122" s="228">
        <v>0</v>
      </c>
      <c r="P122" s="229">
        <v>0</v>
      </c>
      <c r="Q122" s="361">
        <f t="shared" si="21"/>
        <v>4457</v>
      </c>
      <c r="R122" s="361">
        <f t="shared" si="22"/>
        <v>0</v>
      </c>
    </row>
    <row r="123" spans="1:118" s="365" customFormat="1">
      <c r="A123" s="242" t="s">
        <v>748</v>
      </c>
      <c r="B123" s="471"/>
      <c r="C123" s="208">
        <v>1146</v>
      </c>
      <c r="D123" s="208"/>
      <c r="E123" s="208"/>
      <c r="F123" s="228"/>
      <c r="G123" s="229"/>
      <c r="H123" s="228"/>
      <c r="I123" s="229"/>
      <c r="J123" s="228">
        <v>1146</v>
      </c>
      <c r="K123" s="229"/>
      <c r="L123" s="228"/>
      <c r="M123" s="229"/>
      <c r="N123" s="367"/>
      <c r="O123" s="228"/>
      <c r="P123" s="229"/>
      <c r="Q123" s="361">
        <f t="shared" si="21"/>
        <v>1146</v>
      </c>
      <c r="R123" s="361">
        <f t="shared" si="22"/>
        <v>0</v>
      </c>
    </row>
    <row r="124" spans="1:118">
      <c r="A124" s="207" t="s">
        <v>491</v>
      </c>
      <c r="B124" s="260"/>
      <c r="C124" s="208">
        <f>SUM(C123)</f>
        <v>1146</v>
      </c>
      <c r="D124" s="208">
        <f t="shared" ref="D124:P124" si="36">SUM(D123)</f>
        <v>0</v>
      </c>
      <c r="E124" s="208">
        <f t="shared" si="36"/>
        <v>0</v>
      </c>
      <c r="F124" s="208">
        <f t="shared" si="36"/>
        <v>0</v>
      </c>
      <c r="G124" s="208">
        <f t="shared" si="36"/>
        <v>0</v>
      </c>
      <c r="H124" s="208">
        <f t="shared" si="36"/>
        <v>0</v>
      </c>
      <c r="I124" s="208">
        <f t="shared" si="36"/>
        <v>0</v>
      </c>
      <c r="J124" s="208">
        <f t="shared" si="36"/>
        <v>1146</v>
      </c>
      <c r="K124" s="208">
        <f t="shared" si="36"/>
        <v>0</v>
      </c>
      <c r="L124" s="208">
        <f t="shared" si="36"/>
        <v>0</v>
      </c>
      <c r="M124" s="208">
        <f t="shared" si="36"/>
        <v>0</v>
      </c>
      <c r="N124" s="208">
        <f t="shared" si="36"/>
        <v>0</v>
      </c>
      <c r="O124" s="208">
        <f t="shared" si="36"/>
        <v>0</v>
      </c>
      <c r="P124" s="208">
        <f t="shared" si="36"/>
        <v>0</v>
      </c>
      <c r="Q124" s="361">
        <f t="shared" si="21"/>
        <v>1146</v>
      </c>
      <c r="R124" s="361">
        <f t="shared" si="22"/>
        <v>0</v>
      </c>
    </row>
    <row r="125" spans="1:118">
      <c r="A125" s="466" t="s">
        <v>492</v>
      </c>
      <c r="B125" s="259"/>
      <c r="C125" s="210">
        <f t="shared" ref="C125:P125" si="37">C121+C124</f>
        <v>5603</v>
      </c>
      <c r="D125" s="210">
        <f t="shared" si="37"/>
        <v>4457</v>
      </c>
      <c r="E125" s="210">
        <f t="shared" si="37"/>
        <v>0</v>
      </c>
      <c r="F125" s="210">
        <f t="shared" si="37"/>
        <v>0</v>
      </c>
      <c r="G125" s="210">
        <f t="shared" si="37"/>
        <v>0</v>
      </c>
      <c r="H125" s="210">
        <f t="shared" si="37"/>
        <v>0</v>
      </c>
      <c r="I125" s="210">
        <f t="shared" si="37"/>
        <v>0</v>
      </c>
      <c r="J125" s="210">
        <f t="shared" si="37"/>
        <v>1146</v>
      </c>
      <c r="K125" s="210">
        <f t="shared" si="37"/>
        <v>0</v>
      </c>
      <c r="L125" s="210">
        <f t="shared" si="37"/>
        <v>0</v>
      </c>
      <c r="M125" s="210">
        <f t="shared" si="37"/>
        <v>0</v>
      </c>
      <c r="N125" s="210">
        <f t="shared" si="37"/>
        <v>0</v>
      </c>
      <c r="O125" s="210">
        <f t="shared" si="37"/>
        <v>0</v>
      </c>
      <c r="P125" s="210">
        <f t="shared" si="37"/>
        <v>0</v>
      </c>
      <c r="Q125" s="361">
        <f t="shared" si="21"/>
        <v>5603</v>
      </c>
      <c r="R125" s="361">
        <f t="shared" si="22"/>
        <v>0</v>
      </c>
    </row>
    <row r="126" spans="1:118">
      <c r="A126" s="230" t="s">
        <v>166</v>
      </c>
      <c r="B126" s="241"/>
      <c r="C126" s="208"/>
      <c r="D126" s="208"/>
      <c r="E126" s="229"/>
      <c r="F126" s="228"/>
      <c r="G126" s="229"/>
      <c r="H126" s="228"/>
      <c r="I126" s="229"/>
      <c r="J126" s="228"/>
      <c r="K126" s="229"/>
      <c r="L126" s="228"/>
      <c r="M126" s="229"/>
      <c r="N126" s="367"/>
      <c r="O126" s="228"/>
      <c r="P126" s="229"/>
      <c r="Q126" s="361">
        <f t="shared" si="21"/>
        <v>0</v>
      </c>
      <c r="R126" s="361">
        <f t="shared" si="22"/>
        <v>0</v>
      </c>
      <c r="S126" s="365"/>
      <c r="T126" s="365"/>
      <c r="U126" s="365"/>
      <c r="V126" s="365"/>
      <c r="W126" s="365"/>
      <c r="X126" s="365"/>
      <c r="Y126" s="365"/>
      <c r="Z126" s="365"/>
      <c r="AA126" s="365"/>
      <c r="AB126" s="365"/>
      <c r="AC126" s="365"/>
      <c r="AD126" s="365"/>
      <c r="AE126" s="365"/>
      <c r="AF126" s="365"/>
      <c r="AG126" s="365"/>
      <c r="AH126" s="365"/>
      <c r="AI126" s="365"/>
      <c r="AJ126" s="365"/>
      <c r="AK126" s="365"/>
      <c r="AL126" s="365"/>
      <c r="AM126" s="365"/>
      <c r="AN126" s="365"/>
      <c r="AO126" s="365"/>
      <c r="AP126" s="365"/>
      <c r="AQ126" s="365"/>
      <c r="AR126" s="365"/>
      <c r="AS126" s="365"/>
      <c r="AT126" s="365"/>
      <c r="AU126" s="365"/>
      <c r="AV126" s="365"/>
      <c r="AW126" s="365"/>
      <c r="AX126" s="365"/>
      <c r="AY126" s="365"/>
      <c r="AZ126" s="365"/>
      <c r="BA126" s="365"/>
      <c r="BB126" s="365"/>
      <c r="BC126" s="365"/>
      <c r="BD126" s="365"/>
      <c r="BE126" s="365"/>
      <c r="BF126" s="365"/>
      <c r="BG126" s="365"/>
      <c r="BH126" s="365"/>
      <c r="BI126" s="365"/>
      <c r="BJ126" s="365"/>
      <c r="BK126" s="365"/>
      <c r="BL126" s="365"/>
      <c r="BM126" s="365"/>
      <c r="BN126" s="365"/>
      <c r="BO126" s="365"/>
      <c r="BP126" s="365"/>
      <c r="BQ126" s="365"/>
      <c r="BR126" s="365"/>
      <c r="BS126" s="365"/>
      <c r="BT126" s="365"/>
      <c r="BU126" s="365"/>
      <c r="BV126" s="365"/>
      <c r="BW126" s="365"/>
      <c r="BX126" s="365"/>
      <c r="BY126" s="365"/>
      <c r="BZ126" s="365"/>
      <c r="CA126" s="365"/>
      <c r="CB126" s="365"/>
      <c r="CC126" s="365"/>
      <c r="CD126" s="365"/>
      <c r="CE126" s="365"/>
      <c r="CF126" s="365"/>
      <c r="CG126" s="365"/>
      <c r="CH126" s="365"/>
      <c r="CI126" s="365"/>
      <c r="CJ126" s="365"/>
      <c r="CK126" s="365"/>
      <c r="CL126" s="365"/>
      <c r="CM126" s="365"/>
      <c r="CN126" s="365"/>
      <c r="CO126" s="365"/>
      <c r="CP126" s="365"/>
      <c r="CQ126" s="365"/>
      <c r="CR126" s="365"/>
      <c r="CS126" s="365"/>
      <c r="CT126" s="365"/>
      <c r="CU126" s="365"/>
      <c r="CV126" s="365"/>
      <c r="CW126" s="365"/>
      <c r="CX126" s="365"/>
      <c r="CY126" s="365"/>
      <c r="CZ126" s="365"/>
      <c r="DA126" s="365"/>
      <c r="DB126" s="365"/>
      <c r="DC126" s="365"/>
      <c r="DD126" s="365"/>
      <c r="DE126" s="365"/>
      <c r="DF126" s="365"/>
      <c r="DG126" s="365"/>
      <c r="DH126" s="365"/>
      <c r="DI126" s="365"/>
      <c r="DJ126" s="365"/>
      <c r="DK126" s="365"/>
      <c r="DL126" s="365"/>
      <c r="DM126" s="365"/>
      <c r="DN126" s="365"/>
    </row>
    <row r="127" spans="1:118" s="365" customFormat="1">
      <c r="A127" s="242" t="s">
        <v>36</v>
      </c>
      <c r="B127" s="471" t="s">
        <v>183</v>
      </c>
      <c r="C127" s="208">
        <f t="shared" si="4"/>
        <v>6436</v>
      </c>
      <c r="D127" s="208">
        <f>'[1]5.3-7.'!C52-'4.3-7 (2)'!H127-'4.3-7 (2)'!E127-'4.3-7 (2)'!F127-'4.3-7 (2)'!G127-'4.3-7 (2)'!I127-'4.3-7 (2)'!J127-'4.3-7 (2)'!K127-L127-M127-O127-P127</f>
        <v>6436</v>
      </c>
      <c r="E127" s="208"/>
      <c r="F127" s="228"/>
      <c r="G127" s="229"/>
      <c r="H127" s="228"/>
      <c r="I127" s="229"/>
      <c r="J127" s="228"/>
      <c r="K127" s="229"/>
      <c r="L127" s="228"/>
      <c r="M127" s="229"/>
      <c r="N127" s="367"/>
      <c r="O127" s="228"/>
      <c r="P127" s="229"/>
      <c r="Q127" s="361">
        <f t="shared" si="21"/>
        <v>6436</v>
      </c>
      <c r="R127" s="361">
        <f t="shared" si="22"/>
        <v>0</v>
      </c>
    </row>
    <row r="128" spans="1:118" s="365" customFormat="1">
      <c r="A128" s="242" t="s">
        <v>492</v>
      </c>
      <c r="B128" s="471"/>
      <c r="C128" s="208">
        <v>6436</v>
      </c>
      <c r="D128" s="208">
        <v>6436</v>
      </c>
      <c r="E128" s="208">
        <v>0</v>
      </c>
      <c r="F128" s="228">
        <v>0</v>
      </c>
      <c r="G128" s="229">
        <v>0</v>
      </c>
      <c r="H128" s="228">
        <v>0</v>
      </c>
      <c r="I128" s="229">
        <v>0</v>
      </c>
      <c r="J128" s="228">
        <v>0</v>
      </c>
      <c r="K128" s="229">
        <v>0</v>
      </c>
      <c r="L128" s="228">
        <v>0</v>
      </c>
      <c r="M128" s="229">
        <v>0</v>
      </c>
      <c r="N128" s="367">
        <v>0</v>
      </c>
      <c r="O128" s="228">
        <v>0</v>
      </c>
      <c r="P128" s="229">
        <v>0</v>
      </c>
      <c r="Q128" s="361">
        <f t="shared" si="21"/>
        <v>6436</v>
      </c>
      <c r="R128" s="361">
        <f t="shared" si="22"/>
        <v>0</v>
      </c>
    </row>
    <row r="129" spans="1:118">
      <c r="A129" s="207" t="s">
        <v>491</v>
      </c>
      <c r="B129" s="260"/>
      <c r="C129" s="208">
        <v>0</v>
      </c>
      <c r="D129" s="208">
        <v>0</v>
      </c>
      <c r="E129" s="208">
        <v>0</v>
      </c>
      <c r="F129" s="208">
        <v>0</v>
      </c>
      <c r="G129" s="208">
        <v>0</v>
      </c>
      <c r="H129" s="208">
        <v>0</v>
      </c>
      <c r="I129" s="208">
        <v>0</v>
      </c>
      <c r="J129" s="208">
        <v>0</v>
      </c>
      <c r="K129" s="208">
        <v>0</v>
      </c>
      <c r="L129" s="208">
        <v>0</v>
      </c>
      <c r="M129" s="208">
        <v>0</v>
      </c>
      <c r="N129" s="208">
        <v>0</v>
      </c>
      <c r="O129" s="208">
        <v>0</v>
      </c>
      <c r="P129" s="208">
        <v>0</v>
      </c>
      <c r="Q129" s="361">
        <f t="shared" si="21"/>
        <v>0</v>
      </c>
      <c r="R129" s="361">
        <f t="shared" si="22"/>
        <v>0</v>
      </c>
    </row>
    <row r="130" spans="1:118">
      <c r="A130" s="466" t="s">
        <v>492</v>
      </c>
      <c r="B130" s="259"/>
      <c r="C130" s="210">
        <f t="shared" ref="C130:P130" si="38">C127+C129</f>
        <v>6436</v>
      </c>
      <c r="D130" s="210">
        <f t="shared" si="38"/>
        <v>6436</v>
      </c>
      <c r="E130" s="210">
        <f t="shared" si="38"/>
        <v>0</v>
      </c>
      <c r="F130" s="210">
        <f t="shared" si="38"/>
        <v>0</v>
      </c>
      <c r="G130" s="210">
        <f t="shared" si="38"/>
        <v>0</v>
      </c>
      <c r="H130" s="210">
        <f t="shared" si="38"/>
        <v>0</v>
      </c>
      <c r="I130" s="210">
        <f t="shared" si="38"/>
        <v>0</v>
      </c>
      <c r="J130" s="210">
        <f t="shared" si="38"/>
        <v>0</v>
      </c>
      <c r="K130" s="210">
        <f t="shared" si="38"/>
        <v>0</v>
      </c>
      <c r="L130" s="210">
        <f t="shared" si="38"/>
        <v>0</v>
      </c>
      <c r="M130" s="210">
        <f t="shared" si="38"/>
        <v>0</v>
      </c>
      <c r="N130" s="210">
        <f t="shared" si="38"/>
        <v>0</v>
      </c>
      <c r="O130" s="210">
        <f t="shared" si="38"/>
        <v>0</v>
      </c>
      <c r="P130" s="210">
        <f t="shared" si="38"/>
        <v>0</v>
      </c>
      <c r="Q130" s="361">
        <f t="shared" si="21"/>
        <v>6436</v>
      </c>
      <c r="R130" s="361">
        <f t="shared" si="22"/>
        <v>0</v>
      </c>
    </row>
    <row r="131" spans="1:118">
      <c r="A131" s="230" t="s">
        <v>167</v>
      </c>
      <c r="B131" s="241"/>
      <c r="C131" s="208"/>
      <c r="D131" s="208"/>
      <c r="E131" s="229"/>
      <c r="F131" s="228"/>
      <c r="G131" s="229"/>
      <c r="H131" s="228"/>
      <c r="I131" s="229"/>
      <c r="J131" s="228"/>
      <c r="K131" s="229"/>
      <c r="L131" s="228"/>
      <c r="M131" s="229"/>
      <c r="N131" s="367"/>
      <c r="O131" s="228"/>
      <c r="P131" s="229"/>
      <c r="Q131" s="361">
        <f t="shared" si="21"/>
        <v>0</v>
      </c>
      <c r="R131" s="361">
        <f t="shared" si="22"/>
        <v>0</v>
      </c>
      <c r="S131" s="365"/>
      <c r="T131" s="365"/>
      <c r="U131" s="365"/>
      <c r="V131" s="365"/>
      <c r="W131" s="365"/>
      <c r="X131" s="365"/>
      <c r="Y131" s="365"/>
      <c r="Z131" s="365"/>
      <c r="AA131" s="365"/>
      <c r="AB131" s="365"/>
      <c r="AC131" s="365"/>
      <c r="AD131" s="365"/>
      <c r="AE131" s="365"/>
      <c r="AF131" s="365"/>
      <c r="AG131" s="365"/>
      <c r="AH131" s="365"/>
      <c r="AI131" s="365"/>
      <c r="AJ131" s="365"/>
      <c r="AK131" s="365"/>
      <c r="AL131" s="365"/>
      <c r="AM131" s="365"/>
      <c r="AN131" s="365"/>
      <c r="AO131" s="365"/>
      <c r="AP131" s="365"/>
      <c r="AQ131" s="365"/>
      <c r="AR131" s="365"/>
      <c r="AS131" s="365"/>
      <c r="AT131" s="365"/>
      <c r="AU131" s="365"/>
      <c r="AV131" s="365"/>
      <c r="AW131" s="365"/>
      <c r="AX131" s="365"/>
      <c r="AY131" s="365"/>
      <c r="AZ131" s="365"/>
      <c r="BA131" s="365"/>
      <c r="BB131" s="365"/>
      <c r="BC131" s="365"/>
      <c r="BD131" s="365"/>
      <c r="BE131" s="365"/>
      <c r="BF131" s="365"/>
      <c r="BG131" s="365"/>
      <c r="BH131" s="365"/>
      <c r="BI131" s="365"/>
      <c r="BJ131" s="365"/>
      <c r="BK131" s="365"/>
      <c r="BL131" s="365"/>
      <c r="BM131" s="365"/>
      <c r="BN131" s="365"/>
      <c r="BO131" s="365"/>
      <c r="BP131" s="365"/>
      <c r="BQ131" s="365"/>
      <c r="BR131" s="365"/>
      <c r="BS131" s="365"/>
      <c r="BT131" s="365"/>
      <c r="BU131" s="365"/>
      <c r="BV131" s="365"/>
      <c r="BW131" s="365"/>
      <c r="BX131" s="365"/>
      <c r="BY131" s="365"/>
      <c r="BZ131" s="365"/>
      <c r="CA131" s="365"/>
      <c r="CB131" s="365"/>
      <c r="CC131" s="365"/>
      <c r="CD131" s="365"/>
      <c r="CE131" s="365"/>
      <c r="CF131" s="365"/>
      <c r="CG131" s="365"/>
      <c r="CH131" s="365"/>
      <c r="CI131" s="365"/>
      <c r="CJ131" s="365"/>
      <c r="CK131" s="365"/>
      <c r="CL131" s="365"/>
      <c r="CM131" s="365"/>
      <c r="CN131" s="365"/>
      <c r="CO131" s="365"/>
      <c r="CP131" s="365"/>
      <c r="CQ131" s="365"/>
      <c r="CR131" s="365"/>
      <c r="CS131" s="365"/>
      <c r="CT131" s="365"/>
      <c r="CU131" s="365"/>
      <c r="CV131" s="365"/>
      <c r="CW131" s="365"/>
      <c r="CX131" s="365"/>
      <c r="CY131" s="365"/>
      <c r="CZ131" s="365"/>
      <c r="DA131" s="365"/>
      <c r="DB131" s="365"/>
      <c r="DC131" s="365"/>
      <c r="DD131" s="365"/>
      <c r="DE131" s="365"/>
      <c r="DF131" s="365"/>
      <c r="DG131" s="365"/>
      <c r="DH131" s="365"/>
      <c r="DI131" s="365"/>
      <c r="DJ131" s="365"/>
      <c r="DK131" s="365"/>
      <c r="DL131" s="365"/>
      <c r="DM131" s="365"/>
      <c r="DN131" s="365"/>
    </row>
    <row r="132" spans="1:118" s="365" customFormat="1">
      <c r="A132" s="242" t="s">
        <v>36</v>
      </c>
      <c r="B132" s="471" t="s">
        <v>183</v>
      </c>
      <c r="C132" s="208">
        <f t="shared" si="4"/>
        <v>7754</v>
      </c>
      <c r="D132" s="208">
        <f>'[1]5.3-7.'!C54-'4.3-7 (2)'!H132-'4.3-7 (2)'!E132-'4.3-7 (2)'!F132-'4.3-7 (2)'!G132-'4.3-7 (2)'!I132-'4.3-7 (2)'!J132-'4.3-7 (2)'!K132-L132-M132-O132-P132</f>
        <v>7754</v>
      </c>
      <c r="E132" s="208"/>
      <c r="F132" s="228"/>
      <c r="G132" s="229"/>
      <c r="H132" s="228"/>
      <c r="I132" s="229"/>
      <c r="J132" s="228"/>
      <c r="K132" s="229"/>
      <c r="L132" s="228"/>
      <c r="M132" s="229"/>
      <c r="N132" s="367"/>
      <c r="O132" s="228"/>
      <c r="P132" s="229"/>
      <c r="Q132" s="361">
        <f t="shared" si="21"/>
        <v>7754</v>
      </c>
      <c r="R132" s="361">
        <f t="shared" si="22"/>
        <v>0</v>
      </c>
    </row>
    <row r="133" spans="1:118" s="365" customFormat="1">
      <c r="A133" s="242" t="s">
        <v>492</v>
      </c>
      <c r="B133" s="471"/>
      <c r="C133" s="208">
        <v>7754</v>
      </c>
      <c r="D133" s="208">
        <v>7754</v>
      </c>
      <c r="E133" s="208">
        <v>0</v>
      </c>
      <c r="F133" s="228">
        <v>0</v>
      </c>
      <c r="G133" s="229">
        <v>0</v>
      </c>
      <c r="H133" s="228">
        <v>0</v>
      </c>
      <c r="I133" s="229">
        <v>0</v>
      </c>
      <c r="J133" s="228">
        <v>0</v>
      </c>
      <c r="K133" s="229">
        <v>0</v>
      </c>
      <c r="L133" s="228">
        <v>0</v>
      </c>
      <c r="M133" s="229">
        <v>0</v>
      </c>
      <c r="N133" s="367">
        <v>0</v>
      </c>
      <c r="O133" s="228">
        <v>0</v>
      </c>
      <c r="P133" s="229">
        <v>0</v>
      </c>
      <c r="Q133" s="361">
        <f t="shared" si="21"/>
        <v>7754</v>
      </c>
      <c r="R133" s="361">
        <f t="shared" si="22"/>
        <v>0</v>
      </c>
    </row>
    <row r="134" spans="1:118" s="365" customFormat="1">
      <c r="A134" s="242" t="s">
        <v>748</v>
      </c>
      <c r="B134" s="471"/>
      <c r="C134" s="208">
        <v>800</v>
      </c>
      <c r="D134" s="208"/>
      <c r="E134" s="208"/>
      <c r="F134" s="228"/>
      <c r="G134" s="229"/>
      <c r="H134" s="228"/>
      <c r="I134" s="229"/>
      <c r="J134" s="228">
        <v>800</v>
      </c>
      <c r="K134" s="229"/>
      <c r="L134" s="228"/>
      <c r="M134" s="229"/>
      <c r="N134" s="367"/>
      <c r="O134" s="228"/>
      <c r="P134" s="229"/>
      <c r="Q134" s="361">
        <f t="shared" si="21"/>
        <v>800</v>
      </c>
      <c r="R134" s="361">
        <f t="shared" si="22"/>
        <v>0</v>
      </c>
    </row>
    <row r="135" spans="1:118">
      <c r="A135" s="207" t="s">
        <v>491</v>
      </c>
      <c r="B135" s="260"/>
      <c r="C135" s="208">
        <f>SUM(C134)</f>
        <v>800</v>
      </c>
      <c r="D135" s="208">
        <f t="shared" ref="D135:P135" si="39">SUM(D134)</f>
        <v>0</v>
      </c>
      <c r="E135" s="208">
        <f t="shared" si="39"/>
        <v>0</v>
      </c>
      <c r="F135" s="208">
        <f t="shared" si="39"/>
        <v>0</v>
      </c>
      <c r="G135" s="208">
        <f t="shared" si="39"/>
        <v>0</v>
      </c>
      <c r="H135" s="208">
        <f t="shared" si="39"/>
        <v>0</v>
      </c>
      <c r="I135" s="208">
        <f t="shared" si="39"/>
        <v>0</v>
      </c>
      <c r="J135" s="208">
        <f t="shared" si="39"/>
        <v>800</v>
      </c>
      <c r="K135" s="208">
        <f t="shared" si="39"/>
        <v>0</v>
      </c>
      <c r="L135" s="208">
        <f t="shared" si="39"/>
        <v>0</v>
      </c>
      <c r="M135" s="208">
        <f t="shared" si="39"/>
        <v>0</v>
      </c>
      <c r="N135" s="208">
        <f t="shared" si="39"/>
        <v>0</v>
      </c>
      <c r="O135" s="208">
        <f t="shared" si="39"/>
        <v>0</v>
      </c>
      <c r="P135" s="208">
        <f t="shared" si="39"/>
        <v>0</v>
      </c>
      <c r="Q135" s="361">
        <f t="shared" si="21"/>
        <v>800</v>
      </c>
      <c r="R135" s="361">
        <f t="shared" si="22"/>
        <v>0</v>
      </c>
    </row>
    <row r="136" spans="1:118">
      <c r="A136" s="466" t="s">
        <v>492</v>
      </c>
      <c r="B136" s="259"/>
      <c r="C136" s="210">
        <f t="shared" ref="C136:P136" si="40">C132+C135</f>
        <v>8554</v>
      </c>
      <c r="D136" s="210">
        <f t="shared" si="40"/>
        <v>7754</v>
      </c>
      <c r="E136" s="210">
        <f t="shared" si="40"/>
        <v>0</v>
      </c>
      <c r="F136" s="210">
        <f t="shared" si="40"/>
        <v>0</v>
      </c>
      <c r="G136" s="210">
        <f t="shared" si="40"/>
        <v>0</v>
      </c>
      <c r="H136" s="210">
        <f t="shared" si="40"/>
        <v>0</v>
      </c>
      <c r="I136" s="210">
        <f t="shared" si="40"/>
        <v>0</v>
      </c>
      <c r="J136" s="210">
        <f t="shared" si="40"/>
        <v>800</v>
      </c>
      <c r="K136" s="210">
        <f t="shared" si="40"/>
        <v>0</v>
      </c>
      <c r="L136" s="210">
        <f t="shared" si="40"/>
        <v>0</v>
      </c>
      <c r="M136" s="210">
        <f t="shared" si="40"/>
        <v>0</v>
      </c>
      <c r="N136" s="210">
        <f t="shared" si="40"/>
        <v>0</v>
      </c>
      <c r="O136" s="210">
        <f t="shared" si="40"/>
        <v>0</v>
      </c>
      <c r="P136" s="210">
        <f t="shared" si="40"/>
        <v>0</v>
      </c>
      <c r="Q136" s="361">
        <f t="shared" si="21"/>
        <v>8554</v>
      </c>
      <c r="R136" s="361">
        <f t="shared" si="22"/>
        <v>0</v>
      </c>
    </row>
    <row r="137" spans="1:118">
      <c r="A137" s="231" t="s">
        <v>168</v>
      </c>
      <c r="B137" s="241"/>
      <c r="C137" s="208"/>
      <c r="D137" s="208"/>
      <c r="E137" s="229"/>
      <c r="F137" s="228"/>
      <c r="G137" s="229"/>
      <c r="H137" s="228"/>
      <c r="I137" s="229"/>
      <c r="J137" s="228"/>
      <c r="K137" s="229"/>
      <c r="L137" s="228"/>
      <c r="M137" s="229"/>
      <c r="N137" s="367"/>
      <c r="O137" s="228"/>
      <c r="P137" s="229"/>
      <c r="Q137" s="361">
        <f t="shared" si="21"/>
        <v>0</v>
      </c>
      <c r="R137" s="361">
        <f t="shared" si="22"/>
        <v>0</v>
      </c>
      <c r="S137" s="365"/>
      <c r="T137" s="365"/>
      <c r="U137" s="365"/>
      <c r="V137" s="365"/>
      <c r="W137" s="365"/>
      <c r="X137" s="365"/>
      <c r="Y137" s="365"/>
      <c r="Z137" s="365"/>
      <c r="AA137" s="365"/>
      <c r="AB137" s="365"/>
      <c r="AC137" s="365"/>
      <c r="AD137" s="365"/>
      <c r="AE137" s="365"/>
      <c r="AF137" s="365"/>
      <c r="AG137" s="365"/>
      <c r="AH137" s="365"/>
      <c r="AI137" s="365"/>
      <c r="AJ137" s="365"/>
      <c r="AK137" s="365"/>
      <c r="AL137" s="365"/>
      <c r="AM137" s="365"/>
      <c r="AN137" s="365"/>
      <c r="AO137" s="365"/>
      <c r="AP137" s="365"/>
      <c r="AQ137" s="365"/>
      <c r="AR137" s="365"/>
      <c r="AS137" s="365"/>
      <c r="AT137" s="365"/>
      <c r="AU137" s="365"/>
      <c r="AV137" s="365"/>
      <c r="AW137" s="365"/>
      <c r="AX137" s="365"/>
      <c r="AY137" s="365"/>
      <c r="AZ137" s="365"/>
      <c r="BA137" s="365"/>
      <c r="BB137" s="365"/>
      <c r="BC137" s="365"/>
      <c r="BD137" s="365"/>
      <c r="BE137" s="365"/>
      <c r="BF137" s="365"/>
      <c r="BG137" s="365"/>
      <c r="BH137" s="365"/>
      <c r="BI137" s="365"/>
      <c r="BJ137" s="365"/>
      <c r="BK137" s="365"/>
      <c r="BL137" s="365"/>
      <c r="BM137" s="365"/>
      <c r="BN137" s="365"/>
      <c r="BO137" s="365"/>
      <c r="BP137" s="365"/>
      <c r="BQ137" s="365"/>
      <c r="BR137" s="365"/>
      <c r="BS137" s="365"/>
      <c r="BT137" s="365"/>
      <c r="BU137" s="365"/>
      <c r="BV137" s="365"/>
      <c r="BW137" s="365"/>
      <c r="BX137" s="365"/>
      <c r="BY137" s="365"/>
      <c r="BZ137" s="365"/>
      <c r="CA137" s="365"/>
      <c r="CB137" s="365"/>
      <c r="CC137" s="365"/>
      <c r="CD137" s="365"/>
      <c r="CE137" s="365"/>
      <c r="CF137" s="365"/>
      <c r="CG137" s="365"/>
      <c r="CH137" s="365"/>
      <c r="CI137" s="365"/>
      <c r="CJ137" s="365"/>
      <c r="CK137" s="365"/>
      <c r="CL137" s="365"/>
      <c r="CM137" s="365"/>
      <c r="CN137" s="365"/>
      <c r="CO137" s="365"/>
      <c r="CP137" s="365"/>
      <c r="CQ137" s="365"/>
      <c r="CR137" s="365"/>
      <c r="CS137" s="365"/>
      <c r="CT137" s="365"/>
      <c r="CU137" s="365"/>
      <c r="CV137" s="365"/>
      <c r="CW137" s="365"/>
      <c r="CX137" s="365"/>
      <c r="CY137" s="365"/>
      <c r="CZ137" s="365"/>
      <c r="DA137" s="365"/>
      <c r="DB137" s="365"/>
      <c r="DC137" s="365"/>
      <c r="DD137" s="365"/>
      <c r="DE137" s="365"/>
      <c r="DF137" s="365"/>
      <c r="DG137" s="365"/>
      <c r="DH137" s="365"/>
      <c r="DI137" s="365"/>
      <c r="DJ137" s="365"/>
      <c r="DK137" s="365"/>
      <c r="DL137" s="365"/>
      <c r="DM137" s="365"/>
      <c r="DN137" s="365"/>
    </row>
    <row r="138" spans="1:118" s="365" customFormat="1">
      <c r="A138" s="242" t="s">
        <v>36</v>
      </c>
      <c r="B138" s="471" t="s">
        <v>183</v>
      </c>
      <c r="C138" s="208">
        <f t="shared" si="4"/>
        <v>9656</v>
      </c>
      <c r="D138" s="208">
        <f>'[1]5.3-7.'!C56-'4.3-7 (2)'!H138-'4.3-7 (2)'!E138-'4.3-7 (2)'!F138-'4.3-7 (2)'!G138-'4.3-7 (2)'!I138-'4.3-7 (2)'!J138-'4.3-7 (2)'!K138-L138-M138-O138-P138</f>
        <v>9656</v>
      </c>
      <c r="E138" s="208"/>
      <c r="F138" s="228"/>
      <c r="G138" s="229"/>
      <c r="H138" s="228"/>
      <c r="I138" s="229"/>
      <c r="J138" s="228"/>
      <c r="K138" s="229"/>
      <c r="L138" s="228"/>
      <c r="M138" s="229"/>
      <c r="N138" s="367"/>
      <c r="O138" s="228"/>
      <c r="P138" s="229"/>
      <c r="Q138" s="361">
        <f t="shared" si="21"/>
        <v>9656</v>
      </c>
      <c r="R138" s="361">
        <f t="shared" si="22"/>
        <v>0</v>
      </c>
    </row>
    <row r="139" spans="1:118" s="365" customFormat="1">
      <c r="A139" s="242" t="s">
        <v>492</v>
      </c>
      <c r="B139" s="471"/>
      <c r="C139" s="208">
        <v>9656</v>
      </c>
      <c r="D139" s="208">
        <v>9656</v>
      </c>
      <c r="E139" s="208">
        <v>0</v>
      </c>
      <c r="F139" s="228">
        <v>0</v>
      </c>
      <c r="G139" s="229">
        <v>0</v>
      </c>
      <c r="H139" s="228">
        <v>0</v>
      </c>
      <c r="I139" s="229">
        <v>0</v>
      </c>
      <c r="J139" s="228">
        <v>0</v>
      </c>
      <c r="K139" s="229">
        <v>0</v>
      </c>
      <c r="L139" s="228">
        <v>0</v>
      </c>
      <c r="M139" s="229">
        <v>0</v>
      </c>
      <c r="N139" s="367">
        <v>0</v>
      </c>
      <c r="O139" s="228">
        <v>0</v>
      </c>
      <c r="P139" s="229">
        <v>0</v>
      </c>
      <c r="Q139" s="361">
        <f t="shared" si="21"/>
        <v>9656</v>
      </c>
      <c r="R139" s="361">
        <f t="shared" si="22"/>
        <v>0</v>
      </c>
    </row>
    <row r="140" spans="1:118">
      <c r="A140" s="207" t="s">
        <v>491</v>
      </c>
      <c r="B140" s="260"/>
      <c r="C140" s="208">
        <v>0</v>
      </c>
      <c r="D140" s="208">
        <v>0</v>
      </c>
      <c r="E140" s="208">
        <v>0</v>
      </c>
      <c r="F140" s="208">
        <v>0</v>
      </c>
      <c r="G140" s="208">
        <v>0</v>
      </c>
      <c r="H140" s="208">
        <v>0</v>
      </c>
      <c r="I140" s="208">
        <v>0</v>
      </c>
      <c r="J140" s="208">
        <v>0</v>
      </c>
      <c r="K140" s="208">
        <v>0</v>
      </c>
      <c r="L140" s="208">
        <v>0</v>
      </c>
      <c r="M140" s="208">
        <v>0</v>
      </c>
      <c r="N140" s="208">
        <v>0</v>
      </c>
      <c r="O140" s="208">
        <v>0</v>
      </c>
      <c r="P140" s="208">
        <v>0</v>
      </c>
      <c r="Q140" s="361">
        <f t="shared" si="21"/>
        <v>0</v>
      </c>
      <c r="R140" s="361">
        <f t="shared" si="22"/>
        <v>0</v>
      </c>
    </row>
    <row r="141" spans="1:118">
      <c r="A141" s="466" t="s">
        <v>492</v>
      </c>
      <c r="B141" s="259"/>
      <c r="C141" s="210">
        <f t="shared" ref="C141:P141" si="41">C138+C140</f>
        <v>9656</v>
      </c>
      <c r="D141" s="210">
        <f t="shared" si="41"/>
        <v>9656</v>
      </c>
      <c r="E141" s="210">
        <f t="shared" si="41"/>
        <v>0</v>
      </c>
      <c r="F141" s="210">
        <f t="shared" si="41"/>
        <v>0</v>
      </c>
      <c r="G141" s="210">
        <f t="shared" si="41"/>
        <v>0</v>
      </c>
      <c r="H141" s="210">
        <f t="shared" si="41"/>
        <v>0</v>
      </c>
      <c r="I141" s="210">
        <f t="shared" si="41"/>
        <v>0</v>
      </c>
      <c r="J141" s="210">
        <f t="shared" si="41"/>
        <v>0</v>
      </c>
      <c r="K141" s="210">
        <f t="shared" si="41"/>
        <v>0</v>
      </c>
      <c r="L141" s="210">
        <f t="shared" si="41"/>
        <v>0</v>
      </c>
      <c r="M141" s="210">
        <f t="shared" si="41"/>
        <v>0</v>
      </c>
      <c r="N141" s="210">
        <f t="shared" si="41"/>
        <v>0</v>
      </c>
      <c r="O141" s="210">
        <f t="shared" si="41"/>
        <v>0</v>
      </c>
      <c r="P141" s="210">
        <f t="shared" si="41"/>
        <v>0</v>
      </c>
      <c r="Q141" s="361">
        <f t="shared" si="21"/>
        <v>9656</v>
      </c>
      <c r="R141" s="361">
        <f t="shared" si="22"/>
        <v>0</v>
      </c>
    </row>
    <row r="142" spans="1:118">
      <c r="A142" s="230" t="s">
        <v>169</v>
      </c>
      <c r="B142" s="241"/>
      <c r="C142" s="208"/>
      <c r="D142" s="208"/>
      <c r="E142" s="229"/>
      <c r="F142" s="228"/>
      <c r="G142" s="229"/>
      <c r="H142" s="228"/>
      <c r="I142" s="229"/>
      <c r="J142" s="228"/>
      <c r="K142" s="229"/>
      <c r="L142" s="228"/>
      <c r="M142" s="229"/>
      <c r="N142" s="367"/>
      <c r="O142" s="228"/>
      <c r="P142" s="229"/>
      <c r="Q142" s="361">
        <f t="shared" si="21"/>
        <v>0</v>
      </c>
      <c r="R142" s="361">
        <f t="shared" si="22"/>
        <v>0</v>
      </c>
    </row>
    <row r="143" spans="1:118" s="365" customFormat="1">
      <c r="A143" s="242" t="s">
        <v>36</v>
      </c>
      <c r="B143" s="471" t="s">
        <v>183</v>
      </c>
      <c r="C143" s="208">
        <v>46651</v>
      </c>
      <c r="D143" s="208">
        <v>31749</v>
      </c>
      <c r="E143" s="208"/>
      <c r="F143" s="228"/>
      <c r="G143" s="229"/>
      <c r="H143" s="228">
        <v>14902</v>
      </c>
      <c r="I143" s="229"/>
      <c r="J143" s="228"/>
      <c r="K143" s="229"/>
      <c r="L143" s="228"/>
      <c r="M143" s="229"/>
      <c r="N143" s="367"/>
      <c r="O143" s="228"/>
      <c r="P143" s="229"/>
      <c r="Q143" s="361">
        <f t="shared" ref="Q143:Q206" si="42">SUM(D143:P143)</f>
        <v>46651</v>
      </c>
      <c r="R143" s="361">
        <f t="shared" ref="R143:R206" si="43">Q143-C143</f>
        <v>0</v>
      </c>
    </row>
    <row r="144" spans="1:118" s="365" customFormat="1">
      <c r="A144" s="242" t="s">
        <v>492</v>
      </c>
      <c r="B144" s="471"/>
      <c r="C144" s="208">
        <v>41604</v>
      </c>
      <c r="D144" s="208">
        <v>31749</v>
      </c>
      <c r="E144" s="208">
        <v>0</v>
      </c>
      <c r="F144" s="228">
        <v>0</v>
      </c>
      <c r="G144" s="229">
        <v>0</v>
      </c>
      <c r="H144" s="228">
        <v>9855</v>
      </c>
      <c r="I144" s="229">
        <v>0</v>
      </c>
      <c r="J144" s="228">
        <v>0</v>
      </c>
      <c r="K144" s="229">
        <v>0</v>
      </c>
      <c r="L144" s="228">
        <v>0</v>
      </c>
      <c r="M144" s="229">
        <v>0</v>
      </c>
      <c r="N144" s="367">
        <v>0</v>
      </c>
      <c r="O144" s="228">
        <v>0</v>
      </c>
      <c r="P144" s="229">
        <v>0</v>
      </c>
      <c r="Q144" s="361">
        <f t="shared" si="42"/>
        <v>41604</v>
      </c>
      <c r="R144" s="361">
        <f t="shared" si="43"/>
        <v>0</v>
      </c>
    </row>
    <row r="145" spans="1:118">
      <c r="A145" s="207" t="s">
        <v>491</v>
      </c>
      <c r="B145" s="260"/>
      <c r="C145" s="208">
        <v>0</v>
      </c>
      <c r="D145" s="208">
        <v>0</v>
      </c>
      <c r="E145" s="208">
        <v>0</v>
      </c>
      <c r="F145" s="208">
        <v>0</v>
      </c>
      <c r="G145" s="208">
        <v>0</v>
      </c>
      <c r="H145" s="208">
        <v>0</v>
      </c>
      <c r="I145" s="208">
        <v>0</v>
      </c>
      <c r="J145" s="208">
        <v>0</v>
      </c>
      <c r="K145" s="208">
        <v>0</v>
      </c>
      <c r="L145" s="208">
        <v>0</v>
      </c>
      <c r="M145" s="208">
        <v>0</v>
      </c>
      <c r="N145" s="208">
        <v>0</v>
      </c>
      <c r="O145" s="208">
        <v>0</v>
      </c>
      <c r="P145" s="208">
        <v>0</v>
      </c>
      <c r="Q145" s="361">
        <f t="shared" si="42"/>
        <v>0</v>
      </c>
      <c r="R145" s="361">
        <f t="shared" si="43"/>
        <v>0</v>
      </c>
    </row>
    <row r="146" spans="1:118">
      <c r="A146" s="466" t="s">
        <v>492</v>
      </c>
      <c r="B146" s="259"/>
      <c r="C146" s="210">
        <f t="shared" ref="C146:P146" si="44">C144+C145</f>
        <v>41604</v>
      </c>
      <c r="D146" s="210">
        <f t="shared" si="44"/>
        <v>31749</v>
      </c>
      <c r="E146" s="210">
        <f t="shared" si="44"/>
        <v>0</v>
      </c>
      <c r="F146" s="210">
        <f t="shared" si="44"/>
        <v>0</v>
      </c>
      <c r="G146" s="210">
        <f t="shared" si="44"/>
        <v>0</v>
      </c>
      <c r="H146" s="210">
        <f t="shared" si="44"/>
        <v>9855</v>
      </c>
      <c r="I146" s="210">
        <f t="shared" si="44"/>
        <v>0</v>
      </c>
      <c r="J146" s="210">
        <f t="shared" si="44"/>
        <v>0</v>
      </c>
      <c r="K146" s="210">
        <f t="shared" si="44"/>
        <v>0</v>
      </c>
      <c r="L146" s="210">
        <f t="shared" si="44"/>
        <v>0</v>
      </c>
      <c r="M146" s="210">
        <f t="shared" si="44"/>
        <v>0</v>
      </c>
      <c r="N146" s="210">
        <f t="shared" si="44"/>
        <v>0</v>
      </c>
      <c r="O146" s="210">
        <f t="shared" si="44"/>
        <v>0</v>
      </c>
      <c r="P146" s="210">
        <f t="shared" si="44"/>
        <v>0</v>
      </c>
      <c r="Q146" s="361">
        <f t="shared" si="42"/>
        <v>41604</v>
      </c>
      <c r="R146" s="361">
        <f t="shared" si="43"/>
        <v>0</v>
      </c>
    </row>
    <row r="147" spans="1:118">
      <c r="A147" s="231" t="s">
        <v>170</v>
      </c>
      <c r="B147" s="241"/>
      <c r="C147" s="208"/>
      <c r="D147" s="208"/>
      <c r="E147" s="229"/>
      <c r="F147" s="228"/>
      <c r="G147" s="229"/>
      <c r="H147" s="228"/>
      <c r="I147" s="229"/>
      <c r="J147" s="228"/>
      <c r="K147" s="229"/>
      <c r="L147" s="228"/>
      <c r="M147" s="229"/>
      <c r="N147" s="367"/>
      <c r="O147" s="228"/>
      <c r="P147" s="229"/>
      <c r="Q147" s="361">
        <f t="shared" si="42"/>
        <v>0</v>
      </c>
      <c r="R147" s="361">
        <f t="shared" si="43"/>
        <v>0</v>
      </c>
      <c r="S147" s="365"/>
      <c r="T147" s="365"/>
      <c r="U147" s="365"/>
      <c r="V147" s="365"/>
      <c r="W147" s="365"/>
      <c r="X147" s="365"/>
      <c r="Y147" s="365"/>
      <c r="Z147" s="365"/>
      <c r="AA147" s="365"/>
      <c r="AB147" s="365"/>
      <c r="AC147" s="365"/>
      <c r="AD147" s="365"/>
      <c r="AE147" s="365"/>
      <c r="AF147" s="365"/>
      <c r="AG147" s="365"/>
      <c r="AH147" s="365"/>
      <c r="AI147" s="365"/>
      <c r="AJ147" s="365"/>
      <c r="AK147" s="365"/>
      <c r="AL147" s="365"/>
      <c r="AM147" s="365"/>
      <c r="AN147" s="365"/>
      <c r="AO147" s="365"/>
      <c r="AP147" s="365"/>
      <c r="AQ147" s="365"/>
      <c r="AR147" s="365"/>
      <c r="AS147" s="365"/>
      <c r="AT147" s="365"/>
      <c r="AU147" s="365"/>
      <c r="AV147" s="365"/>
      <c r="AW147" s="365"/>
      <c r="AX147" s="365"/>
      <c r="AY147" s="365"/>
      <c r="AZ147" s="365"/>
      <c r="BA147" s="365"/>
      <c r="BB147" s="365"/>
      <c r="BC147" s="365"/>
      <c r="BD147" s="365"/>
      <c r="BE147" s="365"/>
      <c r="BF147" s="365"/>
      <c r="BG147" s="365"/>
      <c r="BH147" s="365"/>
      <c r="BI147" s="365"/>
      <c r="BJ147" s="365"/>
      <c r="BK147" s="365"/>
      <c r="BL147" s="365"/>
      <c r="BM147" s="365"/>
      <c r="BN147" s="365"/>
      <c r="BO147" s="365"/>
      <c r="BP147" s="365"/>
      <c r="BQ147" s="365"/>
      <c r="BR147" s="365"/>
      <c r="BS147" s="365"/>
      <c r="BT147" s="365"/>
      <c r="BU147" s="365"/>
      <c r="BV147" s="365"/>
      <c r="BW147" s="365"/>
      <c r="BX147" s="365"/>
      <c r="BY147" s="365"/>
      <c r="BZ147" s="365"/>
      <c r="CA147" s="365"/>
      <c r="CB147" s="365"/>
      <c r="CC147" s="365"/>
      <c r="CD147" s="365"/>
      <c r="CE147" s="365"/>
      <c r="CF147" s="365"/>
      <c r="CG147" s="365"/>
      <c r="CH147" s="365"/>
      <c r="CI147" s="365"/>
      <c r="CJ147" s="365"/>
      <c r="CK147" s="365"/>
      <c r="CL147" s="365"/>
      <c r="CM147" s="365"/>
      <c r="CN147" s="365"/>
      <c r="CO147" s="365"/>
      <c r="CP147" s="365"/>
      <c r="CQ147" s="365"/>
      <c r="CR147" s="365"/>
      <c r="CS147" s="365"/>
      <c r="CT147" s="365"/>
      <c r="CU147" s="365"/>
      <c r="CV147" s="365"/>
      <c r="CW147" s="365"/>
      <c r="CX147" s="365"/>
      <c r="CY147" s="365"/>
      <c r="CZ147" s="365"/>
      <c r="DA147" s="365"/>
      <c r="DB147" s="365"/>
      <c r="DC147" s="365"/>
      <c r="DD147" s="365"/>
      <c r="DE147" s="365"/>
      <c r="DF147" s="365"/>
      <c r="DG147" s="365"/>
      <c r="DH147" s="365"/>
      <c r="DI147" s="365"/>
      <c r="DJ147" s="365"/>
      <c r="DK147" s="365"/>
      <c r="DL147" s="365"/>
      <c r="DM147" s="365"/>
      <c r="DN147" s="365"/>
    </row>
    <row r="148" spans="1:118" s="365" customFormat="1">
      <c r="A148" s="242" t="s">
        <v>36</v>
      </c>
      <c r="B148" s="471" t="s">
        <v>183</v>
      </c>
      <c r="C148" s="208">
        <v>54210</v>
      </c>
      <c r="D148" s="208">
        <v>34491</v>
      </c>
      <c r="E148" s="208"/>
      <c r="F148" s="228"/>
      <c r="G148" s="229"/>
      <c r="H148" s="228">
        <v>19719</v>
      </c>
      <c r="I148" s="229"/>
      <c r="J148" s="228"/>
      <c r="K148" s="229"/>
      <c r="L148" s="228"/>
      <c r="M148" s="229"/>
      <c r="N148" s="367"/>
      <c r="O148" s="228"/>
      <c r="P148" s="229"/>
      <c r="Q148" s="361">
        <f t="shared" si="42"/>
        <v>54210</v>
      </c>
      <c r="R148" s="361">
        <f t="shared" si="43"/>
        <v>0</v>
      </c>
    </row>
    <row r="149" spans="1:118" s="365" customFormat="1">
      <c r="A149" s="242" t="s">
        <v>492</v>
      </c>
      <c r="B149" s="471"/>
      <c r="C149" s="208">
        <v>52737</v>
      </c>
      <c r="D149" s="208">
        <v>34491</v>
      </c>
      <c r="E149" s="208">
        <v>0</v>
      </c>
      <c r="F149" s="228">
        <v>0</v>
      </c>
      <c r="G149" s="229">
        <v>0</v>
      </c>
      <c r="H149" s="228">
        <v>18246</v>
      </c>
      <c r="I149" s="229">
        <v>0</v>
      </c>
      <c r="J149" s="228">
        <v>0</v>
      </c>
      <c r="K149" s="229">
        <v>0</v>
      </c>
      <c r="L149" s="228">
        <v>0</v>
      </c>
      <c r="M149" s="229">
        <v>0</v>
      </c>
      <c r="N149" s="367">
        <v>0</v>
      </c>
      <c r="O149" s="228">
        <v>0</v>
      </c>
      <c r="P149" s="229">
        <v>0</v>
      </c>
      <c r="Q149" s="361">
        <f t="shared" si="42"/>
        <v>52737</v>
      </c>
      <c r="R149" s="361">
        <f t="shared" si="43"/>
        <v>0</v>
      </c>
    </row>
    <row r="150" spans="1:118">
      <c r="A150" s="207" t="s">
        <v>491</v>
      </c>
      <c r="B150" s="260"/>
      <c r="C150" s="208">
        <v>0</v>
      </c>
      <c r="D150" s="208">
        <v>0</v>
      </c>
      <c r="E150" s="208">
        <v>0</v>
      </c>
      <c r="F150" s="208">
        <v>0</v>
      </c>
      <c r="G150" s="208">
        <v>0</v>
      </c>
      <c r="H150" s="208">
        <v>0</v>
      </c>
      <c r="I150" s="208">
        <v>0</v>
      </c>
      <c r="J150" s="208">
        <v>0</v>
      </c>
      <c r="K150" s="208">
        <v>0</v>
      </c>
      <c r="L150" s="208">
        <v>0</v>
      </c>
      <c r="M150" s="208">
        <v>0</v>
      </c>
      <c r="N150" s="208">
        <v>0</v>
      </c>
      <c r="O150" s="208">
        <v>0</v>
      </c>
      <c r="P150" s="208">
        <v>0</v>
      </c>
      <c r="Q150" s="361">
        <f t="shared" si="42"/>
        <v>0</v>
      </c>
      <c r="R150" s="361">
        <f t="shared" si="43"/>
        <v>0</v>
      </c>
    </row>
    <row r="151" spans="1:118">
      <c r="A151" s="466" t="s">
        <v>492</v>
      </c>
      <c r="B151" s="259"/>
      <c r="C151" s="210">
        <f t="shared" ref="C151:P151" si="45">C149+C150</f>
        <v>52737</v>
      </c>
      <c r="D151" s="210">
        <f t="shared" si="45"/>
        <v>34491</v>
      </c>
      <c r="E151" s="210">
        <f t="shared" si="45"/>
        <v>0</v>
      </c>
      <c r="F151" s="210">
        <f t="shared" si="45"/>
        <v>0</v>
      </c>
      <c r="G151" s="210">
        <f t="shared" si="45"/>
        <v>0</v>
      </c>
      <c r="H151" s="210">
        <f t="shared" si="45"/>
        <v>18246</v>
      </c>
      <c r="I151" s="210">
        <f t="shared" si="45"/>
        <v>0</v>
      </c>
      <c r="J151" s="210">
        <f t="shared" si="45"/>
        <v>0</v>
      </c>
      <c r="K151" s="210">
        <f t="shared" si="45"/>
        <v>0</v>
      </c>
      <c r="L151" s="210">
        <f t="shared" si="45"/>
        <v>0</v>
      </c>
      <c r="M151" s="210">
        <f t="shared" si="45"/>
        <v>0</v>
      </c>
      <c r="N151" s="210">
        <f t="shared" si="45"/>
        <v>0</v>
      </c>
      <c r="O151" s="210">
        <f t="shared" si="45"/>
        <v>0</v>
      </c>
      <c r="P151" s="210">
        <f t="shared" si="45"/>
        <v>0</v>
      </c>
      <c r="Q151" s="361">
        <f t="shared" si="42"/>
        <v>52737</v>
      </c>
      <c r="R151" s="361">
        <f t="shared" si="43"/>
        <v>0</v>
      </c>
    </row>
    <row r="152" spans="1:118">
      <c r="A152" s="230" t="s">
        <v>171</v>
      </c>
      <c r="B152" s="241"/>
      <c r="C152" s="208"/>
      <c r="D152" s="208"/>
      <c r="E152" s="229"/>
      <c r="F152" s="228"/>
      <c r="G152" s="229"/>
      <c r="H152" s="228"/>
      <c r="I152" s="229"/>
      <c r="J152" s="228"/>
      <c r="K152" s="229"/>
      <c r="L152" s="228"/>
      <c r="M152" s="229"/>
      <c r="N152" s="367"/>
      <c r="O152" s="228"/>
      <c r="P152" s="229"/>
      <c r="Q152" s="361">
        <f t="shared" si="42"/>
        <v>0</v>
      </c>
      <c r="R152" s="361">
        <f t="shared" si="43"/>
        <v>0</v>
      </c>
      <c r="S152" s="365"/>
      <c r="T152" s="365"/>
      <c r="U152" s="365"/>
      <c r="V152" s="365"/>
      <c r="W152" s="365"/>
      <c r="X152" s="365"/>
      <c r="Y152" s="365"/>
      <c r="Z152" s="365"/>
      <c r="AA152" s="365"/>
      <c r="AB152" s="365"/>
      <c r="AC152" s="365"/>
      <c r="AD152" s="365"/>
      <c r="AE152" s="365"/>
      <c r="AF152" s="365"/>
      <c r="AG152" s="365"/>
      <c r="AH152" s="365"/>
      <c r="AI152" s="365"/>
      <c r="AJ152" s="365"/>
      <c r="AK152" s="365"/>
      <c r="AL152" s="365"/>
      <c r="AM152" s="365"/>
      <c r="AN152" s="365"/>
      <c r="AO152" s="365"/>
      <c r="AP152" s="365"/>
      <c r="AQ152" s="365"/>
      <c r="AR152" s="365"/>
      <c r="AS152" s="365"/>
      <c r="AT152" s="365"/>
      <c r="AU152" s="365"/>
      <c r="AV152" s="365"/>
      <c r="AW152" s="365"/>
      <c r="AX152" s="365"/>
      <c r="AY152" s="365"/>
      <c r="AZ152" s="365"/>
      <c r="BA152" s="365"/>
      <c r="BB152" s="365"/>
      <c r="BC152" s="365"/>
      <c r="BD152" s="365"/>
      <c r="BE152" s="365"/>
      <c r="BF152" s="365"/>
      <c r="BG152" s="365"/>
      <c r="BH152" s="365"/>
      <c r="BI152" s="365"/>
      <c r="BJ152" s="365"/>
      <c r="BK152" s="365"/>
      <c r="BL152" s="365"/>
      <c r="BM152" s="365"/>
      <c r="BN152" s="365"/>
      <c r="BO152" s="365"/>
      <c r="BP152" s="365"/>
      <c r="BQ152" s="365"/>
      <c r="BR152" s="365"/>
      <c r="BS152" s="365"/>
      <c r="BT152" s="365"/>
      <c r="BU152" s="365"/>
      <c r="BV152" s="365"/>
      <c r="BW152" s="365"/>
      <c r="BX152" s="365"/>
      <c r="BY152" s="365"/>
      <c r="BZ152" s="365"/>
      <c r="CA152" s="365"/>
      <c r="CB152" s="365"/>
      <c r="CC152" s="365"/>
      <c r="CD152" s="365"/>
      <c r="CE152" s="365"/>
      <c r="CF152" s="365"/>
      <c r="CG152" s="365"/>
      <c r="CH152" s="365"/>
      <c r="CI152" s="365"/>
      <c r="CJ152" s="365"/>
      <c r="CK152" s="365"/>
      <c r="CL152" s="365"/>
      <c r="CM152" s="365"/>
      <c r="CN152" s="365"/>
      <c r="CO152" s="365"/>
      <c r="CP152" s="365"/>
      <c r="CQ152" s="365"/>
      <c r="CR152" s="365"/>
      <c r="CS152" s="365"/>
      <c r="CT152" s="365"/>
      <c r="CU152" s="365"/>
      <c r="CV152" s="365"/>
      <c r="CW152" s="365"/>
      <c r="CX152" s="365"/>
      <c r="CY152" s="365"/>
      <c r="CZ152" s="365"/>
      <c r="DA152" s="365"/>
      <c r="DB152" s="365"/>
      <c r="DC152" s="365"/>
      <c r="DD152" s="365"/>
      <c r="DE152" s="365"/>
      <c r="DF152" s="365"/>
      <c r="DG152" s="365"/>
      <c r="DH152" s="365"/>
      <c r="DI152" s="365"/>
      <c r="DJ152" s="365"/>
      <c r="DK152" s="365"/>
      <c r="DL152" s="365"/>
      <c r="DM152" s="365"/>
      <c r="DN152" s="365"/>
    </row>
    <row r="153" spans="1:118" s="365" customFormat="1">
      <c r="A153" s="242" t="s">
        <v>36</v>
      </c>
      <c r="B153" s="471" t="s">
        <v>183</v>
      </c>
      <c r="C153" s="208">
        <f t="shared" si="4"/>
        <v>77159</v>
      </c>
      <c r="D153" s="208">
        <f>'[1]5.3-7.'!C62-'4.3-7 (2)'!H153-'4.3-7 (2)'!E153-'4.3-7 (2)'!F153-'4.3-7 (2)'!G153-'4.3-7 (2)'!I153-'4.3-7 (2)'!J153-'4.3-7 (2)'!K153-L153-M153-O153-P153</f>
        <v>44871</v>
      </c>
      <c r="E153" s="208"/>
      <c r="F153" s="228"/>
      <c r="G153" s="229"/>
      <c r="H153" s="228">
        <v>32288</v>
      </c>
      <c r="I153" s="229"/>
      <c r="J153" s="228"/>
      <c r="K153" s="229"/>
      <c r="L153" s="228"/>
      <c r="M153" s="229"/>
      <c r="N153" s="367"/>
      <c r="O153" s="228"/>
      <c r="P153" s="229"/>
      <c r="Q153" s="361">
        <f t="shared" si="42"/>
        <v>77159</v>
      </c>
      <c r="R153" s="361">
        <f t="shared" si="43"/>
        <v>0</v>
      </c>
    </row>
    <row r="154" spans="1:118">
      <c r="A154" s="207" t="s">
        <v>492</v>
      </c>
      <c r="B154" s="260"/>
      <c r="C154" s="208">
        <v>75628</v>
      </c>
      <c r="D154" s="208">
        <v>47048</v>
      </c>
      <c r="E154" s="208">
        <v>0</v>
      </c>
      <c r="F154" s="211">
        <v>0</v>
      </c>
      <c r="G154" s="208">
        <v>0</v>
      </c>
      <c r="H154" s="211">
        <v>28580</v>
      </c>
      <c r="I154" s="208">
        <v>0</v>
      </c>
      <c r="J154" s="211">
        <v>0</v>
      </c>
      <c r="K154" s="208">
        <v>0</v>
      </c>
      <c r="L154" s="211">
        <v>0</v>
      </c>
      <c r="M154" s="208">
        <v>0</v>
      </c>
      <c r="N154" s="208">
        <v>0</v>
      </c>
      <c r="O154" s="211">
        <v>0</v>
      </c>
      <c r="P154" s="208">
        <v>0</v>
      </c>
      <c r="Q154" s="361">
        <f t="shared" si="42"/>
        <v>75628</v>
      </c>
      <c r="R154" s="361">
        <f t="shared" si="43"/>
        <v>0</v>
      </c>
    </row>
    <row r="155" spans="1:118">
      <c r="A155" s="207" t="s">
        <v>491</v>
      </c>
      <c r="B155" s="260"/>
      <c r="C155" s="208">
        <v>0</v>
      </c>
      <c r="D155" s="208">
        <v>0</v>
      </c>
      <c r="E155" s="208">
        <v>0</v>
      </c>
      <c r="F155" s="208">
        <v>0</v>
      </c>
      <c r="G155" s="208">
        <v>0</v>
      </c>
      <c r="H155" s="208">
        <v>0</v>
      </c>
      <c r="I155" s="208">
        <v>0</v>
      </c>
      <c r="J155" s="208">
        <v>0</v>
      </c>
      <c r="K155" s="208">
        <v>0</v>
      </c>
      <c r="L155" s="208">
        <v>0</v>
      </c>
      <c r="M155" s="208">
        <v>0</v>
      </c>
      <c r="N155" s="208">
        <v>0</v>
      </c>
      <c r="O155" s="208">
        <v>0</v>
      </c>
      <c r="P155" s="208">
        <v>0</v>
      </c>
      <c r="Q155" s="361">
        <f t="shared" si="42"/>
        <v>0</v>
      </c>
      <c r="R155" s="361">
        <f t="shared" si="43"/>
        <v>0</v>
      </c>
    </row>
    <row r="156" spans="1:118">
      <c r="A156" s="466" t="s">
        <v>492</v>
      </c>
      <c r="B156" s="259"/>
      <c r="C156" s="210">
        <f>C154+C155</f>
        <v>75628</v>
      </c>
      <c r="D156" s="210">
        <f t="shared" ref="D156:P156" si="46">D154+D155</f>
        <v>47048</v>
      </c>
      <c r="E156" s="210">
        <f t="shared" si="46"/>
        <v>0</v>
      </c>
      <c r="F156" s="210">
        <f t="shared" si="46"/>
        <v>0</v>
      </c>
      <c r="G156" s="210">
        <f t="shared" si="46"/>
        <v>0</v>
      </c>
      <c r="H156" s="210">
        <f t="shared" si="46"/>
        <v>28580</v>
      </c>
      <c r="I156" s="210">
        <f t="shared" si="46"/>
        <v>0</v>
      </c>
      <c r="J156" s="210">
        <f t="shared" si="46"/>
        <v>0</v>
      </c>
      <c r="K156" s="210">
        <f t="shared" si="46"/>
        <v>0</v>
      </c>
      <c r="L156" s="210">
        <f t="shared" si="46"/>
        <v>0</v>
      </c>
      <c r="M156" s="210">
        <f t="shared" si="46"/>
        <v>0</v>
      </c>
      <c r="N156" s="210">
        <f t="shared" si="46"/>
        <v>0</v>
      </c>
      <c r="O156" s="210">
        <f t="shared" si="46"/>
        <v>0</v>
      </c>
      <c r="P156" s="210">
        <f t="shared" si="46"/>
        <v>0</v>
      </c>
      <c r="Q156" s="361">
        <f t="shared" si="42"/>
        <v>75628</v>
      </c>
      <c r="R156" s="361">
        <f t="shared" si="43"/>
        <v>0</v>
      </c>
    </row>
    <row r="157" spans="1:118">
      <c r="A157" s="231" t="s">
        <v>172</v>
      </c>
      <c r="B157" s="241"/>
      <c r="C157" s="208"/>
      <c r="D157" s="208"/>
      <c r="E157" s="229"/>
      <c r="F157" s="228"/>
      <c r="G157" s="229"/>
      <c r="H157" s="228"/>
      <c r="I157" s="229"/>
      <c r="J157" s="228"/>
      <c r="K157" s="229"/>
      <c r="L157" s="228"/>
      <c r="M157" s="229"/>
      <c r="N157" s="367"/>
      <c r="O157" s="228"/>
      <c r="P157" s="229"/>
      <c r="Q157" s="361">
        <f t="shared" si="42"/>
        <v>0</v>
      </c>
      <c r="R157" s="361">
        <f t="shared" si="43"/>
        <v>0</v>
      </c>
      <c r="S157" s="365"/>
      <c r="T157" s="365"/>
      <c r="U157" s="365"/>
      <c r="V157" s="365"/>
      <c r="W157" s="365"/>
      <c r="X157" s="365"/>
      <c r="Y157" s="365"/>
      <c r="Z157" s="365"/>
      <c r="AA157" s="365"/>
      <c r="AB157" s="365"/>
      <c r="AC157" s="365"/>
      <c r="AD157" s="365"/>
      <c r="AE157" s="365"/>
      <c r="AF157" s="365"/>
      <c r="AG157" s="365"/>
      <c r="AH157" s="365"/>
      <c r="AI157" s="365"/>
      <c r="AJ157" s="365"/>
      <c r="AK157" s="365"/>
      <c r="AL157" s="365"/>
      <c r="AM157" s="365"/>
      <c r="AN157" s="365"/>
      <c r="AO157" s="365"/>
      <c r="AP157" s="365"/>
      <c r="AQ157" s="365"/>
      <c r="AR157" s="365"/>
      <c r="AS157" s="365"/>
      <c r="AT157" s="365"/>
      <c r="AU157" s="365"/>
      <c r="AV157" s="365"/>
      <c r="AW157" s="365"/>
      <c r="AX157" s="365"/>
      <c r="AY157" s="365"/>
      <c r="AZ157" s="365"/>
      <c r="BA157" s="365"/>
      <c r="BB157" s="365"/>
      <c r="BC157" s="365"/>
      <c r="BD157" s="365"/>
      <c r="BE157" s="365"/>
      <c r="BF157" s="365"/>
      <c r="BG157" s="365"/>
      <c r="BH157" s="365"/>
      <c r="BI157" s="365"/>
      <c r="BJ157" s="365"/>
      <c r="BK157" s="365"/>
      <c r="BL157" s="365"/>
      <c r="BM157" s="365"/>
      <c r="BN157" s="365"/>
      <c r="BO157" s="365"/>
      <c r="BP157" s="365"/>
      <c r="BQ157" s="365"/>
      <c r="BR157" s="365"/>
      <c r="BS157" s="365"/>
      <c r="BT157" s="365"/>
      <c r="BU157" s="365"/>
      <c r="BV157" s="365"/>
      <c r="BW157" s="365"/>
      <c r="BX157" s="365"/>
      <c r="BY157" s="365"/>
      <c r="BZ157" s="365"/>
      <c r="CA157" s="365"/>
      <c r="CB157" s="365"/>
      <c r="CC157" s="365"/>
      <c r="CD157" s="365"/>
      <c r="CE157" s="365"/>
      <c r="CF157" s="365"/>
      <c r="CG157" s="365"/>
      <c r="CH157" s="365"/>
      <c r="CI157" s="365"/>
      <c r="CJ157" s="365"/>
      <c r="CK157" s="365"/>
      <c r="CL157" s="365"/>
      <c r="CM157" s="365"/>
      <c r="CN157" s="365"/>
      <c r="CO157" s="365"/>
      <c r="CP157" s="365"/>
      <c r="CQ157" s="365"/>
      <c r="CR157" s="365"/>
      <c r="CS157" s="365"/>
      <c r="CT157" s="365"/>
      <c r="CU157" s="365"/>
      <c r="CV157" s="365"/>
      <c r="CW157" s="365"/>
      <c r="CX157" s="365"/>
      <c r="CY157" s="365"/>
      <c r="CZ157" s="365"/>
      <c r="DA157" s="365"/>
      <c r="DB157" s="365"/>
      <c r="DC157" s="365"/>
      <c r="DD157" s="365"/>
      <c r="DE157" s="365"/>
      <c r="DF157" s="365"/>
      <c r="DG157" s="365"/>
      <c r="DH157" s="365"/>
      <c r="DI157" s="365"/>
      <c r="DJ157" s="365"/>
      <c r="DK157" s="365"/>
      <c r="DL157" s="365"/>
      <c r="DM157" s="365"/>
      <c r="DN157" s="365"/>
    </row>
    <row r="158" spans="1:118" s="365" customFormat="1">
      <c r="A158" s="242" t="s">
        <v>36</v>
      </c>
      <c r="B158" s="471" t="s">
        <v>183</v>
      </c>
      <c r="C158" s="208">
        <f t="shared" si="4"/>
        <v>4090</v>
      </c>
      <c r="D158" s="208">
        <f>'[1]5.3-7.'!C64-'4.3-7 (2)'!H158-'4.3-7 (2)'!E158-'4.3-7 (2)'!F158-'4.3-7 (2)'!G158-'4.3-7 (2)'!I158-'4.3-7 (2)'!J158-'4.3-7 (2)'!K158-L158-M158-O158-P158</f>
        <v>4090</v>
      </c>
      <c r="E158" s="208"/>
      <c r="F158" s="228"/>
      <c r="G158" s="229"/>
      <c r="H158" s="228"/>
      <c r="I158" s="229"/>
      <c r="J158" s="228"/>
      <c r="K158" s="229"/>
      <c r="L158" s="228"/>
      <c r="M158" s="229"/>
      <c r="N158" s="367"/>
      <c r="O158" s="228"/>
      <c r="P158" s="229"/>
      <c r="Q158" s="361">
        <f t="shared" si="42"/>
        <v>4090</v>
      </c>
      <c r="R158" s="361">
        <f t="shared" si="43"/>
        <v>0</v>
      </c>
    </row>
    <row r="159" spans="1:118" s="365" customFormat="1">
      <c r="A159" s="242" t="s">
        <v>492</v>
      </c>
      <c r="B159" s="471"/>
      <c r="C159" s="208">
        <v>4090</v>
      </c>
      <c r="D159" s="208">
        <v>4090</v>
      </c>
      <c r="E159" s="208">
        <v>0</v>
      </c>
      <c r="F159" s="228">
        <v>0</v>
      </c>
      <c r="G159" s="229">
        <v>0</v>
      </c>
      <c r="H159" s="228">
        <v>0</v>
      </c>
      <c r="I159" s="229">
        <v>0</v>
      </c>
      <c r="J159" s="228">
        <v>0</v>
      </c>
      <c r="K159" s="229">
        <v>0</v>
      </c>
      <c r="L159" s="228">
        <v>0</v>
      </c>
      <c r="M159" s="229">
        <v>0</v>
      </c>
      <c r="N159" s="367">
        <v>0</v>
      </c>
      <c r="O159" s="228">
        <v>0</v>
      </c>
      <c r="P159" s="229">
        <v>0</v>
      </c>
      <c r="Q159" s="361">
        <f t="shared" si="42"/>
        <v>4090</v>
      </c>
      <c r="R159" s="361">
        <f t="shared" si="43"/>
        <v>0</v>
      </c>
    </row>
    <row r="160" spans="1:118">
      <c r="A160" s="207" t="s">
        <v>491</v>
      </c>
      <c r="B160" s="260"/>
      <c r="C160" s="208">
        <v>0</v>
      </c>
      <c r="D160" s="208">
        <v>0</v>
      </c>
      <c r="E160" s="208">
        <v>0</v>
      </c>
      <c r="F160" s="208">
        <v>0</v>
      </c>
      <c r="G160" s="208">
        <v>0</v>
      </c>
      <c r="H160" s="208">
        <v>0</v>
      </c>
      <c r="I160" s="208">
        <v>0</v>
      </c>
      <c r="J160" s="208">
        <v>0</v>
      </c>
      <c r="K160" s="208">
        <v>0</v>
      </c>
      <c r="L160" s="208">
        <v>0</v>
      </c>
      <c r="M160" s="208">
        <v>0</v>
      </c>
      <c r="N160" s="208">
        <v>0</v>
      </c>
      <c r="O160" s="208">
        <v>0</v>
      </c>
      <c r="P160" s="208">
        <v>0</v>
      </c>
      <c r="Q160" s="361">
        <f t="shared" si="42"/>
        <v>0</v>
      </c>
      <c r="R160" s="361">
        <f t="shared" si="43"/>
        <v>0</v>
      </c>
    </row>
    <row r="161" spans="1:118">
      <c r="A161" s="466" t="s">
        <v>492</v>
      </c>
      <c r="B161" s="259"/>
      <c r="C161" s="210">
        <f t="shared" ref="C161:P161" si="47">C158+C160</f>
        <v>4090</v>
      </c>
      <c r="D161" s="210">
        <f t="shared" si="47"/>
        <v>4090</v>
      </c>
      <c r="E161" s="210">
        <f t="shared" si="47"/>
        <v>0</v>
      </c>
      <c r="F161" s="210">
        <f t="shared" si="47"/>
        <v>0</v>
      </c>
      <c r="G161" s="210">
        <f t="shared" si="47"/>
        <v>0</v>
      </c>
      <c r="H161" s="210">
        <f t="shared" si="47"/>
        <v>0</v>
      </c>
      <c r="I161" s="210">
        <f t="shared" si="47"/>
        <v>0</v>
      </c>
      <c r="J161" s="210">
        <f t="shared" si="47"/>
        <v>0</v>
      </c>
      <c r="K161" s="210">
        <f t="shared" si="47"/>
        <v>0</v>
      </c>
      <c r="L161" s="210">
        <f t="shared" si="47"/>
        <v>0</v>
      </c>
      <c r="M161" s="210">
        <f t="shared" si="47"/>
        <v>0</v>
      </c>
      <c r="N161" s="210">
        <f t="shared" si="47"/>
        <v>0</v>
      </c>
      <c r="O161" s="210">
        <f t="shared" si="47"/>
        <v>0</v>
      </c>
      <c r="P161" s="210">
        <f t="shared" si="47"/>
        <v>0</v>
      </c>
      <c r="Q161" s="361">
        <f t="shared" si="42"/>
        <v>4090</v>
      </c>
      <c r="R161" s="361">
        <f t="shared" si="43"/>
        <v>0</v>
      </c>
    </row>
    <row r="162" spans="1:118">
      <c r="A162" s="230" t="s">
        <v>266</v>
      </c>
      <c r="B162" s="241"/>
      <c r="C162" s="208"/>
      <c r="D162" s="208"/>
      <c r="E162" s="229"/>
      <c r="F162" s="228"/>
      <c r="G162" s="229"/>
      <c r="H162" s="228"/>
      <c r="I162" s="229"/>
      <c r="J162" s="228"/>
      <c r="K162" s="229"/>
      <c r="L162" s="228"/>
      <c r="M162" s="229"/>
      <c r="N162" s="367"/>
      <c r="O162" s="228"/>
      <c r="P162" s="229"/>
      <c r="Q162" s="361">
        <f t="shared" si="42"/>
        <v>0</v>
      </c>
      <c r="R162" s="361">
        <f t="shared" si="43"/>
        <v>0</v>
      </c>
      <c r="S162" s="365"/>
      <c r="T162" s="365"/>
      <c r="U162" s="365"/>
      <c r="V162" s="365"/>
      <c r="W162" s="365"/>
      <c r="X162" s="365"/>
      <c r="Y162" s="365"/>
      <c r="Z162" s="365"/>
      <c r="AA162" s="365"/>
      <c r="AB162" s="365"/>
      <c r="AC162" s="365"/>
      <c r="AD162" s="365"/>
      <c r="AE162" s="365"/>
      <c r="AF162" s="365"/>
      <c r="AG162" s="365"/>
      <c r="AH162" s="365"/>
      <c r="AI162" s="365"/>
      <c r="AJ162" s="365"/>
      <c r="AK162" s="365"/>
      <c r="AL162" s="365"/>
      <c r="AM162" s="365"/>
      <c r="AN162" s="365"/>
      <c r="AO162" s="365"/>
      <c r="AP162" s="365"/>
      <c r="AQ162" s="365"/>
      <c r="AR162" s="365"/>
      <c r="AS162" s="365"/>
      <c r="AT162" s="365"/>
      <c r="AU162" s="365"/>
      <c r="AV162" s="365"/>
      <c r="AW162" s="365"/>
      <c r="AX162" s="365"/>
      <c r="AY162" s="365"/>
      <c r="AZ162" s="365"/>
      <c r="BA162" s="365"/>
      <c r="BB162" s="365"/>
      <c r="BC162" s="365"/>
      <c r="BD162" s="365"/>
      <c r="BE162" s="365"/>
      <c r="BF162" s="365"/>
      <c r="BG162" s="365"/>
      <c r="BH162" s="365"/>
      <c r="BI162" s="365"/>
      <c r="BJ162" s="365"/>
      <c r="BK162" s="365"/>
      <c r="BL162" s="365"/>
      <c r="BM162" s="365"/>
      <c r="BN162" s="365"/>
      <c r="BO162" s="365"/>
      <c r="BP162" s="365"/>
      <c r="BQ162" s="365"/>
      <c r="BR162" s="365"/>
      <c r="BS162" s="365"/>
      <c r="BT162" s="365"/>
      <c r="BU162" s="365"/>
      <c r="BV162" s="365"/>
      <c r="BW162" s="365"/>
      <c r="BX162" s="365"/>
      <c r="BY162" s="365"/>
      <c r="BZ162" s="365"/>
      <c r="CA162" s="365"/>
      <c r="CB162" s="365"/>
      <c r="CC162" s="365"/>
      <c r="CD162" s="365"/>
      <c r="CE162" s="365"/>
      <c r="CF162" s="365"/>
      <c r="CG162" s="365"/>
      <c r="CH162" s="365"/>
      <c r="CI162" s="365"/>
      <c r="CJ162" s="365"/>
      <c r="CK162" s="365"/>
      <c r="CL162" s="365"/>
      <c r="CM162" s="365"/>
      <c r="CN162" s="365"/>
      <c r="CO162" s="365"/>
      <c r="CP162" s="365"/>
      <c r="CQ162" s="365"/>
      <c r="CR162" s="365"/>
      <c r="CS162" s="365"/>
      <c r="CT162" s="365"/>
      <c r="CU162" s="365"/>
      <c r="CV162" s="365"/>
      <c r="CW162" s="365"/>
      <c r="CX162" s="365"/>
      <c r="CY162" s="365"/>
      <c r="CZ162" s="365"/>
      <c r="DA162" s="365"/>
      <c r="DB162" s="365"/>
      <c r="DC162" s="365"/>
      <c r="DD162" s="365"/>
      <c r="DE162" s="365"/>
      <c r="DF162" s="365"/>
      <c r="DG162" s="365"/>
      <c r="DH162" s="365"/>
      <c r="DI162" s="365"/>
      <c r="DJ162" s="365"/>
      <c r="DK162" s="365"/>
      <c r="DL162" s="365"/>
      <c r="DM162" s="365"/>
      <c r="DN162" s="365"/>
    </row>
    <row r="163" spans="1:118" s="365" customFormat="1">
      <c r="A163" s="242" t="s">
        <v>36</v>
      </c>
      <c r="B163" s="471" t="s">
        <v>183</v>
      </c>
      <c r="C163" s="208">
        <f t="shared" si="4"/>
        <v>7361</v>
      </c>
      <c r="D163" s="208">
        <f>'[1]5.3-7.'!C66-'4.3-7 (2)'!H163-'4.3-7 (2)'!E163-'4.3-7 (2)'!F163-'4.3-7 (2)'!G163-'4.3-7 (2)'!I163-'4.3-7 (2)'!J163-'4.3-7 (2)'!K163-L163-M163-O163-P163</f>
        <v>7361</v>
      </c>
      <c r="E163" s="208"/>
      <c r="F163" s="228"/>
      <c r="G163" s="229"/>
      <c r="H163" s="228"/>
      <c r="I163" s="229"/>
      <c r="J163" s="228"/>
      <c r="K163" s="229"/>
      <c r="L163" s="228"/>
      <c r="M163" s="229"/>
      <c r="N163" s="367"/>
      <c r="O163" s="228"/>
      <c r="P163" s="229"/>
      <c r="Q163" s="361">
        <f t="shared" si="42"/>
        <v>7361</v>
      </c>
      <c r="R163" s="361">
        <f t="shared" si="43"/>
        <v>0</v>
      </c>
    </row>
    <row r="164" spans="1:118" s="365" customFormat="1">
      <c r="A164" s="242" t="s">
        <v>492</v>
      </c>
      <c r="B164" s="471"/>
      <c r="C164" s="208">
        <v>7361</v>
      </c>
      <c r="D164" s="208">
        <v>7361</v>
      </c>
      <c r="E164" s="208">
        <v>0</v>
      </c>
      <c r="F164" s="228">
        <v>0</v>
      </c>
      <c r="G164" s="229">
        <v>0</v>
      </c>
      <c r="H164" s="228">
        <v>0</v>
      </c>
      <c r="I164" s="229">
        <v>0</v>
      </c>
      <c r="J164" s="228">
        <v>0</v>
      </c>
      <c r="K164" s="229">
        <v>0</v>
      </c>
      <c r="L164" s="228">
        <v>0</v>
      </c>
      <c r="M164" s="229">
        <v>0</v>
      </c>
      <c r="N164" s="367">
        <v>0</v>
      </c>
      <c r="O164" s="228">
        <v>0</v>
      </c>
      <c r="P164" s="229">
        <v>0</v>
      </c>
      <c r="Q164" s="361">
        <f t="shared" si="42"/>
        <v>7361</v>
      </c>
      <c r="R164" s="361">
        <f t="shared" si="43"/>
        <v>0</v>
      </c>
    </row>
    <row r="165" spans="1:118">
      <c r="A165" s="207" t="s">
        <v>491</v>
      </c>
      <c r="B165" s="260"/>
      <c r="C165" s="208">
        <v>0</v>
      </c>
      <c r="D165" s="208">
        <v>0</v>
      </c>
      <c r="E165" s="208">
        <v>0</v>
      </c>
      <c r="F165" s="208">
        <v>0</v>
      </c>
      <c r="G165" s="208">
        <v>0</v>
      </c>
      <c r="H165" s="208">
        <v>0</v>
      </c>
      <c r="I165" s="208">
        <v>0</v>
      </c>
      <c r="J165" s="208">
        <v>0</v>
      </c>
      <c r="K165" s="208">
        <v>0</v>
      </c>
      <c r="L165" s="208">
        <v>0</v>
      </c>
      <c r="M165" s="208">
        <v>0</v>
      </c>
      <c r="N165" s="208">
        <v>0</v>
      </c>
      <c r="O165" s="208">
        <v>0</v>
      </c>
      <c r="P165" s="208">
        <v>0</v>
      </c>
      <c r="Q165" s="361">
        <f t="shared" si="42"/>
        <v>0</v>
      </c>
      <c r="R165" s="361">
        <f t="shared" si="43"/>
        <v>0</v>
      </c>
    </row>
    <row r="166" spans="1:118">
      <c r="A166" s="466" t="s">
        <v>492</v>
      </c>
      <c r="B166" s="259"/>
      <c r="C166" s="210">
        <f t="shared" ref="C166:P166" si="48">C163+C165</f>
        <v>7361</v>
      </c>
      <c r="D166" s="210">
        <f t="shared" si="48"/>
        <v>7361</v>
      </c>
      <c r="E166" s="210">
        <f t="shared" si="48"/>
        <v>0</v>
      </c>
      <c r="F166" s="210">
        <f t="shared" si="48"/>
        <v>0</v>
      </c>
      <c r="G166" s="210">
        <f t="shared" si="48"/>
        <v>0</v>
      </c>
      <c r="H166" s="210">
        <f t="shared" si="48"/>
        <v>0</v>
      </c>
      <c r="I166" s="210">
        <f t="shared" si="48"/>
        <v>0</v>
      </c>
      <c r="J166" s="210">
        <f t="shared" si="48"/>
        <v>0</v>
      </c>
      <c r="K166" s="210">
        <f t="shared" si="48"/>
        <v>0</v>
      </c>
      <c r="L166" s="210">
        <f t="shared" si="48"/>
        <v>0</v>
      </c>
      <c r="M166" s="210">
        <f t="shared" si="48"/>
        <v>0</v>
      </c>
      <c r="N166" s="210">
        <f t="shared" si="48"/>
        <v>0</v>
      </c>
      <c r="O166" s="210">
        <f t="shared" si="48"/>
        <v>0</v>
      </c>
      <c r="P166" s="210">
        <f t="shared" si="48"/>
        <v>0</v>
      </c>
      <c r="Q166" s="361">
        <f t="shared" si="42"/>
        <v>7361</v>
      </c>
      <c r="R166" s="361">
        <f t="shared" si="43"/>
        <v>0</v>
      </c>
    </row>
    <row r="167" spans="1:118">
      <c r="A167" s="230" t="s">
        <v>173</v>
      </c>
      <c r="B167" s="241"/>
      <c r="C167" s="208"/>
      <c r="D167" s="208"/>
      <c r="E167" s="229"/>
      <c r="F167" s="228"/>
      <c r="G167" s="229"/>
      <c r="H167" s="228"/>
      <c r="I167" s="229"/>
      <c r="J167" s="228"/>
      <c r="K167" s="229"/>
      <c r="L167" s="228"/>
      <c r="M167" s="229"/>
      <c r="N167" s="367"/>
      <c r="O167" s="228"/>
      <c r="P167" s="229"/>
      <c r="Q167" s="361">
        <f t="shared" si="42"/>
        <v>0</v>
      </c>
      <c r="R167" s="361">
        <f t="shared" si="43"/>
        <v>0</v>
      </c>
      <c r="S167" s="365"/>
      <c r="T167" s="365"/>
      <c r="U167" s="365"/>
      <c r="V167" s="365"/>
      <c r="W167" s="365"/>
      <c r="X167" s="365"/>
      <c r="Y167" s="365"/>
      <c r="Z167" s="365"/>
      <c r="AA167" s="365"/>
      <c r="AB167" s="365"/>
      <c r="AC167" s="365"/>
      <c r="AD167" s="365"/>
      <c r="AE167" s="365"/>
      <c r="AF167" s="365"/>
      <c r="AG167" s="365"/>
      <c r="AH167" s="365"/>
      <c r="AI167" s="365"/>
      <c r="AJ167" s="365"/>
      <c r="AK167" s="365"/>
      <c r="AL167" s="365"/>
      <c r="AM167" s="365"/>
      <c r="AN167" s="365"/>
      <c r="AO167" s="365"/>
      <c r="AP167" s="365"/>
      <c r="AQ167" s="365"/>
      <c r="AR167" s="365"/>
      <c r="AS167" s="365"/>
      <c r="AT167" s="365"/>
      <c r="AU167" s="365"/>
      <c r="AV167" s="365"/>
      <c r="AW167" s="365"/>
      <c r="AX167" s="365"/>
      <c r="AY167" s="365"/>
      <c r="AZ167" s="365"/>
      <c r="BA167" s="365"/>
      <c r="BB167" s="365"/>
      <c r="BC167" s="365"/>
      <c r="BD167" s="365"/>
      <c r="BE167" s="365"/>
      <c r="BF167" s="365"/>
      <c r="BG167" s="365"/>
      <c r="BH167" s="365"/>
      <c r="BI167" s="365"/>
      <c r="BJ167" s="365"/>
      <c r="BK167" s="365"/>
      <c r="BL167" s="365"/>
      <c r="BM167" s="365"/>
      <c r="BN167" s="365"/>
      <c r="BO167" s="365"/>
      <c r="BP167" s="365"/>
      <c r="BQ167" s="365"/>
      <c r="BR167" s="365"/>
      <c r="BS167" s="365"/>
      <c r="BT167" s="365"/>
      <c r="BU167" s="365"/>
      <c r="BV167" s="365"/>
      <c r="BW167" s="365"/>
      <c r="BX167" s="365"/>
      <c r="BY167" s="365"/>
      <c r="BZ167" s="365"/>
      <c r="CA167" s="365"/>
      <c r="CB167" s="365"/>
      <c r="CC167" s="365"/>
      <c r="CD167" s="365"/>
      <c r="CE167" s="365"/>
      <c r="CF167" s="365"/>
      <c r="CG167" s="365"/>
      <c r="CH167" s="365"/>
      <c r="CI167" s="365"/>
      <c r="CJ167" s="365"/>
      <c r="CK167" s="365"/>
      <c r="CL167" s="365"/>
      <c r="CM167" s="365"/>
      <c r="CN167" s="365"/>
      <c r="CO167" s="365"/>
      <c r="CP167" s="365"/>
      <c r="CQ167" s="365"/>
      <c r="CR167" s="365"/>
      <c r="CS167" s="365"/>
      <c r="CT167" s="365"/>
      <c r="CU167" s="365"/>
      <c r="CV167" s="365"/>
      <c r="CW167" s="365"/>
      <c r="CX167" s="365"/>
      <c r="CY167" s="365"/>
      <c r="CZ167" s="365"/>
      <c r="DA167" s="365"/>
      <c r="DB167" s="365"/>
      <c r="DC167" s="365"/>
      <c r="DD167" s="365"/>
      <c r="DE167" s="365"/>
      <c r="DF167" s="365"/>
      <c r="DG167" s="365"/>
      <c r="DH167" s="365"/>
      <c r="DI167" s="365"/>
      <c r="DJ167" s="365"/>
      <c r="DK167" s="365"/>
      <c r="DL167" s="365"/>
      <c r="DM167" s="365"/>
      <c r="DN167" s="365"/>
    </row>
    <row r="168" spans="1:118" s="365" customFormat="1">
      <c r="A168" s="242" t="s">
        <v>36</v>
      </c>
      <c r="B168" s="471" t="s">
        <v>183</v>
      </c>
      <c r="C168" s="208">
        <f t="shared" si="4"/>
        <v>12316</v>
      </c>
      <c r="D168" s="208">
        <f>'[1]5.3-7.'!C68-'4.3-7 (2)'!H168-'4.3-7 (2)'!E168-'4.3-7 (2)'!F168-'4.3-7 (2)'!G168-'4.3-7 (2)'!I168-'4.3-7 (2)'!J168-'4.3-7 (2)'!K168-L168-M168-O168-P168</f>
        <v>12316</v>
      </c>
      <c r="E168" s="208"/>
      <c r="F168" s="228"/>
      <c r="G168" s="229"/>
      <c r="H168" s="228"/>
      <c r="I168" s="229"/>
      <c r="J168" s="228"/>
      <c r="K168" s="229"/>
      <c r="L168" s="228"/>
      <c r="M168" s="229"/>
      <c r="N168" s="367"/>
      <c r="O168" s="228"/>
      <c r="P168" s="229"/>
      <c r="Q168" s="361">
        <f t="shared" si="42"/>
        <v>12316</v>
      </c>
      <c r="R168" s="361">
        <f t="shared" si="43"/>
        <v>0</v>
      </c>
    </row>
    <row r="169" spans="1:118" s="365" customFormat="1">
      <c r="A169" s="242" t="s">
        <v>492</v>
      </c>
      <c r="B169" s="471"/>
      <c r="C169" s="208">
        <v>12316</v>
      </c>
      <c r="D169" s="208">
        <v>12316</v>
      </c>
      <c r="E169" s="208">
        <v>0</v>
      </c>
      <c r="F169" s="228">
        <v>0</v>
      </c>
      <c r="G169" s="229">
        <v>0</v>
      </c>
      <c r="H169" s="228">
        <v>0</v>
      </c>
      <c r="I169" s="229">
        <v>0</v>
      </c>
      <c r="J169" s="228">
        <v>0</v>
      </c>
      <c r="K169" s="229">
        <v>0</v>
      </c>
      <c r="L169" s="228">
        <v>0</v>
      </c>
      <c r="M169" s="229">
        <v>0</v>
      </c>
      <c r="N169" s="367">
        <v>0</v>
      </c>
      <c r="O169" s="228">
        <v>0</v>
      </c>
      <c r="P169" s="229">
        <v>0</v>
      </c>
      <c r="Q169" s="361">
        <f t="shared" si="42"/>
        <v>12316</v>
      </c>
      <c r="R169" s="361">
        <f t="shared" si="43"/>
        <v>0</v>
      </c>
    </row>
    <row r="170" spans="1:118">
      <c r="A170" s="207" t="s">
        <v>491</v>
      </c>
      <c r="B170" s="260"/>
      <c r="C170" s="208">
        <v>0</v>
      </c>
      <c r="D170" s="208">
        <v>0</v>
      </c>
      <c r="E170" s="208">
        <v>0</v>
      </c>
      <c r="F170" s="208">
        <v>0</v>
      </c>
      <c r="G170" s="208">
        <v>0</v>
      </c>
      <c r="H170" s="208">
        <v>0</v>
      </c>
      <c r="I170" s="208">
        <v>0</v>
      </c>
      <c r="J170" s="208">
        <v>0</v>
      </c>
      <c r="K170" s="208">
        <v>0</v>
      </c>
      <c r="L170" s="208">
        <v>0</v>
      </c>
      <c r="M170" s="208">
        <v>0</v>
      </c>
      <c r="N170" s="208">
        <v>0</v>
      </c>
      <c r="O170" s="208">
        <v>0</v>
      </c>
      <c r="P170" s="208">
        <v>0</v>
      </c>
      <c r="Q170" s="361">
        <f t="shared" si="42"/>
        <v>0</v>
      </c>
      <c r="R170" s="361">
        <f t="shared" si="43"/>
        <v>0</v>
      </c>
    </row>
    <row r="171" spans="1:118">
      <c r="A171" s="466" t="s">
        <v>492</v>
      </c>
      <c r="B171" s="259"/>
      <c r="C171" s="210">
        <f t="shared" ref="C171:P171" si="49">C168+C170</f>
        <v>12316</v>
      </c>
      <c r="D171" s="210">
        <f t="shared" si="49"/>
        <v>12316</v>
      </c>
      <c r="E171" s="210">
        <f t="shared" si="49"/>
        <v>0</v>
      </c>
      <c r="F171" s="210">
        <f t="shared" si="49"/>
        <v>0</v>
      </c>
      <c r="G171" s="210">
        <f t="shared" si="49"/>
        <v>0</v>
      </c>
      <c r="H171" s="210">
        <f t="shared" si="49"/>
        <v>0</v>
      </c>
      <c r="I171" s="210">
        <f t="shared" si="49"/>
        <v>0</v>
      </c>
      <c r="J171" s="210">
        <f t="shared" si="49"/>
        <v>0</v>
      </c>
      <c r="K171" s="210">
        <f t="shared" si="49"/>
        <v>0</v>
      </c>
      <c r="L171" s="210">
        <f t="shared" si="49"/>
        <v>0</v>
      </c>
      <c r="M171" s="210">
        <f t="shared" si="49"/>
        <v>0</v>
      </c>
      <c r="N171" s="210">
        <f t="shared" si="49"/>
        <v>0</v>
      </c>
      <c r="O171" s="210">
        <f t="shared" si="49"/>
        <v>0</v>
      </c>
      <c r="P171" s="210">
        <f t="shared" si="49"/>
        <v>0</v>
      </c>
      <c r="Q171" s="361">
        <f t="shared" si="42"/>
        <v>12316</v>
      </c>
      <c r="R171" s="361">
        <f t="shared" si="43"/>
        <v>0</v>
      </c>
    </row>
    <row r="172" spans="1:118">
      <c r="A172" s="230" t="s">
        <v>174</v>
      </c>
      <c r="B172" s="241"/>
      <c r="C172" s="208"/>
      <c r="D172" s="208"/>
      <c r="E172" s="229"/>
      <c r="F172" s="228"/>
      <c r="G172" s="229"/>
      <c r="H172" s="228"/>
      <c r="I172" s="229"/>
      <c r="J172" s="228"/>
      <c r="K172" s="229"/>
      <c r="L172" s="228"/>
      <c r="M172" s="229"/>
      <c r="N172" s="367"/>
      <c r="O172" s="228"/>
      <c r="P172" s="229"/>
      <c r="Q172" s="361">
        <f t="shared" si="42"/>
        <v>0</v>
      </c>
      <c r="R172" s="361">
        <f t="shared" si="43"/>
        <v>0</v>
      </c>
      <c r="S172" s="365"/>
      <c r="T172" s="365"/>
      <c r="U172" s="365"/>
      <c r="V172" s="365"/>
      <c r="W172" s="365"/>
      <c r="X172" s="365"/>
      <c r="Y172" s="365"/>
      <c r="Z172" s="365"/>
      <c r="AA172" s="365"/>
      <c r="AB172" s="365"/>
      <c r="AC172" s="365"/>
      <c r="AD172" s="365"/>
      <c r="AE172" s="365"/>
      <c r="AF172" s="365"/>
      <c r="AG172" s="365"/>
      <c r="AH172" s="365"/>
      <c r="AI172" s="365"/>
      <c r="AJ172" s="365"/>
      <c r="AK172" s="365"/>
      <c r="AL172" s="365"/>
      <c r="AM172" s="365"/>
      <c r="AN172" s="365"/>
      <c r="AO172" s="365"/>
      <c r="AP172" s="365"/>
      <c r="AQ172" s="365"/>
      <c r="AR172" s="365"/>
      <c r="AS172" s="365"/>
      <c r="AT172" s="365"/>
      <c r="AU172" s="365"/>
      <c r="AV172" s="365"/>
      <c r="AW172" s="365"/>
      <c r="AX172" s="365"/>
      <c r="AY172" s="365"/>
      <c r="AZ172" s="365"/>
      <c r="BA172" s="365"/>
      <c r="BB172" s="365"/>
      <c r="BC172" s="365"/>
      <c r="BD172" s="365"/>
      <c r="BE172" s="365"/>
      <c r="BF172" s="365"/>
      <c r="BG172" s="365"/>
      <c r="BH172" s="365"/>
      <c r="BI172" s="365"/>
      <c r="BJ172" s="365"/>
      <c r="BK172" s="365"/>
      <c r="BL172" s="365"/>
      <c r="BM172" s="365"/>
      <c r="BN172" s="365"/>
      <c r="BO172" s="365"/>
      <c r="BP172" s="365"/>
      <c r="BQ172" s="365"/>
      <c r="BR172" s="365"/>
      <c r="BS172" s="365"/>
      <c r="BT172" s="365"/>
      <c r="BU172" s="365"/>
      <c r="BV172" s="365"/>
      <c r="BW172" s="365"/>
      <c r="BX172" s="365"/>
      <c r="BY172" s="365"/>
      <c r="BZ172" s="365"/>
      <c r="CA172" s="365"/>
      <c r="CB172" s="365"/>
      <c r="CC172" s="365"/>
      <c r="CD172" s="365"/>
      <c r="CE172" s="365"/>
      <c r="CF172" s="365"/>
      <c r="CG172" s="365"/>
      <c r="CH172" s="365"/>
      <c r="CI172" s="365"/>
      <c r="CJ172" s="365"/>
      <c r="CK172" s="365"/>
      <c r="CL172" s="365"/>
      <c r="CM172" s="365"/>
      <c r="CN172" s="365"/>
      <c r="CO172" s="365"/>
      <c r="CP172" s="365"/>
      <c r="CQ172" s="365"/>
      <c r="CR172" s="365"/>
      <c r="CS172" s="365"/>
      <c r="CT172" s="365"/>
      <c r="CU172" s="365"/>
      <c r="CV172" s="365"/>
      <c r="CW172" s="365"/>
      <c r="CX172" s="365"/>
      <c r="CY172" s="365"/>
      <c r="CZ172" s="365"/>
      <c r="DA172" s="365"/>
      <c r="DB172" s="365"/>
      <c r="DC172" s="365"/>
      <c r="DD172" s="365"/>
      <c r="DE172" s="365"/>
      <c r="DF172" s="365"/>
      <c r="DG172" s="365"/>
      <c r="DH172" s="365"/>
      <c r="DI172" s="365"/>
      <c r="DJ172" s="365"/>
      <c r="DK172" s="365"/>
      <c r="DL172" s="365"/>
      <c r="DM172" s="365"/>
      <c r="DN172" s="365"/>
    </row>
    <row r="173" spans="1:118" s="365" customFormat="1">
      <c r="A173" s="242" t="s">
        <v>36</v>
      </c>
      <c r="B173" s="471" t="s">
        <v>184</v>
      </c>
      <c r="C173" s="208">
        <f t="shared" si="4"/>
        <v>28236</v>
      </c>
      <c r="D173" s="208">
        <f>'[1]5.3-7.'!C70-'4.3-7 (2)'!H173-'4.3-7 (2)'!E173-'4.3-7 (2)'!F173-'4.3-7 (2)'!G173-'4.3-7 (2)'!I173-'4.3-7 (2)'!J173-'4.3-7 (2)'!K173-L173-M173-O173-P173</f>
        <v>28236</v>
      </c>
      <c r="E173" s="208"/>
      <c r="F173" s="228"/>
      <c r="G173" s="229"/>
      <c r="H173" s="228"/>
      <c r="I173" s="229"/>
      <c r="J173" s="228"/>
      <c r="K173" s="229"/>
      <c r="L173" s="228"/>
      <c r="M173" s="229"/>
      <c r="N173" s="367"/>
      <c r="O173" s="228"/>
      <c r="P173" s="229"/>
      <c r="Q173" s="361">
        <f t="shared" si="42"/>
        <v>28236</v>
      </c>
      <c r="R173" s="361">
        <f t="shared" si="43"/>
        <v>0</v>
      </c>
    </row>
    <row r="174" spans="1:118" s="365" customFormat="1">
      <c r="A174" s="242" t="s">
        <v>492</v>
      </c>
      <c r="B174" s="471"/>
      <c r="C174" s="208">
        <v>28236</v>
      </c>
      <c r="D174" s="208">
        <v>28236</v>
      </c>
      <c r="E174" s="208">
        <v>0</v>
      </c>
      <c r="F174" s="228">
        <v>0</v>
      </c>
      <c r="G174" s="229">
        <v>0</v>
      </c>
      <c r="H174" s="228">
        <v>0</v>
      </c>
      <c r="I174" s="229">
        <v>0</v>
      </c>
      <c r="J174" s="228">
        <v>0</v>
      </c>
      <c r="K174" s="229">
        <v>0</v>
      </c>
      <c r="L174" s="228">
        <v>0</v>
      </c>
      <c r="M174" s="229">
        <v>0</v>
      </c>
      <c r="N174" s="367">
        <v>0</v>
      </c>
      <c r="O174" s="228">
        <v>0</v>
      </c>
      <c r="P174" s="229">
        <v>0</v>
      </c>
      <c r="Q174" s="361">
        <f t="shared" si="42"/>
        <v>28236</v>
      </c>
      <c r="R174" s="361">
        <f t="shared" si="43"/>
        <v>0</v>
      </c>
    </row>
    <row r="175" spans="1:118">
      <c r="A175" s="207" t="s">
        <v>491</v>
      </c>
      <c r="B175" s="260"/>
      <c r="C175" s="208">
        <v>0</v>
      </c>
      <c r="D175" s="208">
        <v>0</v>
      </c>
      <c r="E175" s="208">
        <v>0</v>
      </c>
      <c r="F175" s="208">
        <v>0</v>
      </c>
      <c r="G175" s="208">
        <v>0</v>
      </c>
      <c r="H175" s="208">
        <v>0</v>
      </c>
      <c r="I175" s="208">
        <v>0</v>
      </c>
      <c r="J175" s="208">
        <v>0</v>
      </c>
      <c r="K175" s="208">
        <v>0</v>
      </c>
      <c r="L175" s="208">
        <v>0</v>
      </c>
      <c r="M175" s="208">
        <v>0</v>
      </c>
      <c r="N175" s="208">
        <v>0</v>
      </c>
      <c r="O175" s="208">
        <v>0</v>
      </c>
      <c r="P175" s="208">
        <v>0</v>
      </c>
      <c r="Q175" s="361">
        <f t="shared" si="42"/>
        <v>0</v>
      </c>
      <c r="R175" s="361">
        <f t="shared" si="43"/>
        <v>0</v>
      </c>
    </row>
    <row r="176" spans="1:118">
      <c r="A176" s="466" t="s">
        <v>492</v>
      </c>
      <c r="B176" s="259"/>
      <c r="C176" s="210">
        <f t="shared" ref="C176:P176" si="50">C173+C175</f>
        <v>28236</v>
      </c>
      <c r="D176" s="210">
        <f t="shared" si="50"/>
        <v>28236</v>
      </c>
      <c r="E176" s="210">
        <f t="shared" si="50"/>
        <v>0</v>
      </c>
      <c r="F176" s="210">
        <f t="shared" si="50"/>
        <v>0</v>
      </c>
      <c r="G176" s="210">
        <f t="shared" si="50"/>
        <v>0</v>
      </c>
      <c r="H176" s="210">
        <f t="shared" si="50"/>
        <v>0</v>
      </c>
      <c r="I176" s="210">
        <f t="shared" si="50"/>
        <v>0</v>
      </c>
      <c r="J176" s="210">
        <f t="shared" si="50"/>
        <v>0</v>
      </c>
      <c r="K176" s="210">
        <f t="shared" si="50"/>
        <v>0</v>
      </c>
      <c r="L176" s="210">
        <f t="shared" si="50"/>
        <v>0</v>
      </c>
      <c r="M176" s="210">
        <f t="shared" si="50"/>
        <v>0</v>
      </c>
      <c r="N176" s="210">
        <f t="shared" si="50"/>
        <v>0</v>
      </c>
      <c r="O176" s="210">
        <f t="shared" si="50"/>
        <v>0</v>
      </c>
      <c r="P176" s="210">
        <f t="shared" si="50"/>
        <v>0</v>
      </c>
      <c r="Q176" s="361">
        <f t="shared" si="42"/>
        <v>28236</v>
      </c>
      <c r="R176" s="361">
        <f t="shared" si="43"/>
        <v>0</v>
      </c>
    </row>
    <row r="177" spans="1:118">
      <c r="A177" s="231" t="s">
        <v>175</v>
      </c>
      <c r="B177" s="241"/>
      <c r="C177" s="208"/>
      <c r="D177" s="208"/>
      <c r="E177" s="229"/>
      <c r="F177" s="228"/>
      <c r="G177" s="229"/>
      <c r="H177" s="228"/>
      <c r="I177" s="229"/>
      <c r="J177" s="228"/>
      <c r="K177" s="229"/>
      <c r="L177" s="228"/>
      <c r="M177" s="229"/>
      <c r="N177" s="367"/>
      <c r="O177" s="228"/>
      <c r="P177" s="229"/>
      <c r="Q177" s="361">
        <f t="shared" si="42"/>
        <v>0</v>
      </c>
      <c r="R177" s="361">
        <f t="shared" si="43"/>
        <v>0</v>
      </c>
      <c r="S177" s="365"/>
      <c r="T177" s="365"/>
      <c r="U177" s="365"/>
      <c r="V177" s="365"/>
      <c r="W177" s="365"/>
      <c r="X177" s="365"/>
      <c r="Y177" s="365"/>
      <c r="Z177" s="365"/>
      <c r="AA177" s="365"/>
      <c r="AB177" s="365"/>
      <c r="AC177" s="365"/>
      <c r="AD177" s="365"/>
      <c r="AE177" s="365"/>
      <c r="AF177" s="365"/>
      <c r="AG177" s="365"/>
      <c r="AH177" s="365"/>
      <c r="AI177" s="365"/>
      <c r="AJ177" s="365"/>
      <c r="AK177" s="365"/>
      <c r="AL177" s="365"/>
      <c r="AM177" s="365"/>
      <c r="AN177" s="365"/>
      <c r="AO177" s="365"/>
      <c r="AP177" s="365"/>
      <c r="AQ177" s="365"/>
      <c r="AR177" s="365"/>
      <c r="AS177" s="365"/>
      <c r="AT177" s="365"/>
      <c r="AU177" s="365"/>
      <c r="AV177" s="365"/>
      <c r="AW177" s="365"/>
      <c r="AX177" s="365"/>
      <c r="AY177" s="365"/>
      <c r="AZ177" s="365"/>
      <c r="BA177" s="365"/>
      <c r="BB177" s="365"/>
      <c r="BC177" s="365"/>
      <c r="BD177" s="365"/>
      <c r="BE177" s="365"/>
      <c r="BF177" s="365"/>
      <c r="BG177" s="365"/>
      <c r="BH177" s="365"/>
      <c r="BI177" s="365"/>
      <c r="BJ177" s="365"/>
      <c r="BK177" s="365"/>
      <c r="BL177" s="365"/>
      <c r="BM177" s="365"/>
      <c r="BN177" s="365"/>
      <c r="BO177" s="365"/>
      <c r="BP177" s="365"/>
      <c r="BQ177" s="365"/>
      <c r="BR177" s="365"/>
      <c r="BS177" s="365"/>
      <c r="BT177" s="365"/>
      <c r="BU177" s="365"/>
      <c r="BV177" s="365"/>
      <c r="BW177" s="365"/>
      <c r="BX177" s="365"/>
      <c r="BY177" s="365"/>
      <c r="BZ177" s="365"/>
      <c r="CA177" s="365"/>
      <c r="CB177" s="365"/>
      <c r="CC177" s="365"/>
      <c r="CD177" s="365"/>
      <c r="CE177" s="365"/>
      <c r="CF177" s="365"/>
      <c r="CG177" s="365"/>
      <c r="CH177" s="365"/>
      <c r="CI177" s="365"/>
      <c r="CJ177" s="365"/>
      <c r="CK177" s="365"/>
      <c r="CL177" s="365"/>
      <c r="CM177" s="365"/>
      <c r="CN177" s="365"/>
      <c r="CO177" s="365"/>
      <c r="CP177" s="365"/>
      <c r="CQ177" s="365"/>
      <c r="CR177" s="365"/>
      <c r="CS177" s="365"/>
      <c r="CT177" s="365"/>
      <c r="CU177" s="365"/>
      <c r="CV177" s="365"/>
      <c r="CW177" s="365"/>
      <c r="CX177" s="365"/>
      <c r="CY177" s="365"/>
      <c r="CZ177" s="365"/>
      <c r="DA177" s="365"/>
      <c r="DB177" s="365"/>
      <c r="DC177" s="365"/>
      <c r="DD177" s="365"/>
      <c r="DE177" s="365"/>
      <c r="DF177" s="365"/>
      <c r="DG177" s="365"/>
      <c r="DH177" s="365"/>
      <c r="DI177" s="365"/>
      <c r="DJ177" s="365"/>
      <c r="DK177" s="365"/>
      <c r="DL177" s="365"/>
      <c r="DM177" s="365"/>
      <c r="DN177" s="365"/>
    </row>
    <row r="178" spans="1:118" s="365" customFormat="1">
      <c r="A178" s="242" t="s">
        <v>36</v>
      </c>
      <c r="B178" s="471" t="s">
        <v>186</v>
      </c>
      <c r="C178" s="208">
        <f t="shared" si="4"/>
        <v>11734</v>
      </c>
      <c r="D178" s="208">
        <f>'[1]5.3-7.'!C72-'4.3-7 (2)'!H178-'4.3-7 (2)'!E178-'4.3-7 (2)'!F178-'4.3-7 (2)'!G178-'4.3-7 (2)'!I178-'4.3-7 (2)'!J178-'4.3-7 (2)'!K178-L178-M178-O178-P178</f>
        <v>11734</v>
      </c>
      <c r="E178" s="208"/>
      <c r="F178" s="228"/>
      <c r="G178" s="229"/>
      <c r="H178" s="228"/>
      <c r="I178" s="229"/>
      <c r="J178" s="228"/>
      <c r="K178" s="229"/>
      <c r="L178" s="228"/>
      <c r="M178" s="229"/>
      <c r="N178" s="367"/>
      <c r="O178" s="228"/>
      <c r="P178" s="229"/>
      <c r="Q178" s="361">
        <f t="shared" si="42"/>
        <v>11734</v>
      </c>
      <c r="R178" s="361">
        <f t="shared" si="43"/>
        <v>0</v>
      </c>
    </row>
    <row r="179" spans="1:118" s="365" customFormat="1">
      <c r="A179" s="242" t="s">
        <v>492</v>
      </c>
      <c r="B179" s="471"/>
      <c r="C179" s="208">
        <v>11734</v>
      </c>
      <c r="D179" s="208">
        <v>11734</v>
      </c>
      <c r="E179" s="208">
        <v>0</v>
      </c>
      <c r="F179" s="228">
        <v>0</v>
      </c>
      <c r="G179" s="229">
        <v>0</v>
      </c>
      <c r="H179" s="228">
        <v>0</v>
      </c>
      <c r="I179" s="229">
        <v>0</v>
      </c>
      <c r="J179" s="228">
        <v>0</v>
      </c>
      <c r="K179" s="229">
        <v>0</v>
      </c>
      <c r="L179" s="228">
        <v>0</v>
      </c>
      <c r="M179" s="229">
        <v>0</v>
      </c>
      <c r="N179" s="367">
        <v>0</v>
      </c>
      <c r="O179" s="228">
        <v>0</v>
      </c>
      <c r="P179" s="229">
        <v>0</v>
      </c>
      <c r="Q179" s="361">
        <f t="shared" si="42"/>
        <v>11734</v>
      </c>
      <c r="R179" s="361">
        <f t="shared" si="43"/>
        <v>0</v>
      </c>
    </row>
    <row r="180" spans="1:118" s="365" customFormat="1">
      <c r="A180" s="242" t="s">
        <v>748</v>
      </c>
      <c r="B180" s="471"/>
      <c r="C180" s="208">
        <v>527</v>
      </c>
      <c r="D180" s="208"/>
      <c r="E180" s="208"/>
      <c r="F180" s="228"/>
      <c r="G180" s="229"/>
      <c r="H180" s="228"/>
      <c r="I180" s="229"/>
      <c r="J180" s="228">
        <v>527</v>
      </c>
      <c r="K180" s="229"/>
      <c r="L180" s="228"/>
      <c r="M180" s="229"/>
      <c r="N180" s="367"/>
      <c r="O180" s="228"/>
      <c r="P180" s="229"/>
      <c r="Q180" s="361">
        <f t="shared" si="42"/>
        <v>527</v>
      </c>
      <c r="R180" s="361">
        <f t="shared" si="43"/>
        <v>0</v>
      </c>
    </row>
    <row r="181" spans="1:118">
      <c r="A181" s="207" t="s">
        <v>491</v>
      </c>
      <c r="B181" s="260"/>
      <c r="C181" s="208">
        <f>SUM(C180)</f>
        <v>527</v>
      </c>
      <c r="D181" s="208">
        <f t="shared" ref="D181:P181" si="51">SUM(D180)</f>
        <v>0</v>
      </c>
      <c r="E181" s="208">
        <f t="shared" si="51"/>
        <v>0</v>
      </c>
      <c r="F181" s="208">
        <f t="shared" si="51"/>
        <v>0</v>
      </c>
      <c r="G181" s="208">
        <f t="shared" si="51"/>
        <v>0</v>
      </c>
      <c r="H181" s="208">
        <f t="shared" si="51"/>
        <v>0</v>
      </c>
      <c r="I181" s="208">
        <f t="shared" si="51"/>
        <v>0</v>
      </c>
      <c r="J181" s="208">
        <f t="shared" si="51"/>
        <v>527</v>
      </c>
      <c r="K181" s="208">
        <f t="shared" si="51"/>
        <v>0</v>
      </c>
      <c r="L181" s="208">
        <f t="shared" si="51"/>
        <v>0</v>
      </c>
      <c r="M181" s="208">
        <f t="shared" si="51"/>
        <v>0</v>
      </c>
      <c r="N181" s="208">
        <f t="shared" si="51"/>
        <v>0</v>
      </c>
      <c r="O181" s="208">
        <f t="shared" si="51"/>
        <v>0</v>
      </c>
      <c r="P181" s="208">
        <f t="shared" si="51"/>
        <v>0</v>
      </c>
      <c r="Q181" s="361">
        <f t="shared" si="42"/>
        <v>527</v>
      </c>
      <c r="R181" s="361">
        <f t="shared" si="43"/>
        <v>0</v>
      </c>
    </row>
    <row r="182" spans="1:118">
      <c r="A182" s="466" t="s">
        <v>492</v>
      </c>
      <c r="B182" s="259"/>
      <c r="C182" s="210">
        <f t="shared" ref="C182:P182" si="52">C178+C181</f>
        <v>12261</v>
      </c>
      <c r="D182" s="210">
        <f t="shared" si="52"/>
        <v>11734</v>
      </c>
      <c r="E182" s="210">
        <f t="shared" si="52"/>
        <v>0</v>
      </c>
      <c r="F182" s="210">
        <f t="shared" si="52"/>
        <v>0</v>
      </c>
      <c r="G182" s="210">
        <f t="shared" si="52"/>
        <v>0</v>
      </c>
      <c r="H182" s="210">
        <f t="shared" si="52"/>
        <v>0</v>
      </c>
      <c r="I182" s="210">
        <f t="shared" si="52"/>
        <v>0</v>
      </c>
      <c r="J182" s="210">
        <f t="shared" si="52"/>
        <v>527</v>
      </c>
      <c r="K182" s="210">
        <f t="shared" si="52"/>
        <v>0</v>
      </c>
      <c r="L182" s="210">
        <f t="shared" si="52"/>
        <v>0</v>
      </c>
      <c r="M182" s="210">
        <f t="shared" si="52"/>
        <v>0</v>
      </c>
      <c r="N182" s="210">
        <f t="shared" si="52"/>
        <v>0</v>
      </c>
      <c r="O182" s="210">
        <f t="shared" si="52"/>
        <v>0</v>
      </c>
      <c r="P182" s="210">
        <f t="shared" si="52"/>
        <v>0</v>
      </c>
      <c r="Q182" s="361">
        <f t="shared" si="42"/>
        <v>12261</v>
      </c>
      <c r="R182" s="361">
        <f t="shared" si="43"/>
        <v>0</v>
      </c>
    </row>
    <row r="183" spans="1:118">
      <c r="A183" s="230" t="s">
        <v>176</v>
      </c>
      <c r="B183" s="241"/>
      <c r="C183" s="208"/>
      <c r="D183" s="208"/>
      <c r="E183" s="229"/>
      <c r="F183" s="228"/>
      <c r="G183" s="229"/>
      <c r="H183" s="228"/>
      <c r="I183" s="229"/>
      <c r="J183" s="228"/>
      <c r="K183" s="229"/>
      <c r="L183" s="228"/>
      <c r="M183" s="229"/>
      <c r="N183" s="367"/>
      <c r="O183" s="228"/>
      <c r="P183" s="229"/>
      <c r="Q183" s="361">
        <f t="shared" si="42"/>
        <v>0</v>
      </c>
      <c r="R183" s="361">
        <f t="shared" si="43"/>
        <v>0</v>
      </c>
      <c r="S183" s="365"/>
      <c r="T183" s="365"/>
      <c r="U183" s="365"/>
      <c r="V183" s="365"/>
      <c r="W183" s="365"/>
      <c r="X183" s="365"/>
      <c r="Y183" s="365"/>
      <c r="Z183" s="365"/>
      <c r="AA183" s="365"/>
      <c r="AB183" s="365"/>
      <c r="AC183" s="365"/>
      <c r="AD183" s="365"/>
      <c r="AE183" s="365"/>
      <c r="AF183" s="365"/>
      <c r="AG183" s="365"/>
      <c r="AH183" s="365"/>
      <c r="AI183" s="365"/>
      <c r="AJ183" s="365"/>
      <c r="AK183" s="365"/>
      <c r="AL183" s="365"/>
      <c r="AM183" s="365"/>
      <c r="AN183" s="365"/>
      <c r="AO183" s="365"/>
      <c r="AP183" s="365"/>
      <c r="AQ183" s="365"/>
      <c r="AR183" s="365"/>
      <c r="AS183" s="365"/>
      <c r="AT183" s="365"/>
      <c r="AU183" s="365"/>
      <c r="AV183" s="365"/>
      <c r="AW183" s="365"/>
      <c r="AX183" s="365"/>
      <c r="AY183" s="365"/>
      <c r="AZ183" s="365"/>
      <c r="BA183" s="365"/>
      <c r="BB183" s="365"/>
      <c r="BC183" s="365"/>
      <c r="BD183" s="365"/>
      <c r="BE183" s="365"/>
      <c r="BF183" s="365"/>
      <c r="BG183" s="365"/>
      <c r="BH183" s="365"/>
      <c r="BI183" s="365"/>
      <c r="BJ183" s="365"/>
      <c r="BK183" s="365"/>
      <c r="BL183" s="365"/>
      <c r="BM183" s="365"/>
      <c r="BN183" s="365"/>
      <c r="BO183" s="365"/>
      <c r="BP183" s="365"/>
      <c r="BQ183" s="365"/>
      <c r="BR183" s="365"/>
      <c r="BS183" s="365"/>
      <c r="BT183" s="365"/>
      <c r="BU183" s="365"/>
      <c r="BV183" s="365"/>
      <c r="BW183" s="365"/>
      <c r="BX183" s="365"/>
      <c r="BY183" s="365"/>
      <c r="BZ183" s="365"/>
      <c r="CA183" s="365"/>
      <c r="CB183" s="365"/>
      <c r="CC183" s="365"/>
      <c r="CD183" s="365"/>
      <c r="CE183" s="365"/>
      <c r="CF183" s="365"/>
      <c r="CG183" s="365"/>
      <c r="CH183" s="365"/>
      <c r="CI183" s="365"/>
      <c r="CJ183" s="365"/>
      <c r="CK183" s="365"/>
      <c r="CL183" s="365"/>
      <c r="CM183" s="365"/>
      <c r="CN183" s="365"/>
      <c r="CO183" s="365"/>
      <c r="CP183" s="365"/>
      <c r="CQ183" s="365"/>
      <c r="CR183" s="365"/>
      <c r="CS183" s="365"/>
      <c r="CT183" s="365"/>
      <c r="CU183" s="365"/>
      <c r="CV183" s="365"/>
      <c r="CW183" s="365"/>
      <c r="CX183" s="365"/>
      <c r="CY183" s="365"/>
      <c r="CZ183" s="365"/>
      <c r="DA183" s="365"/>
      <c r="DB183" s="365"/>
      <c r="DC183" s="365"/>
      <c r="DD183" s="365"/>
      <c r="DE183" s="365"/>
      <c r="DF183" s="365"/>
      <c r="DG183" s="365"/>
      <c r="DH183" s="365"/>
      <c r="DI183" s="365"/>
      <c r="DJ183" s="365"/>
      <c r="DK183" s="365"/>
      <c r="DL183" s="365"/>
      <c r="DM183" s="365"/>
      <c r="DN183" s="365"/>
    </row>
    <row r="184" spans="1:118" s="365" customFormat="1">
      <c r="A184" s="242" t="s">
        <v>36</v>
      </c>
      <c r="B184" s="471" t="s">
        <v>183</v>
      </c>
      <c r="C184" s="208">
        <f t="shared" si="4"/>
        <v>6289</v>
      </c>
      <c r="D184" s="208">
        <f>'[1]5.3-7.'!C74-'4.3-7 (2)'!H184-'4.3-7 (2)'!E184-'4.3-7 (2)'!F184-'4.3-7 (2)'!G184-'4.3-7 (2)'!I184-'4.3-7 (2)'!J184-'4.3-7 (2)'!K184-L184-M184-O184-P184</f>
        <v>5584</v>
      </c>
      <c r="E184" s="208"/>
      <c r="F184" s="228"/>
      <c r="G184" s="229"/>
      <c r="H184" s="228"/>
      <c r="I184" s="229"/>
      <c r="J184" s="228">
        <v>705</v>
      </c>
      <c r="K184" s="229"/>
      <c r="L184" s="228"/>
      <c r="M184" s="229"/>
      <c r="N184" s="367"/>
      <c r="O184" s="228"/>
      <c r="P184" s="229"/>
      <c r="Q184" s="361">
        <f t="shared" si="42"/>
        <v>6289</v>
      </c>
      <c r="R184" s="361">
        <f t="shared" si="43"/>
        <v>0</v>
      </c>
    </row>
    <row r="185" spans="1:118" s="365" customFormat="1">
      <c r="A185" s="242" t="s">
        <v>492</v>
      </c>
      <c r="B185" s="471"/>
      <c r="C185" s="208">
        <v>7589</v>
      </c>
      <c r="D185" s="208">
        <v>5584</v>
      </c>
      <c r="E185" s="208">
        <v>0</v>
      </c>
      <c r="F185" s="228">
        <v>0</v>
      </c>
      <c r="G185" s="229">
        <v>0</v>
      </c>
      <c r="H185" s="228">
        <v>0</v>
      </c>
      <c r="I185" s="229">
        <v>0</v>
      </c>
      <c r="J185" s="228">
        <v>2005</v>
      </c>
      <c r="K185" s="229">
        <v>0</v>
      </c>
      <c r="L185" s="228">
        <v>0</v>
      </c>
      <c r="M185" s="229">
        <v>0</v>
      </c>
      <c r="N185" s="367">
        <v>0</v>
      </c>
      <c r="O185" s="228">
        <v>0</v>
      </c>
      <c r="P185" s="229">
        <v>0</v>
      </c>
      <c r="Q185" s="361">
        <f t="shared" si="42"/>
        <v>7589</v>
      </c>
      <c r="R185" s="361">
        <f t="shared" si="43"/>
        <v>0</v>
      </c>
    </row>
    <row r="186" spans="1:118">
      <c r="A186" s="242" t="s">
        <v>493</v>
      </c>
      <c r="B186" s="260"/>
      <c r="C186" s="208">
        <v>410</v>
      </c>
      <c r="D186" s="208"/>
      <c r="E186" s="208"/>
      <c r="F186" s="211"/>
      <c r="G186" s="208"/>
      <c r="H186" s="211"/>
      <c r="I186" s="208"/>
      <c r="J186" s="211">
        <v>410</v>
      </c>
      <c r="K186" s="208"/>
      <c r="L186" s="211"/>
      <c r="M186" s="208"/>
      <c r="N186" s="208"/>
      <c r="O186" s="211"/>
      <c r="P186" s="208"/>
      <c r="Q186" s="361">
        <f t="shared" si="42"/>
        <v>410</v>
      </c>
      <c r="R186" s="361">
        <f t="shared" si="43"/>
        <v>0</v>
      </c>
    </row>
    <row r="187" spans="1:118">
      <c r="A187" s="207" t="s">
        <v>491</v>
      </c>
      <c r="B187" s="260"/>
      <c r="C187" s="208">
        <f t="shared" ref="C187:P187" si="53">SUM(C186:C186)</f>
        <v>410</v>
      </c>
      <c r="D187" s="208">
        <f t="shared" si="53"/>
        <v>0</v>
      </c>
      <c r="E187" s="208">
        <f t="shared" si="53"/>
        <v>0</v>
      </c>
      <c r="F187" s="208">
        <f t="shared" si="53"/>
        <v>0</v>
      </c>
      <c r="G187" s="208">
        <f t="shared" si="53"/>
        <v>0</v>
      </c>
      <c r="H187" s="208">
        <f t="shared" si="53"/>
        <v>0</v>
      </c>
      <c r="I187" s="208">
        <f t="shared" si="53"/>
        <v>0</v>
      </c>
      <c r="J187" s="208">
        <f t="shared" si="53"/>
        <v>410</v>
      </c>
      <c r="K187" s="208">
        <f t="shared" si="53"/>
        <v>0</v>
      </c>
      <c r="L187" s="208">
        <f t="shared" si="53"/>
        <v>0</v>
      </c>
      <c r="M187" s="208">
        <f t="shared" si="53"/>
        <v>0</v>
      </c>
      <c r="N187" s="208">
        <f t="shared" si="53"/>
        <v>0</v>
      </c>
      <c r="O187" s="208">
        <f t="shared" si="53"/>
        <v>0</v>
      </c>
      <c r="P187" s="208">
        <f t="shared" si="53"/>
        <v>0</v>
      </c>
      <c r="Q187" s="361">
        <f t="shared" si="42"/>
        <v>410</v>
      </c>
      <c r="R187" s="361">
        <f t="shared" si="43"/>
        <v>0</v>
      </c>
    </row>
    <row r="188" spans="1:118">
      <c r="A188" s="466" t="s">
        <v>492</v>
      </c>
      <c r="B188" s="259"/>
      <c r="C188" s="210">
        <f>C185+C187</f>
        <v>7999</v>
      </c>
      <c r="D188" s="210">
        <f t="shared" ref="D188:P188" si="54">D185+D187</f>
        <v>5584</v>
      </c>
      <c r="E188" s="210">
        <f t="shared" si="54"/>
        <v>0</v>
      </c>
      <c r="F188" s="210">
        <f t="shared" si="54"/>
        <v>0</v>
      </c>
      <c r="G188" s="210">
        <f t="shared" si="54"/>
        <v>0</v>
      </c>
      <c r="H188" s="210">
        <f t="shared" si="54"/>
        <v>0</v>
      </c>
      <c r="I188" s="210">
        <f t="shared" si="54"/>
        <v>0</v>
      </c>
      <c r="J188" s="210">
        <f t="shared" si="54"/>
        <v>2415</v>
      </c>
      <c r="K188" s="210">
        <f t="shared" si="54"/>
        <v>0</v>
      </c>
      <c r="L188" s="210">
        <f t="shared" si="54"/>
        <v>0</v>
      </c>
      <c r="M188" s="210">
        <f t="shared" si="54"/>
        <v>0</v>
      </c>
      <c r="N188" s="210">
        <f t="shared" si="54"/>
        <v>0</v>
      </c>
      <c r="O188" s="210">
        <f t="shared" si="54"/>
        <v>0</v>
      </c>
      <c r="P188" s="210">
        <f t="shared" si="54"/>
        <v>0</v>
      </c>
      <c r="Q188" s="361">
        <f t="shared" si="42"/>
        <v>7999</v>
      </c>
      <c r="R188" s="361">
        <f t="shared" si="43"/>
        <v>0</v>
      </c>
    </row>
    <row r="189" spans="1:118" s="365" customFormat="1">
      <c r="A189" s="230" t="s">
        <v>267</v>
      </c>
      <c r="B189" s="241"/>
      <c r="C189" s="208"/>
      <c r="D189" s="208"/>
      <c r="E189" s="208"/>
      <c r="F189" s="228"/>
      <c r="G189" s="229"/>
      <c r="H189" s="228"/>
      <c r="I189" s="229"/>
      <c r="J189" s="228"/>
      <c r="K189" s="229"/>
      <c r="L189" s="228"/>
      <c r="M189" s="229"/>
      <c r="N189" s="367"/>
      <c r="O189" s="228"/>
      <c r="P189" s="229"/>
      <c r="Q189" s="361">
        <f t="shared" si="42"/>
        <v>0</v>
      </c>
      <c r="R189" s="361">
        <f t="shared" si="43"/>
        <v>0</v>
      </c>
    </row>
    <row r="190" spans="1:118" s="365" customFormat="1">
      <c r="A190" s="242" t="s">
        <v>36</v>
      </c>
      <c r="B190" s="471" t="s">
        <v>183</v>
      </c>
      <c r="C190" s="208">
        <f t="shared" si="4"/>
        <v>14745</v>
      </c>
      <c r="D190" s="208">
        <f>'[1]5.3-7.'!C76-'4.3-7 (2)'!H190-'4.3-7 (2)'!E190-'4.3-7 (2)'!F190-'4.3-7 (2)'!G190-'4.3-7 (2)'!I190-'4.3-7 (2)'!J190-'4.3-7 (2)'!K190-L190-M190-O190-P190</f>
        <v>14745</v>
      </c>
      <c r="E190" s="208"/>
      <c r="F190" s="228"/>
      <c r="G190" s="229"/>
      <c r="H190" s="228"/>
      <c r="I190" s="229"/>
      <c r="J190" s="228"/>
      <c r="K190" s="229"/>
      <c r="L190" s="228"/>
      <c r="M190" s="229"/>
      <c r="N190" s="367"/>
      <c r="O190" s="228"/>
      <c r="P190" s="229"/>
      <c r="Q190" s="361">
        <f t="shared" si="42"/>
        <v>14745</v>
      </c>
      <c r="R190" s="361">
        <f t="shared" si="43"/>
        <v>0</v>
      </c>
    </row>
    <row r="191" spans="1:118" s="365" customFormat="1">
      <c r="A191" s="242" t="s">
        <v>492</v>
      </c>
      <c r="B191" s="471"/>
      <c r="C191" s="208">
        <v>14745</v>
      </c>
      <c r="D191" s="208">
        <v>14745</v>
      </c>
      <c r="E191" s="208">
        <v>0</v>
      </c>
      <c r="F191" s="228">
        <v>0</v>
      </c>
      <c r="G191" s="229">
        <v>0</v>
      </c>
      <c r="H191" s="228">
        <v>0</v>
      </c>
      <c r="I191" s="229">
        <v>0</v>
      </c>
      <c r="J191" s="228">
        <v>0</v>
      </c>
      <c r="K191" s="229">
        <v>0</v>
      </c>
      <c r="L191" s="228">
        <v>0</v>
      </c>
      <c r="M191" s="229">
        <v>0</v>
      </c>
      <c r="N191" s="367">
        <v>0</v>
      </c>
      <c r="O191" s="228">
        <v>0</v>
      </c>
      <c r="P191" s="229">
        <v>0</v>
      </c>
      <c r="Q191" s="361">
        <f t="shared" si="42"/>
        <v>14745</v>
      </c>
      <c r="R191" s="361">
        <f t="shared" si="43"/>
        <v>0</v>
      </c>
    </row>
    <row r="192" spans="1:118">
      <c r="A192" s="207" t="s">
        <v>491</v>
      </c>
      <c r="B192" s="260"/>
      <c r="C192" s="208">
        <v>0</v>
      </c>
      <c r="D192" s="208">
        <v>0</v>
      </c>
      <c r="E192" s="208">
        <v>0</v>
      </c>
      <c r="F192" s="208">
        <v>0</v>
      </c>
      <c r="G192" s="208">
        <v>0</v>
      </c>
      <c r="H192" s="208">
        <v>0</v>
      </c>
      <c r="I192" s="208">
        <v>0</v>
      </c>
      <c r="J192" s="208">
        <v>0</v>
      </c>
      <c r="K192" s="208">
        <v>0</v>
      </c>
      <c r="L192" s="208">
        <v>0</v>
      </c>
      <c r="M192" s="208">
        <v>0</v>
      </c>
      <c r="N192" s="208">
        <v>0</v>
      </c>
      <c r="O192" s="208">
        <v>0</v>
      </c>
      <c r="P192" s="208">
        <v>0</v>
      </c>
      <c r="Q192" s="361">
        <f t="shared" si="42"/>
        <v>0</v>
      </c>
      <c r="R192" s="361">
        <f t="shared" si="43"/>
        <v>0</v>
      </c>
    </row>
    <row r="193" spans="1:118">
      <c r="A193" s="466" t="s">
        <v>492</v>
      </c>
      <c r="B193" s="259"/>
      <c r="C193" s="210">
        <f t="shared" ref="C193:P193" si="55">C190+C192</f>
        <v>14745</v>
      </c>
      <c r="D193" s="210">
        <f t="shared" si="55"/>
        <v>14745</v>
      </c>
      <c r="E193" s="210">
        <f t="shared" si="55"/>
        <v>0</v>
      </c>
      <c r="F193" s="210">
        <f t="shared" si="55"/>
        <v>0</v>
      </c>
      <c r="G193" s="210">
        <f t="shared" si="55"/>
        <v>0</v>
      </c>
      <c r="H193" s="210">
        <f t="shared" si="55"/>
        <v>0</v>
      </c>
      <c r="I193" s="210">
        <f t="shared" si="55"/>
        <v>0</v>
      </c>
      <c r="J193" s="210">
        <f t="shared" si="55"/>
        <v>0</v>
      </c>
      <c r="K193" s="210">
        <f t="shared" si="55"/>
        <v>0</v>
      </c>
      <c r="L193" s="210">
        <f t="shared" si="55"/>
        <v>0</v>
      </c>
      <c r="M193" s="210">
        <f t="shared" si="55"/>
        <v>0</v>
      </c>
      <c r="N193" s="210">
        <f t="shared" si="55"/>
        <v>0</v>
      </c>
      <c r="O193" s="210">
        <f t="shared" si="55"/>
        <v>0</v>
      </c>
      <c r="P193" s="210">
        <f t="shared" si="55"/>
        <v>0</v>
      </c>
      <c r="Q193" s="361">
        <f t="shared" si="42"/>
        <v>14745</v>
      </c>
      <c r="R193" s="361">
        <f t="shared" si="43"/>
        <v>0</v>
      </c>
    </row>
    <row r="194" spans="1:118">
      <c r="A194" s="230" t="s">
        <v>177</v>
      </c>
      <c r="B194" s="241"/>
      <c r="C194" s="208"/>
      <c r="D194" s="208"/>
      <c r="E194" s="229"/>
      <c r="F194" s="228"/>
      <c r="G194" s="229"/>
      <c r="H194" s="228"/>
      <c r="I194" s="229"/>
      <c r="J194" s="228"/>
      <c r="K194" s="229"/>
      <c r="L194" s="228"/>
      <c r="M194" s="229"/>
      <c r="N194" s="367"/>
      <c r="O194" s="228"/>
      <c r="P194" s="229"/>
      <c r="Q194" s="361">
        <f t="shared" si="42"/>
        <v>0</v>
      </c>
      <c r="R194" s="361">
        <f t="shared" si="43"/>
        <v>0</v>
      </c>
      <c r="S194" s="365"/>
      <c r="T194" s="365"/>
      <c r="U194" s="365"/>
      <c r="V194" s="365"/>
      <c r="W194" s="365"/>
      <c r="X194" s="365"/>
      <c r="Y194" s="365"/>
      <c r="Z194" s="365"/>
      <c r="AA194" s="365"/>
      <c r="AB194" s="365"/>
      <c r="AC194" s="365"/>
      <c r="AD194" s="365"/>
      <c r="AE194" s="365"/>
      <c r="AF194" s="365"/>
      <c r="AG194" s="365"/>
      <c r="AH194" s="365"/>
      <c r="AI194" s="365"/>
      <c r="AJ194" s="365"/>
      <c r="AK194" s="365"/>
      <c r="AL194" s="365"/>
      <c r="AM194" s="365"/>
      <c r="AN194" s="365"/>
      <c r="AO194" s="365"/>
      <c r="AP194" s="365"/>
      <c r="AQ194" s="365"/>
      <c r="AR194" s="365"/>
      <c r="AS194" s="365"/>
      <c r="AT194" s="365"/>
      <c r="AU194" s="365"/>
      <c r="AV194" s="365"/>
      <c r="AW194" s="365"/>
      <c r="AX194" s="365"/>
      <c r="AY194" s="365"/>
      <c r="AZ194" s="365"/>
      <c r="BA194" s="365"/>
      <c r="BB194" s="365"/>
      <c r="BC194" s="365"/>
      <c r="BD194" s="365"/>
      <c r="BE194" s="365"/>
      <c r="BF194" s="365"/>
      <c r="BG194" s="365"/>
      <c r="BH194" s="365"/>
      <c r="BI194" s="365"/>
      <c r="BJ194" s="365"/>
      <c r="BK194" s="365"/>
      <c r="BL194" s="365"/>
      <c r="BM194" s="365"/>
      <c r="BN194" s="365"/>
      <c r="BO194" s="365"/>
      <c r="BP194" s="365"/>
      <c r="BQ194" s="365"/>
      <c r="BR194" s="365"/>
      <c r="BS194" s="365"/>
      <c r="BT194" s="365"/>
      <c r="BU194" s="365"/>
      <c r="BV194" s="365"/>
      <c r="BW194" s="365"/>
      <c r="BX194" s="365"/>
      <c r="BY194" s="365"/>
      <c r="BZ194" s="365"/>
      <c r="CA194" s="365"/>
      <c r="CB194" s="365"/>
      <c r="CC194" s="365"/>
      <c r="CD194" s="365"/>
      <c r="CE194" s="365"/>
      <c r="CF194" s="365"/>
      <c r="CG194" s="365"/>
      <c r="CH194" s="365"/>
      <c r="CI194" s="365"/>
      <c r="CJ194" s="365"/>
      <c r="CK194" s="365"/>
      <c r="CL194" s="365"/>
      <c r="CM194" s="365"/>
      <c r="CN194" s="365"/>
      <c r="CO194" s="365"/>
      <c r="CP194" s="365"/>
      <c r="CQ194" s="365"/>
      <c r="CR194" s="365"/>
      <c r="CS194" s="365"/>
      <c r="CT194" s="365"/>
      <c r="CU194" s="365"/>
      <c r="CV194" s="365"/>
      <c r="CW194" s="365"/>
      <c r="CX194" s="365"/>
      <c r="CY194" s="365"/>
      <c r="CZ194" s="365"/>
      <c r="DA194" s="365"/>
      <c r="DB194" s="365"/>
      <c r="DC194" s="365"/>
      <c r="DD194" s="365"/>
      <c r="DE194" s="365"/>
      <c r="DF194" s="365"/>
      <c r="DG194" s="365"/>
      <c r="DH194" s="365"/>
      <c r="DI194" s="365"/>
      <c r="DJ194" s="365"/>
      <c r="DK194" s="365"/>
      <c r="DL194" s="365"/>
      <c r="DM194" s="365"/>
      <c r="DN194" s="365"/>
    </row>
    <row r="195" spans="1:118" s="365" customFormat="1">
      <c r="A195" s="242" t="s">
        <v>36</v>
      </c>
      <c r="B195" s="471" t="s">
        <v>183</v>
      </c>
      <c r="C195" s="208">
        <f t="shared" ref="C195:C230" si="56">SUM(D195:P195)</f>
        <v>27327</v>
      </c>
      <c r="D195" s="208">
        <f>'[1]5.3-7.'!C78-'4.3-7 (2)'!H195-'4.3-7 (2)'!E195-'4.3-7 (2)'!F195-'4.3-7 (2)'!G195-'4.3-7 (2)'!I195-'4.3-7 (2)'!J195-'4.3-7 (2)'!K195-L195-M195-O195-P195</f>
        <v>24122</v>
      </c>
      <c r="E195" s="208"/>
      <c r="F195" s="228"/>
      <c r="G195" s="229"/>
      <c r="H195" s="228">
        <v>3205</v>
      </c>
      <c r="I195" s="229"/>
      <c r="J195" s="228"/>
      <c r="K195" s="229"/>
      <c r="L195" s="228"/>
      <c r="M195" s="229"/>
      <c r="N195" s="367"/>
      <c r="O195" s="228"/>
      <c r="P195" s="229"/>
      <c r="Q195" s="361">
        <f t="shared" si="42"/>
        <v>27327</v>
      </c>
      <c r="R195" s="361">
        <f t="shared" si="43"/>
        <v>0</v>
      </c>
    </row>
    <row r="196" spans="1:118" s="365" customFormat="1">
      <c r="A196" s="242" t="s">
        <v>492</v>
      </c>
      <c r="B196" s="471"/>
      <c r="C196" s="208">
        <v>27470</v>
      </c>
      <c r="D196" s="208">
        <v>24122</v>
      </c>
      <c r="E196" s="208">
        <v>0</v>
      </c>
      <c r="F196" s="228">
        <v>0</v>
      </c>
      <c r="G196" s="229">
        <v>0</v>
      </c>
      <c r="H196" s="228">
        <v>3348</v>
      </c>
      <c r="I196" s="229">
        <v>0</v>
      </c>
      <c r="J196" s="228">
        <v>0</v>
      </c>
      <c r="K196" s="229">
        <v>0</v>
      </c>
      <c r="L196" s="228">
        <v>0</v>
      </c>
      <c r="M196" s="229">
        <v>0</v>
      </c>
      <c r="N196" s="367">
        <v>0</v>
      </c>
      <c r="O196" s="228">
        <v>0</v>
      </c>
      <c r="P196" s="229">
        <v>0</v>
      </c>
      <c r="Q196" s="361">
        <f t="shared" si="42"/>
        <v>27470</v>
      </c>
      <c r="R196" s="361">
        <f t="shared" si="43"/>
        <v>0</v>
      </c>
    </row>
    <row r="197" spans="1:118">
      <c r="A197" s="207" t="s">
        <v>491</v>
      </c>
      <c r="B197" s="260"/>
      <c r="C197" s="208">
        <v>0</v>
      </c>
      <c r="D197" s="208">
        <v>0</v>
      </c>
      <c r="E197" s="208">
        <v>0</v>
      </c>
      <c r="F197" s="208">
        <v>0</v>
      </c>
      <c r="G197" s="208">
        <v>0</v>
      </c>
      <c r="H197" s="208">
        <v>0</v>
      </c>
      <c r="I197" s="208">
        <v>0</v>
      </c>
      <c r="J197" s="208">
        <v>0</v>
      </c>
      <c r="K197" s="208">
        <v>0</v>
      </c>
      <c r="L197" s="208">
        <v>0</v>
      </c>
      <c r="M197" s="208">
        <v>0</v>
      </c>
      <c r="N197" s="208">
        <v>0</v>
      </c>
      <c r="O197" s="208">
        <v>0</v>
      </c>
      <c r="P197" s="208">
        <v>0</v>
      </c>
      <c r="Q197" s="361">
        <f t="shared" si="42"/>
        <v>0</v>
      </c>
      <c r="R197" s="361">
        <f t="shared" si="43"/>
        <v>0</v>
      </c>
    </row>
    <row r="198" spans="1:118">
      <c r="A198" s="466" t="s">
        <v>492</v>
      </c>
      <c r="B198" s="259"/>
      <c r="C198" s="210">
        <f t="shared" ref="C198:P198" si="57">C196+C197</f>
        <v>27470</v>
      </c>
      <c r="D198" s="210">
        <f t="shared" si="57"/>
        <v>24122</v>
      </c>
      <c r="E198" s="210">
        <f t="shared" si="57"/>
        <v>0</v>
      </c>
      <c r="F198" s="210">
        <f t="shared" si="57"/>
        <v>0</v>
      </c>
      <c r="G198" s="210">
        <f t="shared" si="57"/>
        <v>0</v>
      </c>
      <c r="H198" s="210">
        <f t="shared" si="57"/>
        <v>3348</v>
      </c>
      <c r="I198" s="210">
        <f t="shared" si="57"/>
        <v>0</v>
      </c>
      <c r="J198" s="210">
        <f t="shared" si="57"/>
        <v>0</v>
      </c>
      <c r="K198" s="210">
        <f t="shared" si="57"/>
        <v>0</v>
      </c>
      <c r="L198" s="210">
        <f t="shared" si="57"/>
        <v>0</v>
      </c>
      <c r="M198" s="210">
        <f t="shared" si="57"/>
        <v>0</v>
      </c>
      <c r="N198" s="210">
        <f t="shared" si="57"/>
        <v>0</v>
      </c>
      <c r="O198" s="210">
        <f t="shared" si="57"/>
        <v>0</v>
      </c>
      <c r="P198" s="210">
        <f t="shared" si="57"/>
        <v>0</v>
      </c>
      <c r="Q198" s="361">
        <f t="shared" si="42"/>
        <v>27470</v>
      </c>
      <c r="R198" s="361">
        <f t="shared" si="43"/>
        <v>0</v>
      </c>
    </row>
    <row r="199" spans="1:118">
      <c r="A199" s="230" t="s">
        <v>268</v>
      </c>
      <c r="B199" s="241"/>
      <c r="C199" s="208"/>
      <c r="D199" s="208"/>
      <c r="E199" s="229"/>
      <c r="F199" s="228"/>
      <c r="G199" s="229"/>
      <c r="H199" s="228"/>
      <c r="I199" s="229"/>
      <c r="J199" s="228"/>
      <c r="K199" s="229"/>
      <c r="L199" s="228"/>
      <c r="M199" s="229"/>
      <c r="N199" s="367"/>
      <c r="O199" s="228"/>
      <c r="P199" s="229"/>
      <c r="Q199" s="361">
        <f t="shared" si="42"/>
        <v>0</v>
      </c>
      <c r="R199" s="361">
        <f t="shared" si="43"/>
        <v>0</v>
      </c>
      <c r="S199" s="365"/>
      <c r="T199" s="365"/>
      <c r="U199" s="365"/>
      <c r="V199" s="365"/>
      <c r="W199" s="365"/>
      <c r="X199" s="365"/>
      <c r="Y199" s="365"/>
      <c r="Z199" s="365"/>
      <c r="AA199" s="365"/>
      <c r="AB199" s="365"/>
      <c r="AC199" s="365"/>
      <c r="AD199" s="365"/>
      <c r="AE199" s="365"/>
      <c r="AF199" s="365"/>
      <c r="AG199" s="365"/>
      <c r="AH199" s="365"/>
      <c r="AI199" s="365"/>
      <c r="AJ199" s="365"/>
      <c r="AK199" s="365"/>
      <c r="AL199" s="365"/>
      <c r="AM199" s="365"/>
      <c r="AN199" s="365"/>
      <c r="AO199" s="365"/>
      <c r="AP199" s="365"/>
      <c r="AQ199" s="365"/>
      <c r="AR199" s="365"/>
      <c r="AS199" s="365"/>
      <c r="AT199" s="365"/>
      <c r="AU199" s="365"/>
      <c r="AV199" s="365"/>
      <c r="AW199" s="365"/>
      <c r="AX199" s="365"/>
      <c r="AY199" s="365"/>
      <c r="AZ199" s="365"/>
      <c r="BA199" s="365"/>
      <c r="BB199" s="365"/>
      <c r="BC199" s="365"/>
      <c r="BD199" s="365"/>
      <c r="BE199" s="365"/>
      <c r="BF199" s="365"/>
      <c r="BG199" s="365"/>
      <c r="BH199" s="365"/>
      <c r="BI199" s="365"/>
      <c r="BJ199" s="365"/>
      <c r="BK199" s="365"/>
      <c r="BL199" s="365"/>
      <c r="BM199" s="365"/>
      <c r="BN199" s="365"/>
      <c r="BO199" s="365"/>
      <c r="BP199" s="365"/>
      <c r="BQ199" s="365"/>
      <c r="BR199" s="365"/>
      <c r="BS199" s="365"/>
      <c r="BT199" s="365"/>
      <c r="BU199" s="365"/>
      <c r="BV199" s="365"/>
      <c r="BW199" s="365"/>
      <c r="BX199" s="365"/>
      <c r="BY199" s="365"/>
      <c r="BZ199" s="365"/>
      <c r="CA199" s="365"/>
      <c r="CB199" s="365"/>
      <c r="CC199" s="365"/>
      <c r="CD199" s="365"/>
      <c r="CE199" s="365"/>
      <c r="CF199" s="365"/>
      <c r="CG199" s="365"/>
      <c r="CH199" s="365"/>
      <c r="CI199" s="365"/>
      <c r="CJ199" s="365"/>
      <c r="CK199" s="365"/>
      <c r="CL199" s="365"/>
      <c r="CM199" s="365"/>
      <c r="CN199" s="365"/>
      <c r="CO199" s="365"/>
      <c r="CP199" s="365"/>
      <c r="CQ199" s="365"/>
      <c r="CR199" s="365"/>
      <c r="CS199" s="365"/>
      <c r="CT199" s="365"/>
      <c r="CU199" s="365"/>
      <c r="CV199" s="365"/>
      <c r="CW199" s="365"/>
      <c r="CX199" s="365"/>
      <c r="CY199" s="365"/>
      <c r="CZ199" s="365"/>
      <c r="DA199" s="365"/>
      <c r="DB199" s="365"/>
      <c r="DC199" s="365"/>
      <c r="DD199" s="365"/>
      <c r="DE199" s="365"/>
      <c r="DF199" s="365"/>
      <c r="DG199" s="365"/>
      <c r="DH199" s="365"/>
      <c r="DI199" s="365"/>
      <c r="DJ199" s="365"/>
      <c r="DK199" s="365"/>
      <c r="DL199" s="365"/>
      <c r="DM199" s="365"/>
      <c r="DN199" s="365"/>
    </row>
    <row r="200" spans="1:118" s="365" customFormat="1">
      <c r="A200" s="242" t="s">
        <v>36</v>
      </c>
      <c r="B200" s="471" t="s">
        <v>184</v>
      </c>
      <c r="C200" s="208">
        <f t="shared" si="56"/>
        <v>62219</v>
      </c>
      <c r="D200" s="208">
        <f>'[1]5.3-7.'!C80-'4.3-7 (2)'!H200-'4.3-7 (2)'!E200-'4.3-7 (2)'!F200-'4.3-7 (2)'!G200-'4.3-7 (2)'!I200-'4.3-7 (2)'!J200-'4.3-7 (2)'!K200-L200-M200-O200-P200</f>
        <v>62219</v>
      </c>
      <c r="E200" s="208"/>
      <c r="F200" s="228"/>
      <c r="G200" s="229"/>
      <c r="H200" s="228"/>
      <c r="I200" s="229"/>
      <c r="J200" s="228"/>
      <c r="K200" s="229"/>
      <c r="L200" s="228"/>
      <c r="M200" s="229"/>
      <c r="N200" s="367"/>
      <c r="O200" s="228"/>
      <c r="P200" s="229"/>
      <c r="Q200" s="361">
        <f t="shared" si="42"/>
        <v>62219</v>
      </c>
      <c r="R200" s="361">
        <f t="shared" si="43"/>
        <v>0</v>
      </c>
    </row>
    <row r="201" spans="1:118" s="365" customFormat="1">
      <c r="A201" s="242" t="s">
        <v>492</v>
      </c>
      <c r="B201" s="471"/>
      <c r="C201" s="208">
        <v>62219</v>
      </c>
      <c r="D201" s="208">
        <v>62219</v>
      </c>
      <c r="E201" s="208">
        <v>0</v>
      </c>
      <c r="F201" s="228">
        <v>0</v>
      </c>
      <c r="G201" s="229">
        <v>0</v>
      </c>
      <c r="H201" s="228">
        <v>0</v>
      </c>
      <c r="I201" s="229">
        <v>0</v>
      </c>
      <c r="J201" s="228">
        <v>0</v>
      </c>
      <c r="K201" s="229">
        <v>0</v>
      </c>
      <c r="L201" s="228">
        <v>0</v>
      </c>
      <c r="M201" s="229">
        <v>0</v>
      </c>
      <c r="N201" s="367">
        <v>0</v>
      </c>
      <c r="O201" s="228">
        <v>0</v>
      </c>
      <c r="P201" s="229">
        <v>0</v>
      </c>
      <c r="Q201" s="361">
        <f t="shared" si="42"/>
        <v>62219</v>
      </c>
      <c r="R201" s="361">
        <f t="shared" si="43"/>
        <v>0</v>
      </c>
    </row>
    <row r="202" spans="1:118">
      <c r="A202" s="207" t="s">
        <v>491</v>
      </c>
      <c r="B202" s="260"/>
      <c r="C202" s="208">
        <v>0</v>
      </c>
      <c r="D202" s="208">
        <v>0</v>
      </c>
      <c r="E202" s="208">
        <v>0</v>
      </c>
      <c r="F202" s="208">
        <v>0</v>
      </c>
      <c r="G202" s="208">
        <v>0</v>
      </c>
      <c r="H202" s="208">
        <v>0</v>
      </c>
      <c r="I202" s="208">
        <v>0</v>
      </c>
      <c r="J202" s="208">
        <v>0</v>
      </c>
      <c r="K202" s="208">
        <v>0</v>
      </c>
      <c r="L202" s="208">
        <v>0</v>
      </c>
      <c r="M202" s="208">
        <v>0</v>
      </c>
      <c r="N202" s="208">
        <v>0</v>
      </c>
      <c r="O202" s="208">
        <v>0</v>
      </c>
      <c r="P202" s="208">
        <v>0</v>
      </c>
      <c r="Q202" s="361">
        <f t="shared" si="42"/>
        <v>0</v>
      </c>
      <c r="R202" s="361">
        <f t="shared" si="43"/>
        <v>0</v>
      </c>
    </row>
    <row r="203" spans="1:118">
      <c r="A203" s="466" t="s">
        <v>492</v>
      </c>
      <c r="B203" s="259"/>
      <c r="C203" s="210">
        <f t="shared" ref="C203:P203" si="58">C200+C202</f>
        <v>62219</v>
      </c>
      <c r="D203" s="210">
        <f t="shared" si="58"/>
        <v>62219</v>
      </c>
      <c r="E203" s="210">
        <f t="shared" si="58"/>
        <v>0</v>
      </c>
      <c r="F203" s="210">
        <f t="shared" si="58"/>
        <v>0</v>
      </c>
      <c r="G203" s="210">
        <f t="shared" si="58"/>
        <v>0</v>
      </c>
      <c r="H203" s="210">
        <f t="shared" si="58"/>
        <v>0</v>
      </c>
      <c r="I203" s="210">
        <f t="shared" si="58"/>
        <v>0</v>
      </c>
      <c r="J203" s="210">
        <f t="shared" si="58"/>
        <v>0</v>
      </c>
      <c r="K203" s="210">
        <f t="shared" si="58"/>
        <v>0</v>
      </c>
      <c r="L203" s="210">
        <f t="shared" si="58"/>
        <v>0</v>
      </c>
      <c r="M203" s="210">
        <f t="shared" si="58"/>
        <v>0</v>
      </c>
      <c r="N203" s="210">
        <f t="shared" si="58"/>
        <v>0</v>
      </c>
      <c r="O203" s="210">
        <f t="shared" si="58"/>
        <v>0</v>
      </c>
      <c r="P203" s="210">
        <f t="shared" si="58"/>
        <v>0</v>
      </c>
      <c r="Q203" s="361">
        <f t="shared" si="42"/>
        <v>62219</v>
      </c>
      <c r="R203" s="361">
        <f t="shared" si="43"/>
        <v>0</v>
      </c>
    </row>
    <row r="204" spans="1:118">
      <c r="A204" s="230" t="s">
        <v>178</v>
      </c>
      <c r="B204" s="241"/>
      <c r="C204" s="208"/>
      <c r="D204" s="208"/>
      <c r="E204" s="229"/>
      <c r="F204" s="228"/>
      <c r="G204" s="229"/>
      <c r="H204" s="228"/>
      <c r="I204" s="229"/>
      <c r="J204" s="228"/>
      <c r="K204" s="229"/>
      <c r="L204" s="228"/>
      <c r="M204" s="229"/>
      <c r="N204" s="367"/>
      <c r="O204" s="228"/>
      <c r="P204" s="229"/>
      <c r="Q204" s="361">
        <f t="shared" si="42"/>
        <v>0</v>
      </c>
      <c r="R204" s="361">
        <f t="shared" si="43"/>
        <v>0</v>
      </c>
      <c r="S204" s="365"/>
      <c r="T204" s="365"/>
      <c r="U204" s="365"/>
      <c r="V204" s="365"/>
      <c r="W204" s="365"/>
      <c r="X204" s="365"/>
      <c r="Y204" s="365"/>
      <c r="Z204" s="365"/>
      <c r="AA204" s="365"/>
      <c r="AB204" s="365"/>
      <c r="AC204" s="365"/>
      <c r="AD204" s="365"/>
      <c r="AE204" s="365"/>
      <c r="AF204" s="365"/>
      <c r="AG204" s="365"/>
      <c r="AH204" s="365"/>
      <c r="AI204" s="365"/>
      <c r="AJ204" s="365"/>
      <c r="AK204" s="365"/>
      <c r="AL204" s="365"/>
      <c r="AM204" s="365"/>
      <c r="AN204" s="365"/>
      <c r="AO204" s="365"/>
      <c r="AP204" s="365"/>
      <c r="AQ204" s="365"/>
      <c r="AR204" s="365"/>
      <c r="AS204" s="365"/>
      <c r="AT204" s="365"/>
      <c r="AU204" s="365"/>
      <c r="AV204" s="365"/>
      <c r="AW204" s="365"/>
      <c r="AX204" s="365"/>
      <c r="AY204" s="365"/>
      <c r="AZ204" s="365"/>
      <c r="BA204" s="365"/>
      <c r="BB204" s="365"/>
      <c r="BC204" s="365"/>
      <c r="BD204" s="365"/>
      <c r="BE204" s="365"/>
      <c r="BF204" s="365"/>
      <c r="BG204" s="365"/>
      <c r="BH204" s="365"/>
      <c r="BI204" s="365"/>
      <c r="BJ204" s="365"/>
      <c r="BK204" s="365"/>
      <c r="BL204" s="365"/>
      <c r="BM204" s="365"/>
      <c r="BN204" s="365"/>
      <c r="BO204" s="365"/>
      <c r="BP204" s="365"/>
      <c r="BQ204" s="365"/>
      <c r="BR204" s="365"/>
      <c r="BS204" s="365"/>
      <c r="BT204" s="365"/>
      <c r="BU204" s="365"/>
      <c r="BV204" s="365"/>
      <c r="BW204" s="365"/>
      <c r="BX204" s="365"/>
      <c r="BY204" s="365"/>
      <c r="BZ204" s="365"/>
      <c r="CA204" s="365"/>
      <c r="CB204" s="365"/>
      <c r="CC204" s="365"/>
      <c r="CD204" s="365"/>
      <c r="CE204" s="365"/>
      <c r="CF204" s="365"/>
      <c r="CG204" s="365"/>
      <c r="CH204" s="365"/>
      <c r="CI204" s="365"/>
      <c r="CJ204" s="365"/>
      <c r="CK204" s="365"/>
      <c r="CL204" s="365"/>
      <c r="CM204" s="365"/>
      <c r="CN204" s="365"/>
      <c r="CO204" s="365"/>
      <c r="CP204" s="365"/>
      <c r="CQ204" s="365"/>
      <c r="CR204" s="365"/>
      <c r="CS204" s="365"/>
      <c r="CT204" s="365"/>
      <c r="CU204" s="365"/>
      <c r="CV204" s="365"/>
      <c r="CW204" s="365"/>
      <c r="CX204" s="365"/>
      <c r="CY204" s="365"/>
      <c r="CZ204" s="365"/>
      <c r="DA204" s="365"/>
      <c r="DB204" s="365"/>
      <c r="DC204" s="365"/>
      <c r="DD204" s="365"/>
      <c r="DE204" s="365"/>
      <c r="DF204" s="365"/>
      <c r="DG204" s="365"/>
      <c r="DH204" s="365"/>
      <c r="DI204" s="365"/>
      <c r="DJ204" s="365"/>
      <c r="DK204" s="365"/>
      <c r="DL204" s="365"/>
      <c r="DM204" s="365"/>
      <c r="DN204" s="365"/>
    </row>
    <row r="205" spans="1:118" s="365" customFormat="1">
      <c r="A205" s="242" t="s">
        <v>36</v>
      </c>
      <c r="B205" s="471" t="s">
        <v>183</v>
      </c>
      <c r="C205" s="208">
        <f t="shared" si="56"/>
        <v>17772</v>
      </c>
      <c r="D205" s="208">
        <f>'[1]5.3-7.'!C82-'4.3-7 (2)'!H205-'4.3-7 (2)'!E205-'4.3-7 (2)'!F205-'4.3-7 (2)'!G205-'4.3-7 (2)'!I205-'4.3-7 (2)'!J205-'4.3-7 (2)'!K205-L205-M205-O205-P205</f>
        <v>17772</v>
      </c>
      <c r="E205" s="208"/>
      <c r="F205" s="228"/>
      <c r="G205" s="229"/>
      <c r="H205" s="228"/>
      <c r="I205" s="229"/>
      <c r="J205" s="228"/>
      <c r="K205" s="229"/>
      <c r="L205" s="228"/>
      <c r="M205" s="229"/>
      <c r="N205" s="367"/>
      <c r="O205" s="228"/>
      <c r="P205" s="229"/>
      <c r="Q205" s="361">
        <f t="shared" si="42"/>
        <v>17772</v>
      </c>
      <c r="R205" s="361">
        <f t="shared" si="43"/>
        <v>0</v>
      </c>
    </row>
    <row r="206" spans="1:118" s="365" customFormat="1">
      <c r="A206" s="242" t="s">
        <v>492</v>
      </c>
      <c r="B206" s="471"/>
      <c r="C206" s="208">
        <v>17772</v>
      </c>
      <c r="D206" s="208">
        <v>17772</v>
      </c>
      <c r="E206" s="208">
        <v>0</v>
      </c>
      <c r="F206" s="228">
        <v>0</v>
      </c>
      <c r="G206" s="229">
        <v>0</v>
      </c>
      <c r="H206" s="228">
        <v>0</v>
      </c>
      <c r="I206" s="229">
        <v>0</v>
      </c>
      <c r="J206" s="228">
        <v>0</v>
      </c>
      <c r="K206" s="229">
        <v>0</v>
      </c>
      <c r="L206" s="228">
        <v>0</v>
      </c>
      <c r="M206" s="229">
        <v>0</v>
      </c>
      <c r="N206" s="367">
        <v>0</v>
      </c>
      <c r="O206" s="228">
        <v>0</v>
      </c>
      <c r="P206" s="229">
        <v>0</v>
      </c>
      <c r="Q206" s="361">
        <f t="shared" si="42"/>
        <v>17772</v>
      </c>
      <c r="R206" s="361">
        <f t="shared" si="43"/>
        <v>0</v>
      </c>
    </row>
    <row r="207" spans="1:118">
      <c r="A207" s="207" t="s">
        <v>491</v>
      </c>
      <c r="B207" s="260"/>
      <c r="C207" s="208">
        <v>0</v>
      </c>
      <c r="D207" s="208">
        <v>0</v>
      </c>
      <c r="E207" s="208">
        <v>0</v>
      </c>
      <c r="F207" s="208">
        <v>0</v>
      </c>
      <c r="G207" s="208">
        <v>0</v>
      </c>
      <c r="H207" s="208">
        <v>0</v>
      </c>
      <c r="I207" s="208">
        <v>0</v>
      </c>
      <c r="J207" s="208">
        <v>0</v>
      </c>
      <c r="K207" s="208">
        <v>0</v>
      </c>
      <c r="L207" s="208">
        <v>0</v>
      </c>
      <c r="M207" s="208">
        <v>0</v>
      </c>
      <c r="N207" s="208">
        <v>0</v>
      </c>
      <c r="O207" s="208">
        <v>0</v>
      </c>
      <c r="P207" s="208">
        <v>0</v>
      </c>
      <c r="Q207" s="361">
        <f t="shared" ref="Q207:Q270" si="59">SUM(D207:P207)</f>
        <v>0</v>
      </c>
      <c r="R207" s="361">
        <f t="shared" ref="R207:R270" si="60">Q207-C207</f>
        <v>0</v>
      </c>
    </row>
    <row r="208" spans="1:118">
      <c r="A208" s="466" t="s">
        <v>492</v>
      </c>
      <c r="B208" s="259"/>
      <c r="C208" s="210">
        <f t="shared" ref="C208:P208" si="61">C205+C207</f>
        <v>17772</v>
      </c>
      <c r="D208" s="210">
        <f t="shared" si="61"/>
        <v>17772</v>
      </c>
      <c r="E208" s="210">
        <f t="shared" si="61"/>
        <v>0</v>
      </c>
      <c r="F208" s="210">
        <f t="shared" si="61"/>
        <v>0</v>
      </c>
      <c r="G208" s="210">
        <f t="shared" si="61"/>
        <v>0</v>
      </c>
      <c r="H208" s="210">
        <f t="shared" si="61"/>
        <v>0</v>
      </c>
      <c r="I208" s="210">
        <f t="shared" si="61"/>
        <v>0</v>
      </c>
      <c r="J208" s="210">
        <f t="shared" si="61"/>
        <v>0</v>
      </c>
      <c r="K208" s="210">
        <f t="shared" si="61"/>
        <v>0</v>
      </c>
      <c r="L208" s="210">
        <f t="shared" si="61"/>
        <v>0</v>
      </c>
      <c r="M208" s="210">
        <f t="shared" si="61"/>
        <v>0</v>
      </c>
      <c r="N208" s="210">
        <f t="shared" si="61"/>
        <v>0</v>
      </c>
      <c r="O208" s="210">
        <f t="shared" si="61"/>
        <v>0</v>
      </c>
      <c r="P208" s="210">
        <f t="shared" si="61"/>
        <v>0</v>
      </c>
      <c r="Q208" s="361">
        <f t="shared" si="59"/>
        <v>17772</v>
      </c>
      <c r="R208" s="361">
        <f t="shared" si="60"/>
        <v>0</v>
      </c>
    </row>
    <row r="209" spans="1:118">
      <c r="A209" s="230" t="s">
        <v>180</v>
      </c>
      <c r="B209" s="241"/>
      <c r="C209" s="208"/>
      <c r="D209" s="208"/>
      <c r="E209" s="229"/>
      <c r="F209" s="228"/>
      <c r="G209" s="229"/>
      <c r="H209" s="228"/>
      <c r="I209" s="229"/>
      <c r="J209" s="228"/>
      <c r="K209" s="229"/>
      <c r="L209" s="228"/>
      <c r="M209" s="229"/>
      <c r="N209" s="367"/>
      <c r="O209" s="228"/>
      <c r="P209" s="229"/>
      <c r="Q209" s="361">
        <f t="shared" si="59"/>
        <v>0</v>
      </c>
      <c r="R209" s="361">
        <f t="shared" si="60"/>
        <v>0</v>
      </c>
      <c r="S209" s="365"/>
      <c r="T209" s="365"/>
      <c r="U209" s="365"/>
      <c r="V209" s="365"/>
      <c r="W209" s="365"/>
      <c r="X209" s="365"/>
      <c r="Y209" s="365"/>
      <c r="Z209" s="365"/>
      <c r="AA209" s="365"/>
      <c r="AB209" s="365"/>
      <c r="AC209" s="365"/>
      <c r="AD209" s="365"/>
      <c r="AE209" s="365"/>
      <c r="AF209" s="365"/>
      <c r="AG209" s="365"/>
      <c r="AH209" s="365"/>
      <c r="AI209" s="365"/>
      <c r="AJ209" s="365"/>
      <c r="AK209" s="365"/>
      <c r="AL209" s="365"/>
      <c r="AM209" s="365"/>
      <c r="AN209" s="365"/>
      <c r="AO209" s="365"/>
      <c r="AP209" s="365"/>
      <c r="AQ209" s="365"/>
      <c r="AR209" s="365"/>
      <c r="AS209" s="365"/>
      <c r="AT209" s="365"/>
      <c r="AU209" s="365"/>
      <c r="AV209" s="365"/>
      <c r="AW209" s="365"/>
      <c r="AX209" s="365"/>
      <c r="AY209" s="365"/>
      <c r="AZ209" s="365"/>
      <c r="BA209" s="365"/>
      <c r="BB209" s="365"/>
      <c r="BC209" s="365"/>
      <c r="BD209" s="365"/>
      <c r="BE209" s="365"/>
      <c r="BF209" s="365"/>
      <c r="BG209" s="365"/>
      <c r="BH209" s="365"/>
      <c r="BI209" s="365"/>
      <c r="BJ209" s="365"/>
      <c r="BK209" s="365"/>
      <c r="BL209" s="365"/>
      <c r="BM209" s="365"/>
      <c r="BN209" s="365"/>
      <c r="BO209" s="365"/>
      <c r="BP209" s="365"/>
      <c r="BQ209" s="365"/>
      <c r="BR209" s="365"/>
      <c r="BS209" s="365"/>
      <c r="BT209" s="365"/>
      <c r="BU209" s="365"/>
      <c r="BV209" s="365"/>
      <c r="BW209" s="365"/>
      <c r="BX209" s="365"/>
      <c r="BY209" s="365"/>
      <c r="BZ209" s="365"/>
      <c r="CA209" s="365"/>
      <c r="CB209" s="365"/>
      <c r="CC209" s="365"/>
      <c r="CD209" s="365"/>
      <c r="CE209" s="365"/>
      <c r="CF209" s="365"/>
      <c r="CG209" s="365"/>
      <c r="CH209" s="365"/>
      <c r="CI209" s="365"/>
      <c r="CJ209" s="365"/>
      <c r="CK209" s="365"/>
      <c r="CL209" s="365"/>
      <c r="CM209" s="365"/>
      <c r="CN209" s="365"/>
      <c r="CO209" s="365"/>
      <c r="CP209" s="365"/>
      <c r="CQ209" s="365"/>
      <c r="CR209" s="365"/>
      <c r="CS209" s="365"/>
      <c r="CT209" s="365"/>
      <c r="CU209" s="365"/>
      <c r="CV209" s="365"/>
      <c r="CW209" s="365"/>
      <c r="CX209" s="365"/>
      <c r="CY209" s="365"/>
      <c r="CZ209" s="365"/>
      <c r="DA209" s="365"/>
      <c r="DB209" s="365"/>
      <c r="DC209" s="365"/>
      <c r="DD209" s="365"/>
      <c r="DE209" s="365"/>
      <c r="DF209" s="365"/>
      <c r="DG209" s="365"/>
      <c r="DH209" s="365"/>
      <c r="DI209" s="365"/>
      <c r="DJ209" s="365"/>
      <c r="DK209" s="365"/>
      <c r="DL209" s="365"/>
      <c r="DM209" s="365"/>
      <c r="DN209" s="365"/>
    </row>
    <row r="210" spans="1:118" s="365" customFormat="1">
      <c r="A210" s="242" t="s">
        <v>36</v>
      </c>
      <c r="B210" s="471" t="s">
        <v>183</v>
      </c>
      <c r="C210" s="208">
        <f t="shared" si="56"/>
        <v>6479</v>
      </c>
      <c r="D210" s="208">
        <f>'[1]5.3-7.'!C84-'4.3-7 (2)'!H210-'4.3-7 (2)'!E210-'4.3-7 (2)'!F210-'4.3-7 (2)'!G210-'4.3-7 (2)'!I210-'4.3-7 (2)'!J210-'4.3-7 (2)'!K210-L210-M210-O210-P210</f>
        <v>6479</v>
      </c>
      <c r="E210" s="208"/>
      <c r="F210" s="228"/>
      <c r="G210" s="229"/>
      <c r="H210" s="228"/>
      <c r="I210" s="229"/>
      <c r="J210" s="228"/>
      <c r="K210" s="229"/>
      <c r="L210" s="228"/>
      <c r="M210" s="229"/>
      <c r="N210" s="367"/>
      <c r="O210" s="228"/>
      <c r="P210" s="229"/>
      <c r="Q210" s="361">
        <f t="shared" si="59"/>
        <v>6479</v>
      </c>
      <c r="R210" s="361">
        <f t="shared" si="60"/>
        <v>0</v>
      </c>
    </row>
    <row r="211" spans="1:118" s="365" customFormat="1">
      <c r="A211" s="242" t="s">
        <v>492</v>
      </c>
      <c r="B211" s="471"/>
      <c r="C211" s="208">
        <v>6479</v>
      </c>
      <c r="D211" s="208">
        <v>6479</v>
      </c>
      <c r="E211" s="208">
        <v>0</v>
      </c>
      <c r="F211" s="228">
        <v>0</v>
      </c>
      <c r="G211" s="229">
        <v>0</v>
      </c>
      <c r="H211" s="228">
        <v>0</v>
      </c>
      <c r="I211" s="229">
        <v>0</v>
      </c>
      <c r="J211" s="228">
        <v>0</v>
      </c>
      <c r="K211" s="229">
        <v>0</v>
      </c>
      <c r="L211" s="228">
        <v>0</v>
      </c>
      <c r="M211" s="229">
        <v>0</v>
      </c>
      <c r="N211" s="367">
        <v>0</v>
      </c>
      <c r="O211" s="228">
        <v>0</v>
      </c>
      <c r="P211" s="229">
        <v>0</v>
      </c>
      <c r="Q211" s="361">
        <f t="shared" si="59"/>
        <v>6479</v>
      </c>
      <c r="R211" s="361">
        <f t="shared" si="60"/>
        <v>0</v>
      </c>
    </row>
    <row r="212" spans="1:118">
      <c r="A212" s="207" t="s">
        <v>491</v>
      </c>
      <c r="B212" s="260"/>
      <c r="C212" s="208">
        <v>0</v>
      </c>
      <c r="D212" s="208">
        <v>0</v>
      </c>
      <c r="E212" s="208">
        <v>0</v>
      </c>
      <c r="F212" s="208">
        <v>0</v>
      </c>
      <c r="G212" s="208">
        <v>0</v>
      </c>
      <c r="H212" s="208">
        <v>0</v>
      </c>
      <c r="I212" s="208">
        <v>0</v>
      </c>
      <c r="J212" s="208">
        <v>0</v>
      </c>
      <c r="K212" s="208">
        <v>0</v>
      </c>
      <c r="L212" s="208">
        <v>0</v>
      </c>
      <c r="M212" s="208">
        <v>0</v>
      </c>
      <c r="N212" s="208">
        <v>0</v>
      </c>
      <c r="O212" s="208">
        <v>0</v>
      </c>
      <c r="P212" s="208">
        <v>0</v>
      </c>
      <c r="Q212" s="361">
        <f t="shared" si="59"/>
        <v>0</v>
      </c>
      <c r="R212" s="361">
        <f t="shared" si="60"/>
        <v>0</v>
      </c>
    </row>
    <row r="213" spans="1:118">
      <c r="A213" s="466" t="s">
        <v>492</v>
      </c>
      <c r="B213" s="259"/>
      <c r="C213" s="210">
        <f t="shared" ref="C213:P213" si="62">C210+C212</f>
        <v>6479</v>
      </c>
      <c r="D213" s="210">
        <f t="shared" si="62"/>
        <v>6479</v>
      </c>
      <c r="E213" s="210">
        <f t="shared" si="62"/>
        <v>0</v>
      </c>
      <c r="F213" s="210">
        <f t="shared" si="62"/>
        <v>0</v>
      </c>
      <c r="G213" s="210">
        <f t="shared" si="62"/>
        <v>0</v>
      </c>
      <c r="H213" s="210">
        <f t="shared" si="62"/>
        <v>0</v>
      </c>
      <c r="I213" s="210">
        <f t="shared" si="62"/>
        <v>0</v>
      </c>
      <c r="J213" s="210">
        <f t="shared" si="62"/>
        <v>0</v>
      </c>
      <c r="K213" s="210">
        <f t="shared" si="62"/>
        <v>0</v>
      </c>
      <c r="L213" s="210">
        <f t="shared" si="62"/>
        <v>0</v>
      </c>
      <c r="M213" s="210">
        <f t="shared" si="62"/>
        <v>0</v>
      </c>
      <c r="N213" s="210">
        <f t="shared" si="62"/>
        <v>0</v>
      </c>
      <c r="O213" s="210">
        <f t="shared" si="62"/>
        <v>0</v>
      </c>
      <c r="P213" s="210">
        <f t="shared" si="62"/>
        <v>0</v>
      </c>
      <c r="Q213" s="361">
        <f t="shared" si="59"/>
        <v>6479</v>
      </c>
      <c r="R213" s="361">
        <f t="shared" si="60"/>
        <v>0</v>
      </c>
    </row>
    <row r="214" spans="1:118">
      <c r="A214" s="230" t="s">
        <v>269</v>
      </c>
      <c r="B214" s="241"/>
      <c r="C214" s="208"/>
      <c r="D214" s="208"/>
      <c r="E214" s="229"/>
      <c r="F214" s="228"/>
      <c r="G214" s="229"/>
      <c r="H214" s="228"/>
      <c r="I214" s="229"/>
      <c r="J214" s="228"/>
      <c r="K214" s="229"/>
      <c r="L214" s="228"/>
      <c r="M214" s="229"/>
      <c r="N214" s="367"/>
      <c r="O214" s="228"/>
      <c r="P214" s="229"/>
      <c r="Q214" s="361">
        <f t="shared" si="59"/>
        <v>0</v>
      </c>
      <c r="R214" s="361">
        <f t="shared" si="60"/>
        <v>0</v>
      </c>
      <c r="S214" s="365"/>
      <c r="T214" s="365"/>
      <c r="U214" s="365"/>
      <c r="V214" s="365"/>
      <c r="W214" s="365"/>
      <c r="X214" s="365"/>
      <c r="Y214" s="365"/>
      <c r="Z214" s="365"/>
      <c r="AA214" s="365"/>
      <c r="AB214" s="365"/>
      <c r="AC214" s="365"/>
      <c r="AD214" s="365"/>
      <c r="AE214" s="365"/>
      <c r="AF214" s="365"/>
      <c r="AG214" s="365"/>
      <c r="AH214" s="365"/>
      <c r="AI214" s="365"/>
      <c r="AJ214" s="365"/>
      <c r="AK214" s="365"/>
      <c r="AL214" s="365"/>
      <c r="AM214" s="365"/>
      <c r="AN214" s="365"/>
      <c r="AO214" s="365"/>
      <c r="AP214" s="365"/>
      <c r="AQ214" s="365"/>
      <c r="AR214" s="365"/>
      <c r="AS214" s="365"/>
      <c r="AT214" s="365"/>
      <c r="AU214" s="365"/>
      <c r="AV214" s="365"/>
      <c r="AW214" s="365"/>
      <c r="AX214" s="365"/>
      <c r="AY214" s="365"/>
      <c r="AZ214" s="365"/>
      <c r="BA214" s="365"/>
      <c r="BB214" s="365"/>
      <c r="BC214" s="365"/>
      <c r="BD214" s="365"/>
      <c r="BE214" s="365"/>
      <c r="BF214" s="365"/>
      <c r="BG214" s="365"/>
      <c r="BH214" s="365"/>
      <c r="BI214" s="365"/>
      <c r="BJ214" s="365"/>
      <c r="BK214" s="365"/>
      <c r="BL214" s="365"/>
      <c r="BM214" s="365"/>
      <c r="BN214" s="365"/>
      <c r="BO214" s="365"/>
      <c r="BP214" s="365"/>
      <c r="BQ214" s="365"/>
      <c r="BR214" s="365"/>
      <c r="BS214" s="365"/>
      <c r="BT214" s="365"/>
      <c r="BU214" s="365"/>
      <c r="BV214" s="365"/>
      <c r="BW214" s="365"/>
      <c r="BX214" s="365"/>
      <c r="BY214" s="365"/>
      <c r="BZ214" s="365"/>
      <c r="CA214" s="365"/>
      <c r="CB214" s="365"/>
      <c r="CC214" s="365"/>
      <c r="CD214" s="365"/>
      <c r="CE214" s="365"/>
      <c r="CF214" s="365"/>
      <c r="CG214" s="365"/>
      <c r="CH214" s="365"/>
      <c r="CI214" s="365"/>
      <c r="CJ214" s="365"/>
      <c r="CK214" s="365"/>
      <c r="CL214" s="365"/>
      <c r="CM214" s="365"/>
      <c r="CN214" s="365"/>
      <c r="CO214" s="365"/>
      <c r="CP214" s="365"/>
      <c r="CQ214" s="365"/>
      <c r="CR214" s="365"/>
      <c r="CS214" s="365"/>
      <c r="CT214" s="365"/>
      <c r="CU214" s="365"/>
      <c r="CV214" s="365"/>
      <c r="CW214" s="365"/>
      <c r="CX214" s="365"/>
      <c r="CY214" s="365"/>
      <c r="CZ214" s="365"/>
      <c r="DA214" s="365"/>
      <c r="DB214" s="365"/>
      <c r="DC214" s="365"/>
      <c r="DD214" s="365"/>
      <c r="DE214" s="365"/>
      <c r="DF214" s="365"/>
      <c r="DG214" s="365"/>
      <c r="DH214" s="365"/>
      <c r="DI214" s="365"/>
      <c r="DJ214" s="365"/>
      <c r="DK214" s="365"/>
      <c r="DL214" s="365"/>
      <c r="DM214" s="365"/>
      <c r="DN214" s="365"/>
    </row>
    <row r="215" spans="1:118" s="365" customFormat="1">
      <c r="A215" s="242" t="s">
        <v>36</v>
      </c>
      <c r="B215" s="471" t="s">
        <v>183</v>
      </c>
      <c r="C215" s="208">
        <f t="shared" si="56"/>
        <v>826</v>
      </c>
      <c r="D215" s="208">
        <f>'[1]5.3-7.'!C86-'4.3-7 (2)'!H215-'4.3-7 (2)'!E215-'4.3-7 (2)'!F215-'4.3-7 (2)'!G215-'4.3-7 (2)'!I215-'4.3-7 (2)'!J215-'4.3-7 (2)'!K215-L215-M215-O215-P215</f>
        <v>826</v>
      </c>
      <c r="E215" s="208"/>
      <c r="F215" s="228"/>
      <c r="G215" s="229"/>
      <c r="H215" s="228"/>
      <c r="I215" s="229"/>
      <c r="J215" s="228"/>
      <c r="K215" s="229"/>
      <c r="L215" s="228"/>
      <c r="M215" s="229"/>
      <c r="N215" s="367"/>
      <c r="O215" s="228"/>
      <c r="P215" s="229"/>
      <c r="Q215" s="361">
        <f t="shared" si="59"/>
        <v>826</v>
      </c>
      <c r="R215" s="361">
        <f t="shared" si="60"/>
        <v>0</v>
      </c>
    </row>
    <row r="216" spans="1:118" s="365" customFormat="1">
      <c r="A216" s="242" t="s">
        <v>492</v>
      </c>
      <c r="B216" s="471"/>
      <c r="C216" s="208">
        <v>826</v>
      </c>
      <c r="D216" s="208">
        <v>826</v>
      </c>
      <c r="E216" s="208">
        <v>0</v>
      </c>
      <c r="F216" s="228">
        <v>0</v>
      </c>
      <c r="G216" s="229">
        <v>0</v>
      </c>
      <c r="H216" s="228">
        <v>0</v>
      </c>
      <c r="I216" s="229">
        <v>0</v>
      </c>
      <c r="J216" s="228">
        <v>0</v>
      </c>
      <c r="K216" s="229">
        <v>0</v>
      </c>
      <c r="L216" s="228">
        <v>0</v>
      </c>
      <c r="M216" s="229">
        <v>0</v>
      </c>
      <c r="N216" s="367">
        <v>0</v>
      </c>
      <c r="O216" s="228">
        <v>0</v>
      </c>
      <c r="P216" s="229">
        <v>0</v>
      </c>
      <c r="Q216" s="361">
        <f t="shared" si="59"/>
        <v>826</v>
      </c>
      <c r="R216" s="361">
        <f t="shared" si="60"/>
        <v>0</v>
      </c>
    </row>
    <row r="217" spans="1:118">
      <c r="A217" s="207" t="s">
        <v>491</v>
      </c>
      <c r="B217" s="260"/>
      <c r="C217" s="208">
        <v>0</v>
      </c>
      <c r="D217" s="208">
        <v>0</v>
      </c>
      <c r="E217" s="208">
        <v>0</v>
      </c>
      <c r="F217" s="208">
        <v>0</v>
      </c>
      <c r="G217" s="208">
        <v>0</v>
      </c>
      <c r="H217" s="208">
        <v>0</v>
      </c>
      <c r="I217" s="208">
        <v>0</v>
      </c>
      <c r="J217" s="208">
        <v>0</v>
      </c>
      <c r="K217" s="208">
        <v>0</v>
      </c>
      <c r="L217" s="208">
        <v>0</v>
      </c>
      <c r="M217" s="208">
        <v>0</v>
      </c>
      <c r="N217" s="208">
        <v>0</v>
      </c>
      <c r="O217" s="208">
        <v>0</v>
      </c>
      <c r="P217" s="208">
        <v>0</v>
      </c>
      <c r="Q217" s="361">
        <f t="shared" si="59"/>
        <v>0</v>
      </c>
      <c r="R217" s="361">
        <f t="shared" si="60"/>
        <v>0</v>
      </c>
    </row>
    <row r="218" spans="1:118">
      <c r="A218" s="466" t="s">
        <v>492</v>
      </c>
      <c r="B218" s="259"/>
      <c r="C218" s="210">
        <f t="shared" ref="C218:P218" si="63">C215+C217</f>
        <v>826</v>
      </c>
      <c r="D218" s="210">
        <f t="shared" si="63"/>
        <v>826</v>
      </c>
      <c r="E218" s="210">
        <f t="shared" si="63"/>
        <v>0</v>
      </c>
      <c r="F218" s="210">
        <f t="shared" si="63"/>
        <v>0</v>
      </c>
      <c r="G218" s="210">
        <f t="shared" si="63"/>
        <v>0</v>
      </c>
      <c r="H218" s="210">
        <f t="shared" si="63"/>
        <v>0</v>
      </c>
      <c r="I218" s="210">
        <f t="shared" si="63"/>
        <v>0</v>
      </c>
      <c r="J218" s="210">
        <f t="shared" si="63"/>
        <v>0</v>
      </c>
      <c r="K218" s="210">
        <f t="shared" si="63"/>
        <v>0</v>
      </c>
      <c r="L218" s="210">
        <f t="shared" si="63"/>
        <v>0</v>
      </c>
      <c r="M218" s="210">
        <f t="shared" si="63"/>
        <v>0</v>
      </c>
      <c r="N218" s="210">
        <f t="shared" si="63"/>
        <v>0</v>
      </c>
      <c r="O218" s="210">
        <f t="shared" si="63"/>
        <v>0</v>
      </c>
      <c r="P218" s="210">
        <f t="shared" si="63"/>
        <v>0</v>
      </c>
      <c r="Q218" s="361">
        <f t="shared" si="59"/>
        <v>826</v>
      </c>
      <c r="R218" s="361">
        <f t="shared" si="60"/>
        <v>0</v>
      </c>
    </row>
    <row r="219" spans="1:118">
      <c r="A219" s="230" t="s">
        <v>270</v>
      </c>
      <c r="B219" s="241"/>
      <c r="C219" s="208"/>
      <c r="D219" s="208"/>
      <c r="E219" s="229"/>
      <c r="F219" s="228"/>
      <c r="G219" s="229"/>
      <c r="H219" s="228"/>
      <c r="I219" s="229"/>
      <c r="J219" s="228"/>
      <c r="K219" s="229"/>
      <c r="L219" s="228"/>
      <c r="M219" s="229"/>
      <c r="N219" s="367"/>
      <c r="O219" s="228"/>
      <c r="P219" s="229"/>
      <c r="Q219" s="361">
        <f t="shared" si="59"/>
        <v>0</v>
      </c>
      <c r="R219" s="361">
        <f t="shared" si="60"/>
        <v>0</v>
      </c>
      <c r="S219" s="365"/>
      <c r="T219" s="365"/>
      <c r="U219" s="365"/>
      <c r="V219" s="365"/>
      <c r="W219" s="365"/>
      <c r="X219" s="365"/>
      <c r="Y219" s="365"/>
      <c r="Z219" s="365"/>
      <c r="AA219" s="365"/>
      <c r="AB219" s="365"/>
      <c r="AC219" s="365"/>
      <c r="AD219" s="365"/>
      <c r="AE219" s="365"/>
      <c r="AF219" s="365"/>
      <c r="AG219" s="365"/>
      <c r="AH219" s="365"/>
      <c r="AI219" s="365"/>
      <c r="AJ219" s="365"/>
      <c r="AK219" s="365"/>
      <c r="AL219" s="365"/>
      <c r="AM219" s="365"/>
      <c r="AN219" s="365"/>
      <c r="AO219" s="365"/>
      <c r="AP219" s="365"/>
      <c r="AQ219" s="365"/>
      <c r="AR219" s="365"/>
      <c r="AS219" s="365"/>
      <c r="AT219" s="365"/>
      <c r="AU219" s="365"/>
      <c r="AV219" s="365"/>
      <c r="AW219" s="365"/>
      <c r="AX219" s="365"/>
      <c r="AY219" s="365"/>
      <c r="AZ219" s="365"/>
      <c r="BA219" s="365"/>
      <c r="BB219" s="365"/>
      <c r="BC219" s="365"/>
      <c r="BD219" s="365"/>
      <c r="BE219" s="365"/>
      <c r="BF219" s="365"/>
      <c r="BG219" s="365"/>
      <c r="BH219" s="365"/>
      <c r="BI219" s="365"/>
      <c r="BJ219" s="365"/>
      <c r="BK219" s="365"/>
      <c r="BL219" s="365"/>
      <c r="BM219" s="365"/>
      <c r="BN219" s="365"/>
      <c r="BO219" s="365"/>
      <c r="BP219" s="365"/>
      <c r="BQ219" s="365"/>
      <c r="BR219" s="365"/>
      <c r="BS219" s="365"/>
      <c r="BT219" s="365"/>
      <c r="BU219" s="365"/>
      <c r="BV219" s="365"/>
      <c r="BW219" s="365"/>
      <c r="BX219" s="365"/>
      <c r="BY219" s="365"/>
      <c r="BZ219" s="365"/>
      <c r="CA219" s="365"/>
      <c r="CB219" s="365"/>
      <c r="CC219" s="365"/>
      <c r="CD219" s="365"/>
      <c r="CE219" s="365"/>
      <c r="CF219" s="365"/>
      <c r="CG219" s="365"/>
      <c r="CH219" s="365"/>
      <c r="CI219" s="365"/>
      <c r="CJ219" s="365"/>
      <c r="CK219" s="365"/>
      <c r="CL219" s="365"/>
      <c r="CM219" s="365"/>
      <c r="CN219" s="365"/>
      <c r="CO219" s="365"/>
      <c r="CP219" s="365"/>
      <c r="CQ219" s="365"/>
      <c r="CR219" s="365"/>
      <c r="CS219" s="365"/>
      <c r="CT219" s="365"/>
      <c r="CU219" s="365"/>
      <c r="CV219" s="365"/>
      <c r="CW219" s="365"/>
      <c r="CX219" s="365"/>
      <c r="CY219" s="365"/>
      <c r="CZ219" s="365"/>
      <c r="DA219" s="365"/>
      <c r="DB219" s="365"/>
      <c r="DC219" s="365"/>
      <c r="DD219" s="365"/>
      <c r="DE219" s="365"/>
      <c r="DF219" s="365"/>
      <c r="DG219" s="365"/>
      <c r="DH219" s="365"/>
      <c r="DI219" s="365"/>
      <c r="DJ219" s="365"/>
      <c r="DK219" s="365"/>
      <c r="DL219" s="365"/>
      <c r="DM219" s="365"/>
      <c r="DN219" s="365"/>
    </row>
    <row r="220" spans="1:118" s="365" customFormat="1">
      <c r="A220" s="242" t="s">
        <v>36</v>
      </c>
      <c r="B220" s="471" t="s">
        <v>183</v>
      </c>
      <c r="C220" s="208">
        <f t="shared" si="56"/>
        <v>76</v>
      </c>
      <c r="D220" s="208">
        <f>'[1]5.3-7.'!C88-'4.3-7 (2)'!H220-'4.3-7 (2)'!E220-'4.3-7 (2)'!F220-'4.3-7 (2)'!G220-'4.3-7 (2)'!I220-'4.3-7 (2)'!J220-'4.3-7 (2)'!K220-L220-M220-O220-P220</f>
        <v>76</v>
      </c>
      <c r="E220" s="208"/>
      <c r="F220" s="228"/>
      <c r="G220" s="229"/>
      <c r="H220" s="228"/>
      <c r="I220" s="229"/>
      <c r="J220" s="228"/>
      <c r="K220" s="229"/>
      <c r="L220" s="228"/>
      <c r="M220" s="229"/>
      <c r="N220" s="367"/>
      <c r="O220" s="228"/>
      <c r="P220" s="229"/>
      <c r="Q220" s="361">
        <f t="shared" si="59"/>
        <v>76</v>
      </c>
      <c r="R220" s="361">
        <f t="shared" si="60"/>
        <v>0</v>
      </c>
    </row>
    <row r="221" spans="1:118" s="365" customFormat="1">
      <c r="A221" s="242" t="s">
        <v>492</v>
      </c>
      <c r="B221" s="471"/>
      <c r="C221" s="208">
        <v>76</v>
      </c>
      <c r="D221" s="208">
        <v>76</v>
      </c>
      <c r="E221" s="208">
        <v>0</v>
      </c>
      <c r="F221" s="228">
        <v>0</v>
      </c>
      <c r="G221" s="229">
        <v>0</v>
      </c>
      <c r="H221" s="228">
        <v>0</v>
      </c>
      <c r="I221" s="229">
        <v>0</v>
      </c>
      <c r="J221" s="228">
        <v>0</v>
      </c>
      <c r="K221" s="229">
        <v>0</v>
      </c>
      <c r="L221" s="228">
        <v>0</v>
      </c>
      <c r="M221" s="229">
        <v>0</v>
      </c>
      <c r="N221" s="367">
        <v>0</v>
      </c>
      <c r="O221" s="228">
        <v>0</v>
      </c>
      <c r="P221" s="229">
        <v>0</v>
      </c>
      <c r="Q221" s="361">
        <f t="shared" si="59"/>
        <v>76</v>
      </c>
      <c r="R221" s="361">
        <f t="shared" si="60"/>
        <v>0</v>
      </c>
    </row>
    <row r="222" spans="1:118">
      <c r="A222" s="207" t="s">
        <v>491</v>
      </c>
      <c r="B222" s="260"/>
      <c r="C222" s="208">
        <v>0</v>
      </c>
      <c r="D222" s="208">
        <v>0</v>
      </c>
      <c r="E222" s="208">
        <v>0</v>
      </c>
      <c r="F222" s="208">
        <v>0</v>
      </c>
      <c r="G222" s="208">
        <v>0</v>
      </c>
      <c r="H222" s="208">
        <v>0</v>
      </c>
      <c r="I222" s="208">
        <v>0</v>
      </c>
      <c r="J222" s="208">
        <v>0</v>
      </c>
      <c r="K222" s="208">
        <v>0</v>
      </c>
      <c r="L222" s="208">
        <v>0</v>
      </c>
      <c r="M222" s="208">
        <v>0</v>
      </c>
      <c r="N222" s="208">
        <v>0</v>
      </c>
      <c r="O222" s="208">
        <v>0</v>
      </c>
      <c r="P222" s="208">
        <v>0</v>
      </c>
      <c r="Q222" s="361">
        <f t="shared" si="59"/>
        <v>0</v>
      </c>
      <c r="R222" s="361">
        <f t="shared" si="60"/>
        <v>0</v>
      </c>
    </row>
    <row r="223" spans="1:118">
      <c r="A223" s="466" t="s">
        <v>492</v>
      </c>
      <c r="B223" s="259"/>
      <c r="C223" s="210">
        <f t="shared" ref="C223:P223" si="64">C220+C222</f>
        <v>76</v>
      </c>
      <c r="D223" s="210">
        <f t="shared" si="64"/>
        <v>76</v>
      </c>
      <c r="E223" s="210">
        <f t="shared" si="64"/>
        <v>0</v>
      </c>
      <c r="F223" s="210">
        <f t="shared" si="64"/>
        <v>0</v>
      </c>
      <c r="G223" s="210">
        <f t="shared" si="64"/>
        <v>0</v>
      </c>
      <c r="H223" s="210">
        <f t="shared" si="64"/>
        <v>0</v>
      </c>
      <c r="I223" s="210">
        <f t="shared" si="64"/>
        <v>0</v>
      </c>
      <c r="J223" s="210">
        <f t="shared" si="64"/>
        <v>0</v>
      </c>
      <c r="K223" s="210">
        <f t="shared" si="64"/>
        <v>0</v>
      </c>
      <c r="L223" s="210">
        <f t="shared" si="64"/>
        <v>0</v>
      </c>
      <c r="M223" s="210">
        <f t="shared" si="64"/>
        <v>0</v>
      </c>
      <c r="N223" s="210">
        <f t="shared" si="64"/>
        <v>0</v>
      </c>
      <c r="O223" s="210">
        <f t="shared" si="64"/>
        <v>0</v>
      </c>
      <c r="P223" s="210">
        <f t="shared" si="64"/>
        <v>0</v>
      </c>
      <c r="Q223" s="361">
        <f t="shared" si="59"/>
        <v>76</v>
      </c>
      <c r="R223" s="361">
        <f t="shared" si="60"/>
        <v>0</v>
      </c>
    </row>
    <row r="224" spans="1:118">
      <c r="A224" s="230" t="s">
        <v>271</v>
      </c>
      <c r="B224" s="241"/>
      <c r="C224" s="208"/>
      <c r="D224" s="208"/>
      <c r="E224" s="229"/>
      <c r="F224" s="228"/>
      <c r="G224" s="229"/>
      <c r="H224" s="228"/>
      <c r="I224" s="229"/>
      <c r="J224" s="228"/>
      <c r="K224" s="229"/>
      <c r="L224" s="228"/>
      <c r="M224" s="229"/>
      <c r="N224" s="367"/>
      <c r="O224" s="228"/>
      <c r="P224" s="229"/>
      <c r="Q224" s="361">
        <f t="shared" si="59"/>
        <v>0</v>
      </c>
      <c r="R224" s="361">
        <f t="shared" si="60"/>
        <v>0</v>
      </c>
      <c r="S224" s="365"/>
      <c r="T224" s="365"/>
      <c r="U224" s="365"/>
      <c r="V224" s="365"/>
      <c r="W224" s="365"/>
      <c r="X224" s="365"/>
      <c r="Y224" s="365"/>
      <c r="Z224" s="365"/>
      <c r="AA224" s="365"/>
      <c r="AB224" s="365"/>
      <c r="AC224" s="365"/>
      <c r="AD224" s="365"/>
      <c r="AE224" s="365"/>
      <c r="AF224" s="365"/>
      <c r="AG224" s="365"/>
      <c r="AH224" s="365"/>
      <c r="AI224" s="365"/>
      <c r="AJ224" s="365"/>
      <c r="AK224" s="365"/>
      <c r="AL224" s="365"/>
      <c r="AM224" s="365"/>
      <c r="AN224" s="365"/>
      <c r="AO224" s="365"/>
      <c r="AP224" s="365"/>
      <c r="AQ224" s="365"/>
      <c r="AR224" s="365"/>
      <c r="AS224" s="365"/>
      <c r="AT224" s="365"/>
      <c r="AU224" s="365"/>
      <c r="AV224" s="365"/>
      <c r="AW224" s="365"/>
      <c r="AX224" s="365"/>
      <c r="AY224" s="365"/>
      <c r="AZ224" s="365"/>
      <c r="BA224" s="365"/>
      <c r="BB224" s="365"/>
      <c r="BC224" s="365"/>
      <c r="BD224" s="365"/>
      <c r="BE224" s="365"/>
      <c r="BF224" s="365"/>
      <c r="BG224" s="365"/>
      <c r="BH224" s="365"/>
      <c r="BI224" s="365"/>
      <c r="BJ224" s="365"/>
      <c r="BK224" s="365"/>
      <c r="BL224" s="365"/>
      <c r="BM224" s="365"/>
      <c r="BN224" s="365"/>
      <c r="BO224" s="365"/>
      <c r="BP224" s="365"/>
      <c r="BQ224" s="365"/>
      <c r="BR224" s="365"/>
      <c r="BS224" s="365"/>
      <c r="BT224" s="365"/>
      <c r="BU224" s="365"/>
      <c r="BV224" s="365"/>
      <c r="BW224" s="365"/>
      <c r="BX224" s="365"/>
      <c r="BY224" s="365"/>
      <c r="BZ224" s="365"/>
      <c r="CA224" s="365"/>
      <c r="CB224" s="365"/>
      <c r="CC224" s="365"/>
      <c r="CD224" s="365"/>
      <c r="CE224" s="365"/>
      <c r="CF224" s="365"/>
      <c r="CG224" s="365"/>
      <c r="CH224" s="365"/>
      <c r="CI224" s="365"/>
      <c r="CJ224" s="365"/>
      <c r="CK224" s="365"/>
      <c r="CL224" s="365"/>
      <c r="CM224" s="365"/>
      <c r="CN224" s="365"/>
      <c r="CO224" s="365"/>
      <c r="CP224" s="365"/>
      <c r="CQ224" s="365"/>
      <c r="CR224" s="365"/>
      <c r="CS224" s="365"/>
      <c r="CT224" s="365"/>
      <c r="CU224" s="365"/>
      <c r="CV224" s="365"/>
      <c r="CW224" s="365"/>
      <c r="CX224" s="365"/>
      <c r="CY224" s="365"/>
      <c r="CZ224" s="365"/>
      <c r="DA224" s="365"/>
      <c r="DB224" s="365"/>
      <c r="DC224" s="365"/>
      <c r="DD224" s="365"/>
      <c r="DE224" s="365"/>
      <c r="DF224" s="365"/>
      <c r="DG224" s="365"/>
      <c r="DH224" s="365"/>
      <c r="DI224" s="365"/>
      <c r="DJ224" s="365"/>
      <c r="DK224" s="365"/>
      <c r="DL224" s="365"/>
      <c r="DM224" s="365"/>
      <c r="DN224" s="365"/>
    </row>
    <row r="225" spans="1:118" s="365" customFormat="1">
      <c r="A225" s="242" t="s">
        <v>36</v>
      </c>
      <c r="B225" s="471" t="s">
        <v>183</v>
      </c>
      <c r="C225" s="208">
        <f t="shared" si="56"/>
        <v>4891</v>
      </c>
      <c r="D225" s="208">
        <f>'[1]5.3-7.'!C90-'4.3-7 (2)'!H225-'4.3-7 (2)'!E225-'4.3-7 (2)'!F225-'4.3-7 (2)'!G225-'4.3-7 (2)'!I225-'4.3-7 (2)'!J225-'4.3-7 (2)'!K225-L225-M225-O225-P225</f>
        <v>4891</v>
      </c>
      <c r="E225" s="208"/>
      <c r="F225" s="228"/>
      <c r="G225" s="229"/>
      <c r="H225" s="228"/>
      <c r="I225" s="229"/>
      <c r="J225" s="228"/>
      <c r="K225" s="229"/>
      <c r="L225" s="228"/>
      <c r="M225" s="229"/>
      <c r="N225" s="367"/>
      <c r="O225" s="228"/>
      <c r="P225" s="229"/>
      <c r="Q225" s="361">
        <f t="shared" si="59"/>
        <v>4891</v>
      </c>
      <c r="R225" s="361">
        <f t="shared" si="60"/>
        <v>0</v>
      </c>
    </row>
    <row r="226" spans="1:118" s="365" customFormat="1">
      <c r="A226" s="242" t="s">
        <v>492</v>
      </c>
      <c r="B226" s="471"/>
      <c r="C226" s="208">
        <v>4891</v>
      </c>
      <c r="D226" s="208">
        <v>4891</v>
      </c>
      <c r="E226" s="208">
        <v>0</v>
      </c>
      <c r="F226" s="228">
        <v>0</v>
      </c>
      <c r="G226" s="229">
        <v>0</v>
      </c>
      <c r="H226" s="228">
        <v>0</v>
      </c>
      <c r="I226" s="229">
        <v>0</v>
      </c>
      <c r="J226" s="228">
        <v>0</v>
      </c>
      <c r="K226" s="229">
        <v>0</v>
      </c>
      <c r="L226" s="228">
        <v>0</v>
      </c>
      <c r="M226" s="229">
        <v>0</v>
      </c>
      <c r="N226" s="367">
        <v>0</v>
      </c>
      <c r="O226" s="228">
        <v>0</v>
      </c>
      <c r="P226" s="229">
        <v>0</v>
      </c>
      <c r="Q226" s="361">
        <f t="shared" si="59"/>
        <v>4891</v>
      </c>
      <c r="R226" s="361">
        <f t="shared" si="60"/>
        <v>0</v>
      </c>
    </row>
    <row r="227" spans="1:118">
      <c r="A227" s="207" t="s">
        <v>491</v>
      </c>
      <c r="B227" s="260"/>
      <c r="C227" s="208">
        <v>0</v>
      </c>
      <c r="D227" s="208">
        <v>0</v>
      </c>
      <c r="E227" s="208">
        <v>0</v>
      </c>
      <c r="F227" s="208">
        <v>0</v>
      </c>
      <c r="G227" s="208">
        <v>0</v>
      </c>
      <c r="H227" s="208">
        <v>0</v>
      </c>
      <c r="I227" s="208">
        <v>0</v>
      </c>
      <c r="J227" s="208">
        <v>0</v>
      </c>
      <c r="K227" s="208">
        <v>0</v>
      </c>
      <c r="L227" s="208">
        <v>0</v>
      </c>
      <c r="M227" s="208">
        <v>0</v>
      </c>
      <c r="N227" s="208">
        <v>0</v>
      </c>
      <c r="O227" s="208">
        <v>0</v>
      </c>
      <c r="P227" s="208">
        <v>0</v>
      </c>
      <c r="Q227" s="361">
        <f t="shared" si="59"/>
        <v>0</v>
      </c>
      <c r="R227" s="361">
        <f t="shared" si="60"/>
        <v>0</v>
      </c>
    </row>
    <row r="228" spans="1:118">
      <c r="A228" s="466" t="s">
        <v>492</v>
      </c>
      <c r="B228" s="259"/>
      <c r="C228" s="210">
        <f t="shared" ref="C228:P228" si="65">C225+C227</f>
        <v>4891</v>
      </c>
      <c r="D228" s="210">
        <f t="shared" si="65"/>
        <v>4891</v>
      </c>
      <c r="E228" s="210">
        <f t="shared" si="65"/>
        <v>0</v>
      </c>
      <c r="F228" s="210">
        <f t="shared" si="65"/>
        <v>0</v>
      </c>
      <c r="G228" s="210">
        <f t="shared" si="65"/>
        <v>0</v>
      </c>
      <c r="H228" s="210">
        <f t="shared" si="65"/>
        <v>0</v>
      </c>
      <c r="I228" s="210">
        <f t="shared" si="65"/>
        <v>0</v>
      </c>
      <c r="J228" s="210">
        <f t="shared" si="65"/>
        <v>0</v>
      </c>
      <c r="K228" s="210">
        <f t="shared" si="65"/>
        <v>0</v>
      </c>
      <c r="L228" s="210">
        <f t="shared" si="65"/>
        <v>0</v>
      </c>
      <c r="M228" s="210">
        <f t="shared" si="65"/>
        <v>0</v>
      </c>
      <c r="N228" s="210">
        <f t="shared" si="65"/>
        <v>0</v>
      </c>
      <c r="O228" s="210">
        <f t="shared" si="65"/>
        <v>0</v>
      </c>
      <c r="P228" s="210">
        <f t="shared" si="65"/>
        <v>0</v>
      </c>
      <c r="Q228" s="361">
        <f t="shared" si="59"/>
        <v>4891</v>
      </c>
      <c r="R228" s="361">
        <f t="shared" si="60"/>
        <v>0</v>
      </c>
    </row>
    <row r="229" spans="1:118">
      <c r="A229" s="230" t="s">
        <v>181</v>
      </c>
      <c r="B229" s="241"/>
      <c r="C229" s="208"/>
      <c r="D229" s="208"/>
      <c r="E229" s="229"/>
      <c r="F229" s="228"/>
      <c r="G229" s="229"/>
      <c r="H229" s="228"/>
      <c r="I229" s="229"/>
      <c r="J229" s="228"/>
      <c r="K229" s="229"/>
      <c r="L229" s="228"/>
      <c r="M229" s="229"/>
      <c r="N229" s="367"/>
      <c r="O229" s="228"/>
      <c r="P229" s="229"/>
      <c r="Q229" s="361">
        <f t="shared" si="59"/>
        <v>0</v>
      </c>
      <c r="R229" s="361">
        <f t="shared" si="60"/>
        <v>0</v>
      </c>
      <c r="S229" s="365"/>
      <c r="T229" s="365"/>
      <c r="U229" s="365"/>
      <c r="V229" s="365"/>
      <c r="W229" s="365"/>
      <c r="X229" s="365"/>
      <c r="Y229" s="365"/>
      <c r="Z229" s="365"/>
      <c r="AA229" s="365"/>
      <c r="AB229" s="365"/>
      <c r="AC229" s="365"/>
      <c r="AD229" s="365"/>
      <c r="AE229" s="365"/>
      <c r="AF229" s="365"/>
      <c r="AG229" s="365"/>
      <c r="AH229" s="365"/>
      <c r="AI229" s="365"/>
      <c r="AJ229" s="365"/>
      <c r="AK229" s="365"/>
      <c r="AL229" s="365"/>
      <c r="AM229" s="365"/>
      <c r="AN229" s="365"/>
      <c r="AO229" s="365"/>
      <c r="AP229" s="365"/>
      <c r="AQ229" s="365"/>
      <c r="AR229" s="365"/>
      <c r="AS229" s="365"/>
      <c r="AT229" s="365"/>
      <c r="AU229" s="365"/>
      <c r="AV229" s="365"/>
      <c r="AW229" s="365"/>
      <c r="AX229" s="365"/>
      <c r="AY229" s="365"/>
      <c r="AZ229" s="365"/>
      <c r="BA229" s="365"/>
      <c r="BB229" s="365"/>
      <c r="BC229" s="365"/>
      <c r="BD229" s="365"/>
      <c r="BE229" s="365"/>
      <c r="BF229" s="365"/>
      <c r="BG229" s="365"/>
      <c r="BH229" s="365"/>
      <c r="BI229" s="365"/>
      <c r="BJ229" s="365"/>
      <c r="BK229" s="365"/>
      <c r="BL229" s="365"/>
      <c r="BM229" s="365"/>
      <c r="BN229" s="365"/>
      <c r="BO229" s="365"/>
      <c r="BP229" s="365"/>
      <c r="BQ229" s="365"/>
      <c r="BR229" s="365"/>
      <c r="BS229" s="365"/>
      <c r="BT229" s="365"/>
      <c r="BU229" s="365"/>
      <c r="BV229" s="365"/>
      <c r="BW229" s="365"/>
      <c r="BX229" s="365"/>
      <c r="BY229" s="365"/>
      <c r="BZ229" s="365"/>
      <c r="CA229" s="365"/>
      <c r="CB229" s="365"/>
      <c r="CC229" s="365"/>
      <c r="CD229" s="365"/>
      <c r="CE229" s="365"/>
      <c r="CF229" s="365"/>
      <c r="CG229" s="365"/>
      <c r="CH229" s="365"/>
      <c r="CI229" s="365"/>
      <c r="CJ229" s="365"/>
      <c r="CK229" s="365"/>
      <c r="CL229" s="365"/>
      <c r="CM229" s="365"/>
      <c r="CN229" s="365"/>
      <c r="CO229" s="365"/>
      <c r="CP229" s="365"/>
      <c r="CQ229" s="365"/>
      <c r="CR229" s="365"/>
      <c r="CS229" s="365"/>
      <c r="CT229" s="365"/>
      <c r="CU229" s="365"/>
      <c r="CV229" s="365"/>
      <c r="CW229" s="365"/>
      <c r="CX229" s="365"/>
      <c r="CY229" s="365"/>
      <c r="CZ229" s="365"/>
      <c r="DA229" s="365"/>
      <c r="DB229" s="365"/>
      <c r="DC229" s="365"/>
      <c r="DD229" s="365"/>
      <c r="DE229" s="365"/>
      <c r="DF229" s="365"/>
      <c r="DG229" s="365"/>
      <c r="DH229" s="365"/>
      <c r="DI229" s="365"/>
      <c r="DJ229" s="365"/>
      <c r="DK229" s="365"/>
      <c r="DL229" s="365"/>
      <c r="DM229" s="365"/>
      <c r="DN229" s="365"/>
    </row>
    <row r="230" spans="1:118" s="365" customFormat="1">
      <c r="A230" s="242" t="s">
        <v>36</v>
      </c>
      <c r="B230" s="471" t="s">
        <v>183</v>
      </c>
      <c r="C230" s="208">
        <f t="shared" si="56"/>
        <v>2164</v>
      </c>
      <c r="D230" s="208">
        <f>'[1]5.3-7.'!C92-'4.3-7 (2)'!H230-'4.3-7 (2)'!E230-'4.3-7 (2)'!F230-'4.3-7 (2)'!G230-'4.3-7 (2)'!I230-'4.3-7 (2)'!J230-'4.3-7 (2)'!K230-L230-M230-O230-P230</f>
        <v>25</v>
      </c>
      <c r="E230" s="208"/>
      <c r="F230" s="228"/>
      <c r="G230" s="229"/>
      <c r="H230" s="228">
        <v>2139</v>
      </c>
      <c r="I230" s="229"/>
      <c r="J230" s="228"/>
      <c r="K230" s="229"/>
      <c r="L230" s="228"/>
      <c r="M230" s="229"/>
      <c r="N230" s="367"/>
      <c r="O230" s="228"/>
      <c r="P230" s="229"/>
      <c r="Q230" s="361">
        <f t="shared" si="59"/>
        <v>2164</v>
      </c>
      <c r="R230" s="361">
        <f t="shared" si="60"/>
        <v>0</v>
      </c>
    </row>
    <row r="231" spans="1:118" s="365" customFormat="1">
      <c r="A231" s="242" t="s">
        <v>492</v>
      </c>
      <c r="B231" s="471"/>
      <c r="C231" s="208">
        <v>2164</v>
      </c>
      <c r="D231" s="208">
        <v>25</v>
      </c>
      <c r="E231" s="208">
        <v>0</v>
      </c>
      <c r="F231" s="228">
        <v>0</v>
      </c>
      <c r="G231" s="229">
        <v>0</v>
      </c>
      <c r="H231" s="228">
        <v>2139</v>
      </c>
      <c r="I231" s="229">
        <v>0</v>
      </c>
      <c r="J231" s="228">
        <v>0</v>
      </c>
      <c r="K231" s="229">
        <v>0</v>
      </c>
      <c r="L231" s="228">
        <v>0</v>
      </c>
      <c r="M231" s="229">
        <v>0</v>
      </c>
      <c r="N231" s="367">
        <v>0</v>
      </c>
      <c r="O231" s="228">
        <v>0</v>
      </c>
      <c r="P231" s="229">
        <v>0</v>
      </c>
      <c r="Q231" s="361">
        <f t="shared" si="59"/>
        <v>2164</v>
      </c>
      <c r="R231" s="361">
        <f t="shared" si="60"/>
        <v>0</v>
      </c>
    </row>
    <row r="232" spans="1:118">
      <c r="A232" s="207" t="s">
        <v>491</v>
      </c>
      <c r="B232" s="260"/>
      <c r="C232" s="208">
        <v>0</v>
      </c>
      <c r="D232" s="208">
        <v>0</v>
      </c>
      <c r="E232" s="208">
        <v>0</v>
      </c>
      <c r="F232" s="208">
        <v>0</v>
      </c>
      <c r="G232" s="208">
        <v>0</v>
      </c>
      <c r="H232" s="208">
        <v>0</v>
      </c>
      <c r="I232" s="208">
        <v>0</v>
      </c>
      <c r="J232" s="208">
        <v>0</v>
      </c>
      <c r="K232" s="208">
        <v>0</v>
      </c>
      <c r="L232" s="208">
        <v>0</v>
      </c>
      <c r="M232" s="208">
        <v>0</v>
      </c>
      <c r="N232" s="208">
        <v>0</v>
      </c>
      <c r="O232" s="208">
        <v>0</v>
      </c>
      <c r="P232" s="208">
        <v>0</v>
      </c>
      <c r="Q232" s="361">
        <f t="shared" si="59"/>
        <v>0</v>
      </c>
      <c r="R232" s="361">
        <f t="shared" si="60"/>
        <v>0</v>
      </c>
    </row>
    <row r="233" spans="1:118">
      <c r="A233" s="466" t="s">
        <v>492</v>
      </c>
      <c r="B233" s="259"/>
      <c r="C233" s="210">
        <f t="shared" ref="C233:P233" si="66">C230+C232</f>
        <v>2164</v>
      </c>
      <c r="D233" s="210">
        <f t="shared" si="66"/>
        <v>25</v>
      </c>
      <c r="E233" s="210">
        <f t="shared" si="66"/>
        <v>0</v>
      </c>
      <c r="F233" s="210">
        <f t="shared" si="66"/>
        <v>0</v>
      </c>
      <c r="G233" s="210">
        <f t="shared" si="66"/>
        <v>0</v>
      </c>
      <c r="H233" s="210">
        <f t="shared" si="66"/>
        <v>2139</v>
      </c>
      <c r="I233" s="210">
        <f t="shared" si="66"/>
        <v>0</v>
      </c>
      <c r="J233" s="210">
        <f t="shared" si="66"/>
        <v>0</v>
      </c>
      <c r="K233" s="210">
        <f t="shared" si="66"/>
        <v>0</v>
      </c>
      <c r="L233" s="210">
        <f t="shared" si="66"/>
        <v>0</v>
      </c>
      <c r="M233" s="210">
        <f t="shared" si="66"/>
        <v>0</v>
      </c>
      <c r="N233" s="210">
        <f t="shared" si="66"/>
        <v>0</v>
      </c>
      <c r="O233" s="210">
        <f t="shared" si="66"/>
        <v>0</v>
      </c>
      <c r="P233" s="210">
        <f t="shared" si="66"/>
        <v>0</v>
      </c>
      <c r="Q233" s="361">
        <f t="shared" si="59"/>
        <v>2164</v>
      </c>
      <c r="R233" s="361">
        <f t="shared" si="60"/>
        <v>0</v>
      </c>
    </row>
    <row r="234" spans="1:118">
      <c r="A234" s="209" t="s">
        <v>398</v>
      </c>
      <c r="B234" s="202"/>
      <c r="C234" s="298"/>
      <c r="D234" s="232"/>
      <c r="E234" s="233"/>
      <c r="F234" s="232"/>
      <c r="G234" s="233"/>
      <c r="H234" s="232"/>
      <c r="I234" s="233"/>
      <c r="J234" s="232"/>
      <c r="K234" s="233"/>
      <c r="L234" s="232"/>
      <c r="M234" s="233"/>
      <c r="N234" s="368"/>
      <c r="O234" s="232"/>
      <c r="P234" s="233"/>
      <c r="Q234" s="361">
        <f t="shared" si="59"/>
        <v>0</v>
      </c>
      <c r="R234" s="361">
        <f t="shared" si="60"/>
        <v>0</v>
      </c>
      <c r="S234" s="365"/>
      <c r="T234" s="365"/>
      <c r="U234" s="365"/>
      <c r="V234" s="365"/>
      <c r="W234" s="365"/>
      <c r="X234" s="365"/>
      <c r="Y234" s="365"/>
      <c r="Z234" s="365"/>
      <c r="AA234" s="365"/>
      <c r="AB234" s="365"/>
      <c r="AC234" s="365"/>
      <c r="AD234" s="365"/>
      <c r="AE234" s="365"/>
      <c r="AF234" s="365"/>
      <c r="AG234" s="365"/>
      <c r="AH234" s="365"/>
      <c r="AI234" s="365"/>
      <c r="AJ234" s="365"/>
      <c r="AK234" s="365"/>
      <c r="AL234" s="365"/>
      <c r="AM234" s="365"/>
      <c r="AN234" s="365"/>
      <c r="AO234" s="365"/>
      <c r="AP234" s="365"/>
      <c r="AQ234" s="365"/>
      <c r="AR234" s="365"/>
      <c r="AS234" s="365"/>
      <c r="AT234" s="365"/>
      <c r="AU234" s="365"/>
      <c r="AV234" s="365"/>
      <c r="AW234" s="365"/>
      <c r="AX234" s="365"/>
      <c r="AY234" s="365"/>
      <c r="AZ234" s="365"/>
      <c r="BA234" s="365"/>
      <c r="BB234" s="365"/>
      <c r="BC234" s="365"/>
      <c r="BD234" s="365"/>
      <c r="BE234" s="365"/>
      <c r="BF234" s="365"/>
      <c r="BG234" s="365"/>
      <c r="BH234" s="365"/>
      <c r="BI234" s="365"/>
      <c r="BJ234" s="365"/>
      <c r="BK234" s="365"/>
      <c r="BL234" s="365"/>
      <c r="BM234" s="365"/>
      <c r="BN234" s="365"/>
      <c r="BO234" s="365"/>
      <c r="BP234" s="365"/>
      <c r="BQ234" s="365"/>
      <c r="BR234" s="365"/>
      <c r="BS234" s="365"/>
      <c r="BT234" s="365"/>
      <c r="BU234" s="365"/>
      <c r="BV234" s="365"/>
      <c r="BW234" s="365"/>
      <c r="BX234" s="365"/>
      <c r="BY234" s="365"/>
      <c r="BZ234" s="365"/>
      <c r="CA234" s="365"/>
      <c r="CB234" s="365"/>
      <c r="CC234" s="365"/>
      <c r="CD234" s="365"/>
      <c r="CE234" s="365"/>
      <c r="CF234" s="365"/>
      <c r="CG234" s="365"/>
      <c r="CH234" s="365"/>
      <c r="CI234" s="365"/>
      <c r="CJ234" s="365"/>
      <c r="CK234" s="365"/>
      <c r="CL234" s="365"/>
      <c r="CM234" s="365"/>
      <c r="CN234" s="365"/>
      <c r="CO234" s="365"/>
      <c r="CP234" s="365"/>
      <c r="CQ234" s="365"/>
      <c r="CR234" s="365"/>
      <c r="CS234" s="365"/>
      <c r="CT234" s="365"/>
      <c r="CU234" s="365"/>
      <c r="CV234" s="365"/>
      <c r="CW234" s="365"/>
      <c r="CX234" s="365"/>
      <c r="CY234" s="365"/>
      <c r="CZ234" s="365"/>
      <c r="DA234" s="365"/>
      <c r="DB234" s="365"/>
      <c r="DC234" s="365"/>
      <c r="DD234" s="365"/>
      <c r="DE234" s="365"/>
      <c r="DF234" s="365"/>
      <c r="DG234" s="365"/>
      <c r="DH234" s="365"/>
      <c r="DI234" s="365"/>
      <c r="DJ234" s="365"/>
      <c r="DK234" s="365"/>
      <c r="DL234" s="365"/>
      <c r="DM234" s="365"/>
      <c r="DN234" s="365"/>
    </row>
    <row r="235" spans="1:118" s="369" customFormat="1">
      <c r="A235" s="467" t="s">
        <v>36</v>
      </c>
      <c r="B235" s="260"/>
      <c r="C235" s="472">
        <f t="shared" ref="C235:P236" si="67">C14+C21+C28+C35+C41+C56+C62+C88+C93</f>
        <v>1247539</v>
      </c>
      <c r="D235" s="472">
        <f t="shared" si="67"/>
        <v>942048</v>
      </c>
      <c r="E235" s="472">
        <f t="shared" si="67"/>
        <v>0</v>
      </c>
      <c r="F235" s="472">
        <f t="shared" si="67"/>
        <v>0</v>
      </c>
      <c r="G235" s="472">
        <f t="shared" si="67"/>
        <v>0</v>
      </c>
      <c r="H235" s="472">
        <f t="shared" si="67"/>
        <v>272391</v>
      </c>
      <c r="I235" s="472">
        <f t="shared" si="67"/>
        <v>0</v>
      </c>
      <c r="J235" s="472">
        <f t="shared" si="67"/>
        <v>33100</v>
      </c>
      <c r="K235" s="472">
        <f t="shared" si="67"/>
        <v>0</v>
      </c>
      <c r="L235" s="472">
        <f t="shared" si="67"/>
        <v>0</v>
      </c>
      <c r="M235" s="472">
        <f t="shared" si="67"/>
        <v>0</v>
      </c>
      <c r="N235" s="472">
        <f t="shared" si="67"/>
        <v>0</v>
      </c>
      <c r="O235" s="472">
        <f t="shared" si="67"/>
        <v>0</v>
      </c>
      <c r="P235" s="472">
        <f t="shared" si="67"/>
        <v>0</v>
      </c>
      <c r="Q235" s="361">
        <f t="shared" si="59"/>
        <v>1247539</v>
      </c>
      <c r="R235" s="361">
        <f t="shared" si="60"/>
        <v>0</v>
      </c>
    </row>
    <row r="236" spans="1:118" s="369" customFormat="1">
      <c r="A236" s="467" t="s">
        <v>492</v>
      </c>
      <c r="B236" s="260"/>
      <c r="C236" s="472">
        <f t="shared" si="67"/>
        <v>1227435</v>
      </c>
      <c r="D236" s="472">
        <f t="shared" si="67"/>
        <v>946745</v>
      </c>
      <c r="E236" s="472">
        <f t="shared" si="67"/>
        <v>0</v>
      </c>
      <c r="F236" s="472">
        <f t="shared" si="67"/>
        <v>0</v>
      </c>
      <c r="G236" s="472">
        <f t="shared" si="67"/>
        <v>0</v>
      </c>
      <c r="H236" s="472">
        <f t="shared" si="67"/>
        <v>226975</v>
      </c>
      <c r="I236" s="472">
        <f t="shared" si="67"/>
        <v>0</v>
      </c>
      <c r="J236" s="472">
        <f t="shared" si="67"/>
        <v>34576</v>
      </c>
      <c r="K236" s="472">
        <f t="shared" si="67"/>
        <v>0</v>
      </c>
      <c r="L236" s="472">
        <f t="shared" si="67"/>
        <v>0</v>
      </c>
      <c r="M236" s="472">
        <f t="shared" si="67"/>
        <v>0</v>
      </c>
      <c r="N236" s="472">
        <f t="shared" si="67"/>
        <v>0</v>
      </c>
      <c r="O236" s="472">
        <f t="shared" si="67"/>
        <v>19139</v>
      </c>
      <c r="P236" s="472">
        <f t="shared" si="67"/>
        <v>0</v>
      </c>
      <c r="Q236" s="361">
        <f t="shared" si="59"/>
        <v>1227435</v>
      </c>
      <c r="R236" s="361">
        <f t="shared" si="60"/>
        <v>0</v>
      </c>
    </row>
    <row r="237" spans="1:118" s="369" customFormat="1">
      <c r="A237" s="467" t="s">
        <v>491</v>
      </c>
      <c r="B237" s="260"/>
      <c r="C237" s="472">
        <f>C18+C25+C32+C38+C43+C59+C64+C90+C95</f>
        <v>8893</v>
      </c>
      <c r="D237" s="472">
        <f t="shared" ref="D237:P238" si="68">D18+D25+D32+D38+D43+D59+D64+D90+D95</f>
        <v>1163</v>
      </c>
      <c r="E237" s="472">
        <f t="shared" si="68"/>
        <v>0</v>
      </c>
      <c r="F237" s="472">
        <f t="shared" si="68"/>
        <v>0</v>
      </c>
      <c r="G237" s="472">
        <f t="shared" si="68"/>
        <v>0</v>
      </c>
      <c r="H237" s="472">
        <f t="shared" si="68"/>
        <v>355</v>
      </c>
      <c r="I237" s="472">
        <f t="shared" si="68"/>
        <v>0</v>
      </c>
      <c r="J237" s="472">
        <f t="shared" si="68"/>
        <v>7375</v>
      </c>
      <c r="K237" s="472">
        <f t="shared" si="68"/>
        <v>0</v>
      </c>
      <c r="L237" s="472">
        <f t="shared" si="68"/>
        <v>0</v>
      </c>
      <c r="M237" s="472">
        <f t="shared" si="68"/>
        <v>0</v>
      </c>
      <c r="N237" s="472">
        <f t="shared" si="68"/>
        <v>0</v>
      </c>
      <c r="O237" s="472">
        <f t="shared" si="68"/>
        <v>0</v>
      </c>
      <c r="P237" s="472">
        <f t="shared" si="68"/>
        <v>0</v>
      </c>
      <c r="Q237" s="361">
        <f t="shared" si="59"/>
        <v>8893</v>
      </c>
      <c r="R237" s="361">
        <f t="shared" si="60"/>
        <v>0</v>
      </c>
    </row>
    <row r="238" spans="1:118" s="474" customFormat="1">
      <c r="A238" s="473" t="s">
        <v>492</v>
      </c>
      <c r="B238" s="259"/>
      <c r="C238" s="472">
        <f t="shared" ref="C238" si="69">C19+C26+C33+C39+C44+C60+C65+C91+C96</f>
        <v>1236328</v>
      </c>
      <c r="D238" s="472">
        <f t="shared" si="68"/>
        <v>947908</v>
      </c>
      <c r="E238" s="472">
        <f t="shared" si="68"/>
        <v>0</v>
      </c>
      <c r="F238" s="472">
        <f t="shared" si="68"/>
        <v>0</v>
      </c>
      <c r="G238" s="472">
        <f t="shared" si="68"/>
        <v>0</v>
      </c>
      <c r="H238" s="472">
        <f t="shared" si="68"/>
        <v>227330</v>
      </c>
      <c r="I238" s="472">
        <f t="shared" si="68"/>
        <v>0</v>
      </c>
      <c r="J238" s="472">
        <f t="shared" si="68"/>
        <v>41951</v>
      </c>
      <c r="K238" s="472">
        <f t="shared" si="68"/>
        <v>0</v>
      </c>
      <c r="L238" s="472">
        <f t="shared" si="68"/>
        <v>0</v>
      </c>
      <c r="M238" s="472">
        <f t="shared" si="68"/>
        <v>0</v>
      </c>
      <c r="N238" s="472">
        <f t="shared" si="68"/>
        <v>0</v>
      </c>
      <c r="O238" s="472">
        <f t="shared" si="68"/>
        <v>19139</v>
      </c>
      <c r="P238" s="472">
        <f t="shared" si="68"/>
        <v>0</v>
      </c>
      <c r="Q238" s="361">
        <f t="shared" si="59"/>
        <v>1236328</v>
      </c>
      <c r="R238" s="361">
        <f t="shared" si="60"/>
        <v>0</v>
      </c>
    </row>
    <row r="239" spans="1:118" s="560" customFormat="1">
      <c r="A239" s="475" t="s">
        <v>187</v>
      </c>
      <c r="B239" s="476"/>
      <c r="C239" s="415"/>
      <c r="D239" s="415"/>
      <c r="E239" s="415"/>
      <c r="F239" s="415"/>
      <c r="G239" s="415"/>
      <c r="H239" s="415"/>
      <c r="I239" s="415"/>
      <c r="J239" s="415"/>
      <c r="K239" s="415"/>
      <c r="L239" s="415"/>
      <c r="M239" s="415"/>
      <c r="N239" s="415"/>
      <c r="O239" s="415"/>
      <c r="P239" s="415"/>
      <c r="Q239" s="361">
        <f t="shared" si="59"/>
        <v>0</v>
      </c>
      <c r="R239" s="361">
        <f t="shared" si="60"/>
        <v>0</v>
      </c>
    </row>
    <row r="240" spans="1:118" s="561" customFormat="1">
      <c r="A240" s="467" t="s">
        <v>36</v>
      </c>
      <c r="B240" s="477"/>
      <c r="C240" s="478">
        <f t="shared" ref="C240:P241" si="70">C14+C21+C28+C35+C56+C72+C77+C82+C88+C98+C104+C116+C121+C127++C132+C138+C153+C158+C163+C168+C184+C190+C195+C205+C210+C215+C220+C225+C230+C143+C148</f>
        <v>919436</v>
      </c>
      <c r="D240" s="478">
        <f t="shared" si="70"/>
        <v>748693</v>
      </c>
      <c r="E240" s="478">
        <f t="shared" si="70"/>
        <v>0</v>
      </c>
      <c r="F240" s="478">
        <f t="shared" si="70"/>
        <v>0</v>
      </c>
      <c r="G240" s="478">
        <f t="shared" si="70"/>
        <v>0</v>
      </c>
      <c r="H240" s="478">
        <f t="shared" si="70"/>
        <v>137643</v>
      </c>
      <c r="I240" s="478">
        <f t="shared" si="70"/>
        <v>0</v>
      </c>
      <c r="J240" s="478">
        <f t="shared" si="70"/>
        <v>33100</v>
      </c>
      <c r="K240" s="478">
        <f t="shared" si="70"/>
        <v>0</v>
      </c>
      <c r="L240" s="478">
        <f t="shared" si="70"/>
        <v>0</v>
      </c>
      <c r="M240" s="478">
        <f t="shared" si="70"/>
        <v>0</v>
      </c>
      <c r="N240" s="478">
        <f t="shared" si="70"/>
        <v>0</v>
      </c>
      <c r="O240" s="478">
        <f t="shared" si="70"/>
        <v>0</v>
      </c>
      <c r="P240" s="478">
        <f t="shared" si="70"/>
        <v>0</v>
      </c>
      <c r="Q240" s="361">
        <f t="shared" si="59"/>
        <v>919436</v>
      </c>
      <c r="R240" s="361">
        <f t="shared" si="60"/>
        <v>0</v>
      </c>
    </row>
    <row r="241" spans="1:118" s="561" customFormat="1">
      <c r="A241" s="467" t="s">
        <v>492</v>
      </c>
      <c r="B241" s="477"/>
      <c r="C241" s="478">
        <f t="shared" si="70"/>
        <v>892417</v>
      </c>
      <c r="D241" s="478">
        <f t="shared" si="70"/>
        <v>753390</v>
      </c>
      <c r="E241" s="478">
        <f t="shared" si="70"/>
        <v>0</v>
      </c>
      <c r="F241" s="478">
        <f t="shared" si="70"/>
        <v>0</v>
      </c>
      <c r="G241" s="478">
        <f t="shared" si="70"/>
        <v>0</v>
      </c>
      <c r="H241" s="478">
        <f t="shared" si="70"/>
        <v>92227</v>
      </c>
      <c r="I241" s="478">
        <f t="shared" si="70"/>
        <v>0</v>
      </c>
      <c r="J241" s="478">
        <f t="shared" si="70"/>
        <v>34576</v>
      </c>
      <c r="K241" s="478">
        <f t="shared" si="70"/>
        <v>0</v>
      </c>
      <c r="L241" s="478">
        <f t="shared" si="70"/>
        <v>0</v>
      </c>
      <c r="M241" s="478">
        <f t="shared" si="70"/>
        <v>0</v>
      </c>
      <c r="N241" s="478">
        <f t="shared" si="70"/>
        <v>0</v>
      </c>
      <c r="O241" s="478">
        <f t="shared" si="70"/>
        <v>12224</v>
      </c>
      <c r="P241" s="478">
        <f t="shared" si="70"/>
        <v>0</v>
      </c>
      <c r="Q241" s="361">
        <f t="shared" si="59"/>
        <v>892417</v>
      </c>
      <c r="R241" s="361">
        <f t="shared" si="60"/>
        <v>0</v>
      </c>
    </row>
    <row r="242" spans="1:118" s="369" customFormat="1">
      <c r="A242" s="467" t="s">
        <v>491</v>
      </c>
      <c r="B242" s="260"/>
      <c r="C242" s="472">
        <f t="shared" ref="C242:P243" si="71">C18+C25+C32+C38+C59+C74+C79+C85+C90+C101+C108+C118+C124+C129+C135+C140+C145+C150+C155+C160+C165+C170+C187+C192+C197+C207+C212+C217+C222+C227+C232</f>
        <v>8366</v>
      </c>
      <c r="D242" s="472">
        <f t="shared" si="71"/>
        <v>1163</v>
      </c>
      <c r="E242" s="472">
        <f t="shared" si="71"/>
        <v>0</v>
      </c>
      <c r="F242" s="472">
        <f t="shared" si="71"/>
        <v>0</v>
      </c>
      <c r="G242" s="472">
        <f t="shared" si="71"/>
        <v>0</v>
      </c>
      <c r="H242" s="472">
        <f t="shared" si="71"/>
        <v>355</v>
      </c>
      <c r="I242" s="472">
        <f t="shared" si="71"/>
        <v>0</v>
      </c>
      <c r="J242" s="472">
        <f t="shared" si="71"/>
        <v>6848</v>
      </c>
      <c r="K242" s="472">
        <f t="shared" si="71"/>
        <v>0</v>
      </c>
      <c r="L242" s="472">
        <f t="shared" si="71"/>
        <v>0</v>
      </c>
      <c r="M242" s="472">
        <f t="shared" si="71"/>
        <v>0</v>
      </c>
      <c r="N242" s="472">
        <f t="shared" si="71"/>
        <v>0</v>
      </c>
      <c r="O242" s="472">
        <f t="shared" si="71"/>
        <v>0</v>
      </c>
      <c r="P242" s="472">
        <f t="shared" si="71"/>
        <v>0</v>
      </c>
      <c r="Q242" s="361">
        <f t="shared" si="59"/>
        <v>8366</v>
      </c>
      <c r="R242" s="361">
        <f t="shared" si="60"/>
        <v>0</v>
      </c>
    </row>
    <row r="243" spans="1:118" s="370" customFormat="1">
      <c r="A243" s="473" t="s">
        <v>492</v>
      </c>
      <c r="B243" s="259"/>
      <c r="C243" s="472">
        <f t="shared" si="71"/>
        <v>900783</v>
      </c>
      <c r="D243" s="472">
        <f t="shared" si="71"/>
        <v>754553</v>
      </c>
      <c r="E243" s="472">
        <f t="shared" si="71"/>
        <v>0</v>
      </c>
      <c r="F243" s="472">
        <f t="shared" si="71"/>
        <v>0</v>
      </c>
      <c r="G243" s="472">
        <f t="shared" si="71"/>
        <v>0</v>
      </c>
      <c r="H243" s="472">
        <f t="shared" si="71"/>
        <v>92582</v>
      </c>
      <c r="I243" s="472">
        <f t="shared" si="71"/>
        <v>0</v>
      </c>
      <c r="J243" s="472">
        <f t="shared" si="71"/>
        <v>41424</v>
      </c>
      <c r="K243" s="472">
        <f t="shared" si="71"/>
        <v>0</v>
      </c>
      <c r="L243" s="472">
        <f t="shared" si="71"/>
        <v>0</v>
      </c>
      <c r="M243" s="472">
        <f t="shared" si="71"/>
        <v>0</v>
      </c>
      <c r="N243" s="472">
        <f t="shared" si="71"/>
        <v>0</v>
      </c>
      <c r="O243" s="472">
        <f t="shared" si="71"/>
        <v>12224</v>
      </c>
      <c r="P243" s="472">
        <f t="shared" si="71"/>
        <v>0</v>
      </c>
      <c r="Q243" s="361">
        <f t="shared" si="59"/>
        <v>900783</v>
      </c>
      <c r="R243" s="361">
        <f t="shared" si="60"/>
        <v>0</v>
      </c>
      <c r="S243" s="369"/>
      <c r="T243" s="369"/>
      <c r="U243" s="369"/>
      <c r="V243" s="369"/>
      <c r="W243" s="369"/>
      <c r="X243" s="369"/>
      <c r="Y243" s="369"/>
      <c r="Z243" s="369"/>
      <c r="AA243" s="369"/>
      <c r="AB243" s="369"/>
      <c r="AC243" s="369"/>
      <c r="AD243" s="369"/>
      <c r="AE243" s="369"/>
      <c r="AF243" s="369"/>
      <c r="AG243" s="369"/>
      <c r="AH243" s="369"/>
      <c r="AI243" s="369"/>
      <c r="AJ243" s="369"/>
      <c r="AK243" s="369"/>
      <c r="AL243" s="369"/>
      <c r="AM243" s="369"/>
      <c r="AN243" s="369"/>
      <c r="AO243" s="369"/>
      <c r="AP243" s="369"/>
      <c r="AQ243" s="369"/>
      <c r="AR243" s="369"/>
      <c r="AS243" s="369"/>
      <c r="AT243" s="369"/>
      <c r="AU243" s="369"/>
      <c r="AV243" s="369"/>
      <c r="AW243" s="369"/>
      <c r="AX243" s="369"/>
      <c r="AY243" s="369"/>
      <c r="AZ243" s="369"/>
      <c r="BA243" s="369"/>
      <c r="BB243" s="369"/>
      <c r="BC243" s="369"/>
      <c r="BD243" s="369"/>
      <c r="BE243" s="369"/>
      <c r="BF243" s="369"/>
      <c r="BG243" s="369"/>
      <c r="BH243" s="369"/>
      <c r="BI243" s="369"/>
      <c r="BJ243" s="369"/>
      <c r="BK243" s="369"/>
      <c r="BL243" s="369"/>
      <c r="BM243" s="369"/>
      <c r="BN243" s="369"/>
      <c r="BO243" s="369"/>
      <c r="BP243" s="369"/>
      <c r="BQ243" s="369"/>
      <c r="BR243" s="369"/>
      <c r="BS243" s="369"/>
      <c r="BT243" s="369"/>
      <c r="BU243" s="369"/>
      <c r="BV243" s="369"/>
      <c r="BW243" s="369"/>
      <c r="BX243" s="369"/>
      <c r="BY243" s="369"/>
      <c r="BZ243" s="369"/>
      <c r="CA243" s="369"/>
      <c r="CB243" s="369"/>
      <c r="CC243" s="369"/>
      <c r="CD243" s="369"/>
      <c r="CE243" s="369"/>
      <c r="CF243" s="369"/>
      <c r="CG243" s="369"/>
      <c r="CH243" s="369"/>
      <c r="CI243" s="369"/>
      <c r="CJ243" s="369"/>
      <c r="CK243" s="369"/>
      <c r="CL243" s="369"/>
      <c r="CM243" s="369"/>
      <c r="CN243" s="369"/>
      <c r="CO243" s="369"/>
      <c r="CP243" s="369"/>
      <c r="CQ243" s="369"/>
      <c r="CR243" s="369"/>
      <c r="CS243" s="369"/>
      <c r="CT243" s="369"/>
      <c r="CU243" s="369"/>
      <c r="CV243" s="369"/>
      <c r="CW243" s="369"/>
      <c r="CX243" s="369"/>
      <c r="CY243" s="369"/>
      <c r="CZ243" s="369"/>
      <c r="DA243" s="369"/>
      <c r="DB243" s="369"/>
      <c r="DC243" s="369"/>
      <c r="DD243" s="369"/>
      <c r="DE243" s="369"/>
      <c r="DF243" s="369"/>
      <c r="DG243" s="369"/>
      <c r="DH243" s="369"/>
      <c r="DI243" s="369"/>
      <c r="DJ243" s="369"/>
      <c r="DK243" s="369"/>
      <c r="DL243" s="369"/>
      <c r="DM243" s="369"/>
      <c r="DN243" s="369"/>
    </row>
    <row r="244" spans="1:118" s="561" customFormat="1">
      <c r="A244" s="475" t="s">
        <v>188</v>
      </c>
      <c r="B244" s="476"/>
      <c r="C244" s="415"/>
      <c r="D244" s="415"/>
      <c r="E244" s="415"/>
      <c r="F244" s="415"/>
      <c r="G244" s="415"/>
      <c r="H244" s="415"/>
      <c r="I244" s="415"/>
      <c r="J244" s="415"/>
      <c r="K244" s="415"/>
      <c r="L244" s="415"/>
      <c r="M244" s="415"/>
      <c r="N244" s="415"/>
      <c r="O244" s="415"/>
      <c r="P244" s="415"/>
      <c r="Q244" s="361">
        <f t="shared" si="59"/>
        <v>0</v>
      </c>
      <c r="R244" s="361">
        <f t="shared" si="60"/>
        <v>0</v>
      </c>
    </row>
    <row r="245" spans="1:118" s="561" customFormat="1">
      <c r="A245" s="467" t="s">
        <v>36</v>
      </c>
      <c r="B245" s="477"/>
      <c r="C245" s="472">
        <f>C41+C67+C173+C179+C200</f>
        <v>328103</v>
      </c>
      <c r="D245" s="472">
        <f t="shared" ref="D245:P245" si="72">D41+D67+D173+D179+D200</f>
        <v>193355</v>
      </c>
      <c r="E245" s="472">
        <f t="shared" si="72"/>
        <v>0</v>
      </c>
      <c r="F245" s="472">
        <f t="shared" si="72"/>
        <v>0</v>
      </c>
      <c r="G245" s="472">
        <f t="shared" si="72"/>
        <v>0</v>
      </c>
      <c r="H245" s="472">
        <f t="shared" si="72"/>
        <v>134748</v>
      </c>
      <c r="I245" s="472">
        <f t="shared" si="72"/>
        <v>0</v>
      </c>
      <c r="J245" s="472">
        <f t="shared" si="72"/>
        <v>0</v>
      </c>
      <c r="K245" s="472">
        <f t="shared" si="72"/>
        <v>0</v>
      </c>
      <c r="L245" s="472">
        <f t="shared" si="72"/>
        <v>0</v>
      </c>
      <c r="M245" s="472">
        <f t="shared" si="72"/>
        <v>0</v>
      </c>
      <c r="N245" s="472">
        <f t="shared" si="72"/>
        <v>0</v>
      </c>
      <c r="O245" s="472">
        <f t="shared" si="72"/>
        <v>0</v>
      </c>
      <c r="P245" s="472">
        <f t="shared" si="72"/>
        <v>0</v>
      </c>
      <c r="Q245" s="361">
        <f t="shared" si="59"/>
        <v>328103</v>
      </c>
      <c r="R245" s="361">
        <f t="shared" si="60"/>
        <v>0</v>
      </c>
    </row>
    <row r="246" spans="1:118" s="561" customFormat="1">
      <c r="A246" s="467" t="s">
        <v>492</v>
      </c>
      <c r="B246" s="477"/>
      <c r="C246" s="472">
        <f>C42+C68+C174+C179+C201</f>
        <v>335018</v>
      </c>
      <c r="D246" s="472">
        <f t="shared" ref="D246:P246" si="73">D42+D68+D174+D179+D201</f>
        <v>193355</v>
      </c>
      <c r="E246" s="472">
        <f t="shared" si="73"/>
        <v>0</v>
      </c>
      <c r="F246" s="472">
        <f t="shared" si="73"/>
        <v>0</v>
      </c>
      <c r="G246" s="472">
        <f t="shared" si="73"/>
        <v>0</v>
      </c>
      <c r="H246" s="472">
        <f t="shared" si="73"/>
        <v>134748</v>
      </c>
      <c r="I246" s="472">
        <f t="shared" si="73"/>
        <v>0</v>
      </c>
      <c r="J246" s="472">
        <f t="shared" si="73"/>
        <v>0</v>
      </c>
      <c r="K246" s="472">
        <f t="shared" si="73"/>
        <v>0</v>
      </c>
      <c r="L246" s="472">
        <f t="shared" si="73"/>
        <v>0</v>
      </c>
      <c r="M246" s="472">
        <f t="shared" si="73"/>
        <v>0</v>
      </c>
      <c r="N246" s="472">
        <f t="shared" si="73"/>
        <v>0</v>
      </c>
      <c r="O246" s="472">
        <f t="shared" si="73"/>
        <v>6915</v>
      </c>
      <c r="P246" s="472">
        <f t="shared" si="73"/>
        <v>0</v>
      </c>
      <c r="Q246" s="361">
        <f t="shared" si="59"/>
        <v>335018</v>
      </c>
      <c r="R246" s="361">
        <f t="shared" si="60"/>
        <v>0</v>
      </c>
    </row>
    <row r="247" spans="1:118" s="369" customFormat="1">
      <c r="A247" s="467" t="s">
        <v>491</v>
      </c>
      <c r="B247" s="260"/>
      <c r="C247" s="472">
        <f>C43+C69+C175+C181+C202</f>
        <v>527</v>
      </c>
      <c r="D247" s="472">
        <f t="shared" ref="D247:P248" si="74">D43+D69+D175+D181+D202</f>
        <v>0</v>
      </c>
      <c r="E247" s="472">
        <f t="shared" si="74"/>
        <v>0</v>
      </c>
      <c r="F247" s="472">
        <f t="shared" si="74"/>
        <v>0</v>
      </c>
      <c r="G247" s="472">
        <f t="shared" si="74"/>
        <v>0</v>
      </c>
      <c r="H247" s="472">
        <f t="shared" si="74"/>
        <v>0</v>
      </c>
      <c r="I247" s="472">
        <f t="shared" si="74"/>
        <v>0</v>
      </c>
      <c r="J247" s="472">
        <f t="shared" si="74"/>
        <v>527</v>
      </c>
      <c r="K247" s="472">
        <f t="shared" si="74"/>
        <v>0</v>
      </c>
      <c r="L247" s="472">
        <f t="shared" si="74"/>
        <v>0</v>
      </c>
      <c r="M247" s="472">
        <f t="shared" si="74"/>
        <v>0</v>
      </c>
      <c r="N247" s="472">
        <f t="shared" si="74"/>
        <v>0</v>
      </c>
      <c r="O247" s="472">
        <f t="shared" si="74"/>
        <v>0</v>
      </c>
      <c r="P247" s="472">
        <f t="shared" si="74"/>
        <v>0</v>
      </c>
      <c r="Q247" s="361">
        <f t="shared" si="59"/>
        <v>527</v>
      </c>
      <c r="R247" s="361">
        <f t="shared" si="60"/>
        <v>0</v>
      </c>
    </row>
    <row r="248" spans="1:118" s="370" customFormat="1">
      <c r="A248" s="473" t="s">
        <v>492</v>
      </c>
      <c r="B248" s="259"/>
      <c r="C248" s="472">
        <f>C44+C70+C176+C182+C203</f>
        <v>335545</v>
      </c>
      <c r="D248" s="472">
        <f t="shared" si="74"/>
        <v>193355</v>
      </c>
      <c r="E248" s="472">
        <f t="shared" si="74"/>
        <v>0</v>
      </c>
      <c r="F248" s="472">
        <f t="shared" si="74"/>
        <v>0</v>
      </c>
      <c r="G248" s="472">
        <f t="shared" si="74"/>
        <v>0</v>
      </c>
      <c r="H248" s="472">
        <f t="shared" si="74"/>
        <v>134748</v>
      </c>
      <c r="I248" s="472">
        <f t="shared" si="74"/>
        <v>0</v>
      </c>
      <c r="J248" s="472">
        <f t="shared" si="74"/>
        <v>527</v>
      </c>
      <c r="K248" s="472">
        <f t="shared" si="74"/>
        <v>0</v>
      </c>
      <c r="L248" s="472">
        <f t="shared" si="74"/>
        <v>0</v>
      </c>
      <c r="M248" s="472">
        <f t="shared" si="74"/>
        <v>0</v>
      </c>
      <c r="N248" s="472">
        <f t="shared" si="74"/>
        <v>0</v>
      </c>
      <c r="O248" s="472">
        <f t="shared" si="74"/>
        <v>6915</v>
      </c>
      <c r="P248" s="472">
        <f t="shared" si="74"/>
        <v>0</v>
      </c>
      <c r="Q248" s="361">
        <f t="shared" si="59"/>
        <v>335545</v>
      </c>
      <c r="R248" s="361">
        <f t="shared" si="60"/>
        <v>0</v>
      </c>
      <c r="S248" s="369"/>
      <c r="T248" s="369"/>
      <c r="U248" s="369"/>
      <c r="V248" s="369"/>
      <c r="W248" s="369"/>
      <c r="X248" s="369"/>
      <c r="Y248" s="369"/>
      <c r="Z248" s="369"/>
      <c r="AA248" s="369"/>
      <c r="AB248" s="369"/>
      <c r="AC248" s="369"/>
      <c r="AD248" s="369"/>
      <c r="AE248" s="369"/>
      <c r="AF248" s="369"/>
      <c r="AG248" s="369"/>
      <c r="AH248" s="369"/>
      <c r="AI248" s="369"/>
      <c r="AJ248" s="369"/>
      <c r="AK248" s="369"/>
      <c r="AL248" s="369"/>
      <c r="AM248" s="369"/>
      <c r="AN248" s="369"/>
      <c r="AO248" s="369"/>
      <c r="AP248" s="369"/>
      <c r="AQ248" s="369"/>
      <c r="AR248" s="369"/>
      <c r="AS248" s="369"/>
      <c r="AT248" s="369"/>
      <c r="AU248" s="369"/>
      <c r="AV248" s="369"/>
      <c r="AW248" s="369"/>
      <c r="AX248" s="369"/>
      <c r="AY248" s="369"/>
      <c r="AZ248" s="369"/>
      <c r="BA248" s="369"/>
      <c r="BB248" s="369"/>
      <c r="BC248" s="369"/>
      <c r="BD248" s="369"/>
      <c r="BE248" s="369"/>
      <c r="BF248" s="369"/>
      <c r="BG248" s="369"/>
      <c r="BH248" s="369"/>
      <c r="BI248" s="369"/>
      <c r="BJ248" s="369"/>
      <c r="BK248" s="369"/>
      <c r="BL248" s="369"/>
      <c r="BM248" s="369"/>
      <c r="BN248" s="369"/>
      <c r="BO248" s="369"/>
      <c r="BP248" s="369"/>
      <c r="BQ248" s="369"/>
      <c r="BR248" s="369"/>
      <c r="BS248" s="369"/>
      <c r="BT248" s="369"/>
      <c r="BU248" s="369"/>
      <c r="BV248" s="369"/>
      <c r="BW248" s="369"/>
      <c r="BX248" s="369"/>
      <c r="BY248" s="369"/>
      <c r="BZ248" s="369"/>
      <c r="CA248" s="369"/>
      <c r="CB248" s="369"/>
      <c r="CC248" s="369"/>
      <c r="CD248" s="369"/>
      <c r="CE248" s="369"/>
      <c r="CF248" s="369"/>
      <c r="CG248" s="369"/>
      <c r="CH248" s="369"/>
      <c r="CI248" s="369"/>
      <c r="CJ248" s="369"/>
      <c r="CK248" s="369"/>
      <c r="CL248" s="369"/>
      <c r="CM248" s="369"/>
      <c r="CN248" s="369"/>
      <c r="CO248" s="369"/>
      <c r="CP248" s="369"/>
      <c r="CQ248" s="369"/>
      <c r="CR248" s="369"/>
      <c r="CS248" s="369"/>
      <c r="CT248" s="369"/>
      <c r="CU248" s="369"/>
      <c r="CV248" s="369"/>
      <c r="CW248" s="369"/>
      <c r="CX248" s="369"/>
      <c r="CY248" s="369"/>
      <c r="CZ248" s="369"/>
      <c r="DA248" s="369"/>
      <c r="DB248" s="369"/>
      <c r="DC248" s="369"/>
      <c r="DD248" s="369"/>
      <c r="DE248" s="369"/>
      <c r="DF248" s="369"/>
      <c r="DG248" s="369"/>
      <c r="DH248" s="369"/>
      <c r="DI248" s="369"/>
      <c r="DJ248" s="369"/>
      <c r="DK248" s="369"/>
      <c r="DL248" s="369"/>
      <c r="DM248" s="369"/>
      <c r="DN248" s="369"/>
    </row>
    <row r="249" spans="1:118" s="562" customFormat="1">
      <c r="A249" s="274" t="s">
        <v>189</v>
      </c>
      <c r="B249" s="371"/>
      <c r="C249" s="479">
        <v>0</v>
      </c>
      <c r="D249" s="479">
        <v>0</v>
      </c>
      <c r="E249" s="479">
        <v>0</v>
      </c>
      <c r="F249" s="479">
        <v>0</v>
      </c>
      <c r="G249" s="479">
        <v>0</v>
      </c>
      <c r="H249" s="479">
        <v>0</v>
      </c>
      <c r="I249" s="479">
        <v>0</v>
      </c>
      <c r="J249" s="479">
        <v>0</v>
      </c>
      <c r="K249" s="479">
        <v>0</v>
      </c>
      <c r="L249" s="479">
        <v>0</v>
      </c>
      <c r="M249" s="479">
        <v>0</v>
      </c>
      <c r="N249" s="479">
        <v>0</v>
      </c>
      <c r="O249" s="479">
        <v>0</v>
      </c>
      <c r="P249" s="479">
        <v>0</v>
      </c>
      <c r="Q249" s="361">
        <f t="shared" si="59"/>
        <v>0</v>
      </c>
      <c r="R249" s="361">
        <f t="shared" si="60"/>
        <v>0</v>
      </c>
    </row>
    <row r="250" spans="1:118">
      <c r="C250" s="299">
        <f>C239+C244</f>
        <v>0</v>
      </c>
      <c r="D250" s="299"/>
      <c r="E250" s="299"/>
      <c r="F250" s="299"/>
      <c r="G250" s="299"/>
      <c r="H250" s="299"/>
      <c r="I250" s="299"/>
      <c r="J250" s="299"/>
      <c r="K250" s="299"/>
      <c r="L250" s="299"/>
      <c r="M250" s="299"/>
      <c r="N250" s="299"/>
      <c r="O250" s="299"/>
      <c r="P250" s="299"/>
      <c r="Q250" s="361"/>
      <c r="R250" s="361"/>
    </row>
    <row r="251" spans="1:118">
      <c r="C251" s="361">
        <f>C240+C245</f>
        <v>1247539</v>
      </c>
      <c r="D251" s="361"/>
      <c r="Q251" s="361"/>
      <c r="R251" s="361"/>
    </row>
    <row r="252" spans="1:118">
      <c r="A252" s="373"/>
      <c r="C252" s="361">
        <f t="shared" ref="C252:C254" si="75">C241+C246</f>
        <v>1227435</v>
      </c>
      <c r="D252" s="361"/>
      <c r="E252" s="361"/>
      <c r="Q252" s="361"/>
      <c r="R252" s="361"/>
    </row>
    <row r="253" spans="1:118">
      <c r="A253" s="373"/>
      <c r="C253" s="361">
        <f t="shared" si="75"/>
        <v>8893</v>
      </c>
      <c r="D253" s="361"/>
      <c r="Q253" s="361"/>
      <c r="R253" s="361"/>
    </row>
    <row r="254" spans="1:118">
      <c r="A254" s="373"/>
      <c r="C254" s="361">
        <f t="shared" si="75"/>
        <v>1236328</v>
      </c>
      <c r="D254" s="361"/>
      <c r="Q254" s="361"/>
      <c r="R254" s="361"/>
    </row>
    <row r="255" spans="1:118">
      <c r="A255" s="373"/>
      <c r="C255" s="361"/>
      <c r="D255" s="361"/>
      <c r="E255" s="361"/>
      <c r="F255" s="361"/>
      <c r="G255" s="361"/>
      <c r="H255" s="361"/>
      <c r="I255" s="361"/>
      <c r="J255" s="361"/>
      <c r="K255" s="361"/>
      <c r="L255" s="361"/>
      <c r="M255" s="361"/>
      <c r="N255" s="361"/>
      <c r="O255" s="361"/>
      <c r="P255" s="361"/>
      <c r="Q255" s="361"/>
      <c r="R255" s="361"/>
    </row>
    <row r="256" spans="1:118">
      <c r="C256" s="361">
        <f>C235-C251</f>
        <v>0</v>
      </c>
      <c r="Q256" s="361"/>
      <c r="R256" s="361"/>
    </row>
    <row r="257" spans="3:18">
      <c r="C257" s="361">
        <f t="shared" ref="C257:C259" si="76">C236-C252</f>
        <v>0</v>
      </c>
      <c r="Q257" s="361"/>
      <c r="R257" s="361"/>
    </row>
    <row r="258" spans="3:18">
      <c r="C258" s="361">
        <f t="shared" si="76"/>
        <v>0</v>
      </c>
      <c r="Q258" s="361">
        <f t="shared" si="59"/>
        <v>0</v>
      </c>
      <c r="R258" s="361">
        <f t="shared" si="60"/>
        <v>0</v>
      </c>
    </row>
    <row r="259" spans="3:18">
      <c r="C259" s="361">
        <f t="shared" si="76"/>
        <v>0</v>
      </c>
      <c r="Q259" s="361">
        <f t="shared" si="59"/>
        <v>0</v>
      </c>
      <c r="R259" s="361">
        <f t="shared" si="60"/>
        <v>0</v>
      </c>
    </row>
    <row r="260" spans="3:18">
      <c r="Q260" s="361">
        <f t="shared" si="59"/>
        <v>0</v>
      </c>
      <c r="R260" s="361">
        <f t="shared" si="60"/>
        <v>0</v>
      </c>
    </row>
    <row r="261" spans="3:18">
      <c r="Q261" s="361">
        <f t="shared" si="59"/>
        <v>0</v>
      </c>
      <c r="R261" s="361">
        <f t="shared" si="60"/>
        <v>0</v>
      </c>
    </row>
    <row r="262" spans="3:18">
      <c r="Q262" s="361">
        <f t="shared" si="59"/>
        <v>0</v>
      </c>
      <c r="R262" s="361">
        <f t="shared" si="60"/>
        <v>0</v>
      </c>
    </row>
    <row r="263" spans="3:18">
      <c r="Q263" s="361">
        <f t="shared" si="59"/>
        <v>0</v>
      </c>
      <c r="R263" s="361">
        <f t="shared" si="60"/>
        <v>0</v>
      </c>
    </row>
    <row r="264" spans="3:18">
      <c r="Q264" s="361">
        <f t="shared" si="59"/>
        <v>0</v>
      </c>
      <c r="R264" s="361">
        <f t="shared" si="60"/>
        <v>0</v>
      </c>
    </row>
    <row r="265" spans="3:18">
      <c r="Q265" s="361">
        <f t="shared" si="59"/>
        <v>0</v>
      </c>
      <c r="R265" s="361">
        <f t="shared" si="60"/>
        <v>0</v>
      </c>
    </row>
    <row r="266" spans="3:18">
      <c r="Q266" s="361">
        <f t="shared" si="59"/>
        <v>0</v>
      </c>
      <c r="R266" s="361">
        <f t="shared" si="60"/>
        <v>0</v>
      </c>
    </row>
    <row r="267" spans="3:18">
      <c r="Q267" s="361">
        <f t="shared" si="59"/>
        <v>0</v>
      </c>
      <c r="R267" s="361">
        <f t="shared" si="60"/>
        <v>0</v>
      </c>
    </row>
    <row r="268" spans="3:18">
      <c r="Q268" s="361">
        <f t="shared" si="59"/>
        <v>0</v>
      </c>
      <c r="R268" s="361">
        <f t="shared" si="60"/>
        <v>0</v>
      </c>
    </row>
    <row r="269" spans="3:18">
      <c r="Q269" s="361">
        <f t="shared" si="59"/>
        <v>0</v>
      </c>
      <c r="R269" s="361">
        <f t="shared" si="60"/>
        <v>0</v>
      </c>
    </row>
    <row r="270" spans="3:18">
      <c r="Q270" s="361">
        <f t="shared" si="59"/>
        <v>0</v>
      </c>
      <c r="R270" s="361">
        <f t="shared" si="60"/>
        <v>0</v>
      </c>
    </row>
    <row r="271" spans="3:18">
      <c r="Q271" s="361">
        <f t="shared" ref="Q271:Q276" si="77">SUM(D271:P271)</f>
        <v>0</v>
      </c>
      <c r="R271" s="361">
        <f t="shared" ref="R271:R290" si="78">Q271-C271</f>
        <v>0</v>
      </c>
    </row>
    <row r="272" spans="3:18">
      <c r="Q272" s="361">
        <f t="shared" si="77"/>
        <v>0</v>
      </c>
      <c r="R272" s="361">
        <f t="shared" si="78"/>
        <v>0</v>
      </c>
    </row>
    <row r="273" spans="17:18">
      <c r="Q273" s="361">
        <f t="shared" si="77"/>
        <v>0</v>
      </c>
      <c r="R273" s="361">
        <f t="shared" si="78"/>
        <v>0</v>
      </c>
    </row>
    <row r="274" spans="17:18">
      <c r="Q274" s="361">
        <f t="shared" si="77"/>
        <v>0</v>
      </c>
      <c r="R274" s="361">
        <f t="shared" si="78"/>
        <v>0</v>
      </c>
    </row>
    <row r="275" spans="17:18">
      <c r="Q275" s="361">
        <f t="shared" si="77"/>
        <v>0</v>
      </c>
      <c r="R275" s="361">
        <f t="shared" si="78"/>
        <v>0</v>
      </c>
    </row>
    <row r="276" spans="17:18">
      <c r="Q276" s="361">
        <f t="shared" si="77"/>
        <v>0</v>
      </c>
      <c r="R276" s="361">
        <f t="shared" si="78"/>
        <v>0</v>
      </c>
    </row>
    <row r="277" spans="17:18">
      <c r="Q277" s="361">
        <f t="shared" ref="Q277:Q290" si="79">SUM(D277:P277)</f>
        <v>0</v>
      </c>
      <c r="R277" s="361">
        <f t="shared" si="78"/>
        <v>0</v>
      </c>
    </row>
    <row r="278" spans="17:18">
      <c r="Q278" s="361">
        <f t="shared" si="79"/>
        <v>0</v>
      </c>
      <c r="R278" s="361">
        <f t="shared" si="78"/>
        <v>0</v>
      </c>
    </row>
    <row r="279" spans="17:18">
      <c r="Q279" s="361">
        <f t="shared" si="79"/>
        <v>0</v>
      </c>
      <c r="R279" s="361">
        <f t="shared" si="78"/>
        <v>0</v>
      </c>
    </row>
    <row r="280" spans="17:18">
      <c r="Q280" s="361">
        <f t="shared" si="79"/>
        <v>0</v>
      </c>
      <c r="R280" s="361">
        <f t="shared" si="78"/>
        <v>0</v>
      </c>
    </row>
    <row r="281" spans="17:18">
      <c r="Q281" s="361">
        <f t="shared" si="79"/>
        <v>0</v>
      </c>
      <c r="R281" s="361">
        <f t="shared" si="78"/>
        <v>0</v>
      </c>
    </row>
    <row r="282" spans="17:18">
      <c r="Q282" s="361">
        <f t="shared" si="79"/>
        <v>0</v>
      </c>
      <c r="R282" s="361">
        <f t="shared" si="78"/>
        <v>0</v>
      </c>
    </row>
    <row r="283" spans="17:18">
      <c r="Q283" s="361">
        <f t="shared" si="79"/>
        <v>0</v>
      </c>
      <c r="R283" s="361">
        <f t="shared" si="78"/>
        <v>0</v>
      </c>
    </row>
    <row r="284" spans="17:18">
      <c r="Q284" s="361">
        <f t="shared" si="79"/>
        <v>0</v>
      </c>
      <c r="R284" s="361">
        <f t="shared" si="78"/>
        <v>0</v>
      </c>
    </row>
    <row r="285" spans="17:18">
      <c r="Q285" s="361">
        <f t="shared" si="79"/>
        <v>0</v>
      </c>
      <c r="R285" s="361">
        <f t="shared" si="78"/>
        <v>0</v>
      </c>
    </row>
    <row r="286" spans="17:18">
      <c r="Q286" s="361">
        <f t="shared" si="79"/>
        <v>0</v>
      </c>
      <c r="R286" s="361">
        <f t="shared" si="78"/>
        <v>0</v>
      </c>
    </row>
    <row r="287" spans="17:18">
      <c r="Q287" s="361">
        <f t="shared" si="79"/>
        <v>0</v>
      </c>
      <c r="R287" s="361">
        <f t="shared" si="78"/>
        <v>0</v>
      </c>
    </row>
    <row r="288" spans="17:18">
      <c r="Q288" s="361">
        <f t="shared" si="79"/>
        <v>0</v>
      </c>
      <c r="R288" s="361">
        <f t="shared" si="78"/>
        <v>0</v>
      </c>
    </row>
    <row r="289" spans="17:18">
      <c r="Q289" s="361">
        <f t="shared" si="79"/>
        <v>0</v>
      </c>
      <c r="R289" s="361">
        <f t="shared" si="78"/>
        <v>0</v>
      </c>
    </row>
    <row r="290" spans="17:18">
      <c r="Q290" s="361">
        <f t="shared" si="79"/>
        <v>0</v>
      </c>
      <c r="R290" s="361">
        <f t="shared" si="78"/>
        <v>0</v>
      </c>
    </row>
  </sheetData>
  <mergeCells count="20">
    <mergeCell ref="B9:B11"/>
    <mergeCell ref="C9:C11"/>
    <mergeCell ref="D9:D11"/>
    <mergeCell ref="E9:E11"/>
    <mergeCell ref="F9:F11"/>
    <mergeCell ref="A3:P3"/>
    <mergeCell ref="A4:P4"/>
    <mergeCell ref="A5:P5"/>
    <mergeCell ref="A6:P6"/>
    <mergeCell ref="K8:M8"/>
    <mergeCell ref="O9:O11"/>
    <mergeCell ref="P9:P11"/>
    <mergeCell ref="J12:K12"/>
    <mergeCell ref="L12:M12"/>
    <mergeCell ref="G9:G11"/>
    <mergeCell ref="H9:H11"/>
    <mergeCell ref="I9:I11"/>
    <mergeCell ref="J9:K10"/>
    <mergeCell ref="L9:M10"/>
    <mergeCell ref="N9:N11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59" firstPageNumber="8" orientation="landscape" verticalDpi="300" r:id="rId1"/>
  <headerFooter alignWithMargins="0">
    <oddFooter>&amp;P. oldal</oddFooter>
  </headerFooter>
  <rowBreaks count="5" manualBreakCount="5">
    <brk id="54" max="15" man="1"/>
    <brk id="91" max="15" man="1"/>
    <brk id="130" max="15" man="1"/>
    <brk id="171" max="15" man="1"/>
    <brk id="218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P101"/>
  <sheetViews>
    <sheetView view="pageBreakPreview" zoomScaleNormal="80" workbookViewId="0">
      <selection activeCell="A17" sqref="A17"/>
    </sheetView>
  </sheetViews>
  <sheetFormatPr defaultRowHeight="12.75"/>
  <cols>
    <col min="1" max="1" width="52.7109375" customWidth="1"/>
    <col min="2" max="2" width="10.5703125" customWidth="1"/>
    <col min="3" max="3" width="11.85546875" customWidth="1"/>
    <col min="4" max="4" width="11.5703125" customWidth="1"/>
    <col min="5" max="5" width="10.7109375" customWidth="1"/>
    <col min="6" max="6" width="10.5703125" customWidth="1"/>
    <col min="7" max="7" width="11" customWidth="1"/>
    <col min="8" max="8" width="11.42578125" customWidth="1"/>
    <col min="9" max="9" width="11.28515625" customWidth="1"/>
    <col min="10" max="10" width="12" customWidth="1"/>
    <col min="11" max="11" width="13.85546875" customWidth="1"/>
  </cols>
  <sheetData>
    <row r="1" spans="1:11" ht="15.75">
      <c r="A1" s="29" t="s">
        <v>759</v>
      </c>
      <c r="B1" s="29"/>
      <c r="C1" s="29"/>
      <c r="D1" s="29"/>
      <c r="E1" s="29"/>
      <c r="F1" s="29"/>
      <c r="G1" s="29"/>
      <c r="H1" s="28"/>
      <c r="I1" s="36"/>
      <c r="J1" s="36"/>
      <c r="K1" s="36"/>
    </row>
    <row r="2" spans="1:11">
      <c r="A2" s="37"/>
      <c r="B2" s="37"/>
      <c r="C2" s="37"/>
      <c r="D2" s="37"/>
      <c r="E2" s="37"/>
      <c r="F2" s="37"/>
      <c r="G2" s="37"/>
      <c r="H2" s="38"/>
      <c r="I2" s="37"/>
      <c r="J2" s="37"/>
      <c r="K2" s="37"/>
    </row>
    <row r="3" spans="1:11" ht="15.75">
      <c r="A3" s="37"/>
      <c r="B3" s="37"/>
      <c r="C3" s="37"/>
      <c r="D3" s="37"/>
      <c r="E3" s="39"/>
      <c r="F3" s="39" t="s">
        <v>26</v>
      </c>
      <c r="G3" s="39"/>
      <c r="H3" s="37"/>
      <c r="I3" s="37"/>
      <c r="J3" s="37"/>
      <c r="K3" s="37"/>
    </row>
    <row r="4" spans="1:11" ht="15.75">
      <c r="A4" s="37"/>
      <c r="B4" s="37"/>
      <c r="C4" s="37"/>
      <c r="D4" s="37"/>
      <c r="E4" s="39"/>
      <c r="F4" s="509" t="s">
        <v>507</v>
      </c>
      <c r="G4" s="39"/>
      <c r="H4" s="37"/>
      <c r="I4" s="37"/>
      <c r="J4" s="37"/>
      <c r="K4" s="37"/>
    </row>
    <row r="5" spans="1:11" ht="15.75">
      <c r="A5" s="37"/>
      <c r="B5" s="37"/>
      <c r="C5" s="37"/>
      <c r="D5" s="37"/>
      <c r="E5" s="39"/>
      <c r="F5" s="39" t="s">
        <v>37</v>
      </c>
      <c r="G5" s="39"/>
      <c r="H5" s="37"/>
      <c r="I5" s="37"/>
      <c r="J5" s="37"/>
      <c r="K5" s="37"/>
    </row>
    <row r="6" spans="1:11" ht="15.75">
      <c r="A6" s="37"/>
      <c r="B6" s="37"/>
      <c r="C6" s="37"/>
      <c r="D6" s="37"/>
      <c r="E6" s="39"/>
      <c r="F6" s="39"/>
      <c r="G6" s="39"/>
      <c r="H6" s="37"/>
      <c r="I6" s="37"/>
      <c r="J6" s="37"/>
      <c r="K6" s="37"/>
    </row>
    <row r="7" spans="1:11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15">
      <c r="A8" s="40"/>
      <c r="B8" s="40"/>
      <c r="C8" s="40"/>
      <c r="D8" s="40"/>
      <c r="E8" s="40"/>
      <c r="F8" s="40"/>
      <c r="G8" s="40"/>
      <c r="H8" s="5"/>
      <c r="I8" s="40"/>
      <c r="J8" s="5" t="s">
        <v>28</v>
      </c>
      <c r="K8" s="40"/>
    </row>
    <row r="9" spans="1:11">
      <c r="A9" s="7" t="s">
        <v>38</v>
      </c>
      <c r="B9" s="16" t="s">
        <v>30</v>
      </c>
      <c r="C9" s="582" t="s">
        <v>39</v>
      </c>
      <c r="D9" s="598"/>
      <c r="E9" s="598"/>
      <c r="F9" s="598"/>
      <c r="G9" s="598"/>
      <c r="H9" s="582" t="s">
        <v>40</v>
      </c>
      <c r="I9" s="599"/>
      <c r="J9" s="600"/>
      <c r="K9" s="579" t="s">
        <v>211</v>
      </c>
    </row>
    <row r="10" spans="1:11" ht="12.75" customHeight="1">
      <c r="A10" s="19" t="s">
        <v>41</v>
      </c>
      <c r="B10" s="20" t="s">
        <v>47</v>
      </c>
      <c r="C10" s="579" t="s">
        <v>80</v>
      </c>
      <c r="D10" s="579" t="s">
        <v>81</v>
      </c>
      <c r="E10" s="579" t="s">
        <v>103</v>
      </c>
      <c r="F10" s="601" t="s">
        <v>232</v>
      </c>
      <c r="G10" s="601" t="s">
        <v>206</v>
      </c>
      <c r="H10" s="579" t="s">
        <v>43</v>
      </c>
      <c r="I10" s="579" t="s">
        <v>42</v>
      </c>
      <c r="J10" s="604" t="s">
        <v>240</v>
      </c>
      <c r="K10" s="580"/>
    </row>
    <row r="11" spans="1:11">
      <c r="A11" s="19"/>
      <c r="B11" s="20" t="s">
        <v>33</v>
      </c>
      <c r="C11" s="580"/>
      <c r="D11" s="580"/>
      <c r="E11" s="580"/>
      <c r="F11" s="602"/>
      <c r="G11" s="602"/>
      <c r="H11" s="580"/>
      <c r="I11" s="580"/>
      <c r="J11" s="605"/>
      <c r="K11" s="580"/>
    </row>
    <row r="12" spans="1:11" ht="26.25" customHeight="1">
      <c r="A12" s="8"/>
      <c r="B12" s="21"/>
      <c r="C12" s="581"/>
      <c r="D12" s="581"/>
      <c r="E12" s="581"/>
      <c r="F12" s="603"/>
      <c r="G12" s="603"/>
      <c r="H12" s="581"/>
      <c r="I12" s="581"/>
      <c r="J12" s="606"/>
      <c r="K12" s="581"/>
    </row>
    <row r="13" spans="1:11">
      <c r="A13" s="7" t="s">
        <v>8</v>
      </c>
      <c r="B13" s="18" t="s">
        <v>9</v>
      </c>
      <c r="C13" s="9" t="s">
        <v>10</v>
      </c>
      <c r="D13" s="18" t="s">
        <v>11</v>
      </c>
      <c r="E13" s="9" t="s">
        <v>12</v>
      </c>
      <c r="F13" s="18" t="s">
        <v>13</v>
      </c>
      <c r="G13" s="9" t="s">
        <v>14</v>
      </c>
      <c r="H13" s="17" t="s">
        <v>15</v>
      </c>
      <c r="I13" s="9" t="s">
        <v>16</v>
      </c>
      <c r="J13" s="18" t="s">
        <v>17</v>
      </c>
      <c r="K13" s="9" t="s">
        <v>18</v>
      </c>
    </row>
    <row r="14" spans="1:11">
      <c r="A14" s="13" t="s">
        <v>133</v>
      </c>
      <c r="B14" s="118"/>
      <c r="C14" s="118"/>
      <c r="D14" s="122"/>
      <c r="E14" s="118"/>
      <c r="F14" s="122"/>
      <c r="G14" s="118"/>
      <c r="H14" s="122"/>
      <c r="I14" s="118"/>
      <c r="J14" s="122"/>
      <c r="K14" s="118"/>
    </row>
    <row r="15" spans="1:11">
      <c r="A15" s="46" t="s">
        <v>418</v>
      </c>
      <c r="B15" s="92">
        <f>SUM(C15:K15)</f>
        <v>1009560</v>
      </c>
      <c r="C15" s="92">
        <f>SUM('5.1'!D294)</f>
        <v>90365</v>
      </c>
      <c r="D15" s="92">
        <f>SUM('5.1'!E294)</f>
        <v>18716</v>
      </c>
      <c r="E15" s="92">
        <f>SUM('5.1'!F294)</f>
        <v>358874</v>
      </c>
      <c r="F15" s="92">
        <f>SUM('5.1'!G294)</f>
        <v>8834</v>
      </c>
      <c r="G15" s="92">
        <f>SUM('5.1'!H294)</f>
        <v>236301</v>
      </c>
      <c r="H15" s="92">
        <f>SUM('5.1'!I294)</f>
        <v>40455</v>
      </c>
      <c r="I15" s="92">
        <f>SUM('5.1'!J294)</f>
        <v>228466</v>
      </c>
      <c r="J15" s="92">
        <f>SUM('5.1'!K294)</f>
        <v>27549</v>
      </c>
      <c r="K15" s="92">
        <f>SUM('5.1'!L294)</f>
        <v>0</v>
      </c>
    </row>
    <row r="16" spans="1:11">
      <c r="A16" s="11" t="s">
        <v>419</v>
      </c>
      <c r="B16" s="92">
        <f>SUM(C16:K16)</f>
        <v>1178653</v>
      </c>
      <c r="C16" s="92">
        <f>SUM('5.1'!D295)</f>
        <v>105656</v>
      </c>
      <c r="D16" s="92">
        <f>SUM('5.1'!E295)</f>
        <v>20891</v>
      </c>
      <c r="E16" s="92">
        <f>SUM('5.1'!F295)</f>
        <v>393580</v>
      </c>
      <c r="F16" s="92">
        <f>SUM('5.1'!G295)</f>
        <v>7210</v>
      </c>
      <c r="G16" s="92">
        <f>SUM('5.1'!H295)</f>
        <v>197738</v>
      </c>
      <c r="H16" s="92">
        <f>SUM('5.1'!I295)</f>
        <v>110364</v>
      </c>
      <c r="I16" s="92">
        <f>SUM('5.1'!J295)</f>
        <v>298592</v>
      </c>
      <c r="J16" s="92">
        <f>SUM('5.1'!K295)</f>
        <v>27834</v>
      </c>
      <c r="K16" s="92">
        <f>SUM('5.1'!L295)</f>
        <v>16788</v>
      </c>
    </row>
    <row r="17" spans="1:11">
      <c r="A17" s="15" t="s">
        <v>538</v>
      </c>
      <c r="B17" s="92">
        <f>SUM(C17:K17)</f>
        <v>1321136</v>
      </c>
      <c r="C17" s="92">
        <f>SUM('5.1'!D297)</f>
        <v>120866</v>
      </c>
      <c r="D17" s="92">
        <f>SUM('5.1'!E297)</f>
        <v>23711</v>
      </c>
      <c r="E17" s="92">
        <f>SUM('5.1'!F297)</f>
        <v>404997</v>
      </c>
      <c r="F17" s="92">
        <f>SUM('5.1'!G297)</f>
        <v>7710</v>
      </c>
      <c r="G17" s="92">
        <f>SUM('5.1'!H297)</f>
        <v>165047</v>
      </c>
      <c r="H17" s="92">
        <f>SUM('5.1'!I297)</f>
        <v>175909</v>
      </c>
      <c r="I17" s="92">
        <f>SUM('5.1'!J297)</f>
        <v>305861</v>
      </c>
      <c r="J17" s="92">
        <f>SUM('5.1'!K297)</f>
        <v>45247</v>
      </c>
      <c r="K17" s="92">
        <f>SUM('5.1'!L297)</f>
        <v>71788</v>
      </c>
    </row>
    <row r="18" spans="1:11">
      <c r="A18" s="24" t="s">
        <v>73</v>
      </c>
      <c r="B18" s="135"/>
      <c r="C18" s="118"/>
      <c r="D18" s="122"/>
      <c r="E18" s="118"/>
      <c r="F18" s="122"/>
      <c r="G18" s="118"/>
      <c r="H18" s="118"/>
      <c r="I18" s="118"/>
      <c r="J18" s="118"/>
      <c r="K18" s="118"/>
    </row>
    <row r="19" spans="1:11">
      <c r="A19" s="46" t="s">
        <v>418</v>
      </c>
      <c r="B19" s="140">
        <f>SUM(C19:K19)</f>
        <v>237825</v>
      </c>
      <c r="C19" s="92">
        <f>SUM('5.2'!D47)</f>
        <v>149117</v>
      </c>
      <c r="D19" s="92">
        <f>SUM('5.2'!E47)</f>
        <v>40887</v>
      </c>
      <c r="E19" s="92">
        <f>SUM('5.2'!F47)</f>
        <v>43797</v>
      </c>
      <c r="F19" s="92">
        <f>SUM('5.2'!G47)</f>
        <v>20</v>
      </c>
      <c r="G19" s="92">
        <f>SUM('5.2'!H47)</f>
        <v>0</v>
      </c>
      <c r="H19" s="92">
        <f>SUM('5.2'!I47)</f>
        <v>4004</v>
      </c>
      <c r="I19" s="92">
        <f>SUM('5.2'!J47)</f>
        <v>0</v>
      </c>
      <c r="J19" s="92">
        <f>SUM('5.2'!K47)</f>
        <v>0</v>
      </c>
      <c r="K19" s="92">
        <f>SUM('5.2'!L47)</f>
        <v>0</v>
      </c>
    </row>
    <row r="20" spans="1:11">
      <c r="A20" s="11" t="s">
        <v>419</v>
      </c>
      <c r="B20" s="92">
        <f>SUM(C20:K20)</f>
        <v>235548</v>
      </c>
      <c r="C20" s="92">
        <f>SUM('5.2'!D48)</f>
        <v>143988</v>
      </c>
      <c r="D20" s="92">
        <f>SUM('5.2'!E48)</f>
        <v>39504</v>
      </c>
      <c r="E20" s="92">
        <f>SUM('5.2'!F48)</f>
        <v>46147</v>
      </c>
      <c r="F20" s="92">
        <f>SUM('5.2'!G48)</f>
        <v>0</v>
      </c>
      <c r="G20" s="92">
        <f>SUM('5.2'!H48)</f>
        <v>0</v>
      </c>
      <c r="H20" s="92">
        <f>SUM('5.2'!I48)</f>
        <v>5909</v>
      </c>
      <c r="I20" s="92">
        <f>SUM('5.2'!J48)</f>
        <v>0</v>
      </c>
      <c r="J20" s="92">
        <f>SUM('5.2'!K48)</f>
        <v>0</v>
      </c>
      <c r="K20" s="92">
        <f>SUM('5.2'!L48)</f>
        <v>0</v>
      </c>
    </row>
    <row r="21" spans="1:11">
      <c r="A21" s="15" t="s">
        <v>538</v>
      </c>
      <c r="B21" s="116">
        <f>SUM(C21:K21)</f>
        <v>242013</v>
      </c>
      <c r="C21" s="92">
        <f>SUM('5.2'!D50)</f>
        <v>146291</v>
      </c>
      <c r="D21" s="92">
        <f>SUM('5.2'!E50)</f>
        <v>40045</v>
      </c>
      <c r="E21" s="92">
        <f>SUM('5.2'!F50)</f>
        <v>48103</v>
      </c>
      <c r="F21" s="92">
        <f>SUM('5.2'!G50)</f>
        <v>0</v>
      </c>
      <c r="G21" s="92">
        <f>SUM('5.2'!H50)</f>
        <v>0</v>
      </c>
      <c r="H21" s="92">
        <f>SUM('5.2'!I50)</f>
        <v>7574</v>
      </c>
      <c r="I21" s="116">
        <f>SUM('5.2'!J50)</f>
        <v>0</v>
      </c>
      <c r="J21" s="92">
        <f>SUM('5.2'!K50)</f>
        <v>0</v>
      </c>
      <c r="K21" s="92">
        <f>SUM('5.2'!L50)</f>
        <v>0</v>
      </c>
    </row>
    <row r="22" spans="1:11">
      <c r="A22" s="13" t="s">
        <v>218</v>
      </c>
      <c r="B22" s="129"/>
      <c r="C22" s="135"/>
      <c r="D22" s="137"/>
      <c r="E22" s="135"/>
      <c r="F22" s="137"/>
      <c r="G22" s="135"/>
      <c r="H22" s="135"/>
      <c r="I22" s="137"/>
      <c r="J22" s="135"/>
      <c r="K22" s="135"/>
    </row>
    <row r="23" spans="1:11">
      <c r="A23" s="46" t="s">
        <v>418</v>
      </c>
      <c r="B23" s="140">
        <f>SUM(C23:K23)</f>
        <v>143553</v>
      </c>
      <c r="C23" s="140">
        <v>78079</v>
      </c>
      <c r="D23" s="397">
        <v>22344</v>
      </c>
      <c r="E23" s="140">
        <v>26086</v>
      </c>
      <c r="F23" s="397">
        <v>16390</v>
      </c>
      <c r="G23" s="140"/>
      <c r="H23" s="140">
        <v>654</v>
      </c>
      <c r="I23" s="397"/>
      <c r="J23" s="140"/>
      <c r="K23" s="140"/>
    </row>
    <row r="24" spans="1:11">
      <c r="A24" s="11" t="s">
        <v>419</v>
      </c>
      <c r="B24" s="140">
        <f>SUM(C24:K24)</f>
        <v>129302</v>
      </c>
      <c r="C24" s="140">
        <v>78079</v>
      </c>
      <c r="D24" s="140">
        <v>22344</v>
      </c>
      <c r="E24" s="140">
        <v>27086</v>
      </c>
      <c r="F24" s="140">
        <v>0</v>
      </c>
      <c r="G24" s="140">
        <v>0</v>
      </c>
      <c r="H24" s="140">
        <v>1793</v>
      </c>
      <c r="I24" s="140">
        <v>0</v>
      </c>
      <c r="J24" s="140">
        <v>0</v>
      </c>
      <c r="K24" s="140">
        <v>0</v>
      </c>
    </row>
    <row r="25" spans="1:11">
      <c r="A25" s="15" t="s">
        <v>538</v>
      </c>
      <c r="B25" s="140">
        <f>SUM(C25:K25)</f>
        <v>129797</v>
      </c>
      <c r="C25" s="140">
        <v>78461</v>
      </c>
      <c r="D25" s="397">
        <v>22447</v>
      </c>
      <c r="E25" s="140">
        <v>27096</v>
      </c>
      <c r="F25" s="397"/>
      <c r="G25" s="140"/>
      <c r="H25" s="140">
        <v>1793</v>
      </c>
      <c r="I25" s="397"/>
      <c r="J25" s="140"/>
      <c r="K25" s="140"/>
    </row>
    <row r="26" spans="1:11">
      <c r="A26" s="13" t="s">
        <v>219</v>
      </c>
      <c r="B26" s="454"/>
      <c r="C26" s="454"/>
      <c r="D26" s="457"/>
      <c r="E26" s="454"/>
      <c r="F26" s="457"/>
      <c r="G26" s="454"/>
      <c r="H26" s="454"/>
      <c r="I26" s="457"/>
      <c r="J26" s="454"/>
      <c r="K26" s="454"/>
    </row>
    <row r="27" spans="1:11">
      <c r="A27" s="46" t="s">
        <v>418</v>
      </c>
      <c r="B27" s="140">
        <f>SUM(C27:K27)</f>
        <v>120402</v>
      </c>
      <c r="C27" s="140">
        <v>65878</v>
      </c>
      <c r="D27" s="397">
        <v>17500</v>
      </c>
      <c r="E27" s="140">
        <v>22502</v>
      </c>
      <c r="F27" s="397">
        <v>12760</v>
      </c>
      <c r="G27" s="140"/>
      <c r="H27" s="140">
        <v>1762</v>
      </c>
      <c r="I27" s="397"/>
      <c r="J27" s="140"/>
      <c r="K27" s="140"/>
    </row>
    <row r="28" spans="1:11">
      <c r="A28" s="11" t="s">
        <v>419</v>
      </c>
      <c r="B28" s="140">
        <f>SUM(C28:K28)</f>
        <v>109952</v>
      </c>
      <c r="C28" s="140">
        <v>65878</v>
      </c>
      <c r="D28" s="140">
        <v>17500</v>
      </c>
      <c r="E28" s="140">
        <v>24812</v>
      </c>
      <c r="F28" s="140">
        <v>0</v>
      </c>
      <c r="G28" s="140">
        <v>0</v>
      </c>
      <c r="H28" s="140">
        <v>1762</v>
      </c>
      <c r="I28" s="140">
        <v>0</v>
      </c>
      <c r="J28" s="140">
        <v>0</v>
      </c>
      <c r="K28" s="140">
        <v>0</v>
      </c>
    </row>
    <row r="29" spans="1:11">
      <c r="A29" s="15" t="s">
        <v>538</v>
      </c>
      <c r="B29" s="115">
        <f>SUM(C29:K29)</f>
        <v>110393</v>
      </c>
      <c r="C29" s="140">
        <v>66221</v>
      </c>
      <c r="D29" s="397">
        <v>17593</v>
      </c>
      <c r="E29" s="140">
        <v>24817</v>
      </c>
      <c r="F29" s="397"/>
      <c r="G29" s="140"/>
      <c r="H29" s="140">
        <v>1762</v>
      </c>
      <c r="I29" s="397"/>
      <c r="J29" s="140"/>
      <c r="K29" s="140"/>
    </row>
    <row r="30" spans="1:11">
      <c r="A30" s="13" t="s">
        <v>220</v>
      </c>
      <c r="B30" s="140"/>
      <c r="C30" s="454"/>
      <c r="D30" s="457"/>
      <c r="E30" s="454"/>
      <c r="F30" s="457"/>
      <c r="G30" s="454"/>
      <c r="H30" s="454"/>
      <c r="I30" s="457"/>
      <c r="J30" s="454"/>
      <c r="K30" s="454"/>
    </row>
    <row r="31" spans="1:11">
      <c r="A31" s="46" t="s">
        <v>418</v>
      </c>
      <c r="B31" s="140">
        <f>SUM(C31:K31)</f>
        <v>61529</v>
      </c>
      <c r="C31" s="140">
        <v>34290</v>
      </c>
      <c r="D31" s="397">
        <v>9234</v>
      </c>
      <c r="E31" s="140">
        <v>11677</v>
      </c>
      <c r="F31" s="397">
        <v>5636</v>
      </c>
      <c r="G31" s="140"/>
      <c r="H31" s="140">
        <v>692</v>
      </c>
      <c r="I31" s="397"/>
      <c r="J31" s="140"/>
      <c r="K31" s="140"/>
    </row>
    <row r="32" spans="1:11">
      <c r="A32" s="11" t="s">
        <v>419</v>
      </c>
      <c r="B32" s="140">
        <f>SUM(C32:K32)</f>
        <v>57751</v>
      </c>
      <c r="C32" s="140">
        <v>34290</v>
      </c>
      <c r="D32" s="140">
        <v>9234</v>
      </c>
      <c r="E32" s="140">
        <v>13535</v>
      </c>
      <c r="F32" s="140">
        <v>0</v>
      </c>
      <c r="G32" s="140">
        <v>0</v>
      </c>
      <c r="H32" s="140">
        <v>692</v>
      </c>
      <c r="I32" s="140">
        <v>0</v>
      </c>
      <c r="J32" s="140">
        <v>0</v>
      </c>
      <c r="K32" s="140">
        <v>0</v>
      </c>
    </row>
    <row r="33" spans="1:16">
      <c r="A33" s="15" t="s">
        <v>538</v>
      </c>
      <c r="B33" s="140">
        <f>SUM(C33:K33)</f>
        <v>57998</v>
      </c>
      <c r="C33" s="140">
        <v>34481</v>
      </c>
      <c r="D33" s="397">
        <v>9285</v>
      </c>
      <c r="E33" s="140">
        <v>13540</v>
      </c>
      <c r="F33" s="397"/>
      <c r="G33" s="140"/>
      <c r="H33" s="140">
        <v>692</v>
      </c>
      <c r="I33" s="397"/>
      <c r="J33" s="140"/>
      <c r="K33" s="140"/>
    </row>
    <row r="34" spans="1:16">
      <c r="A34" s="13" t="s">
        <v>233</v>
      </c>
      <c r="B34" s="454"/>
      <c r="C34" s="454"/>
      <c r="D34" s="457"/>
      <c r="E34" s="454"/>
      <c r="F34" s="457"/>
      <c r="G34" s="454"/>
      <c r="H34" s="454"/>
      <c r="I34" s="457"/>
      <c r="J34" s="454"/>
      <c r="K34" s="454"/>
    </row>
    <row r="35" spans="1:16">
      <c r="A35" s="46" t="s">
        <v>418</v>
      </c>
      <c r="B35" s="140">
        <f>SUM(C35:K35)</f>
        <v>28009</v>
      </c>
      <c r="C35" s="140">
        <v>16978</v>
      </c>
      <c r="D35" s="397">
        <v>4584</v>
      </c>
      <c r="E35" s="140">
        <v>2408</v>
      </c>
      <c r="F35" s="397"/>
      <c r="G35" s="140"/>
      <c r="H35" s="140">
        <v>4039</v>
      </c>
      <c r="I35" s="397"/>
      <c r="J35" s="140"/>
      <c r="K35" s="140"/>
    </row>
    <row r="36" spans="1:16">
      <c r="A36" s="11" t="s">
        <v>419</v>
      </c>
      <c r="B36" s="140">
        <f>SUM(C36:K36)</f>
        <v>29194</v>
      </c>
      <c r="C36" s="140">
        <v>16978</v>
      </c>
      <c r="D36" s="140">
        <v>4584</v>
      </c>
      <c r="E36" s="140">
        <v>3593</v>
      </c>
      <c r="F36" s="140">
        <v>0</v>
      </c>
      <c r="G36" s="140">
        <v>0</v>
      </c>
      <c r="H36" s="140">
        <v>4039</v>
      </c>
      <c r="I36" s="140">
        <v>0</v>
      </c>
      <c r="J36" s="140">
        <v>0</v>
      </c>
      <c r="K36" s="140">
        <v>0</v>
      </c>
    </row>
    <row r="37" spans="1:16">
      <c r="A37" s="15" t="s">
        <v>538</v>
      </c>
      <c r="B37" s="140">
        <f>SUM(C37:K37)</f>
        <v>29224</v>
      </c>
      <c r="C37" s="140">
        <v>16978</v>
      </c>
      <c r="D37" s="397">
        <v>4584</v>
      </c>
      <c r="E37" s="140">
        <v>3623</v>
      </c>
      <c r="F37" s="397"/>
      <c r="G37" s="140"/>
      <c r="H37" s="140">
        <v>4039</v>
      </c>
      <c r="I37" s="397"/>
      <c r="J37" s="140"/>
      <c r="K37" s="140"/>
    </row>
    <row r="38" spans="1:16">
      <c r="A38" s="456" t="s">
        <v>234</v>
      </c>
      <c r="B38" s="454"/>
      <c r="C38" s="454"/>
      <c r="D38" s="457"/>
      <c r="E38" s="454"/>
      <c r="F38" s="457"/>
      <c r="G38" s="454"/>
      <c r="H38" s="454"/>
      <c r="I38" s="457"/>
      <c r="J38" s="454"/>
      <c r="K38" s="454"/>
    </row>
    <row r="39" spans="1:16">
      <c r="A39" s="98" t="s">
        <v>418</v>
      </c>
      <c r="B39" s="92">
        <f>SUM(C39:K39)</f>
        <v>165361</v>
      </c>
      <c r="C39" s="92">
        <v>76905</v>
      </c>
      <c r="D39" s="126">
        <v>21397</v>
      </c>
      <c r="E39" s="92">
        <v>63069</v>
      </c>
      <c r="F39" s="126"/>
      <c r="G39" s="92"/>
      <c r="H39" s="92">
        <v>3990</v>
      </c>
      <c r="I39" s="126"/>
      <c r="J39" s="92"/>
      <c r="K39" s="92"/>
    </row>
    <row r="40" spans="1:16">
      <c r="A40" s="34" t="s">
        <v>419</v>
      </c>
      <c r="B40" s="92">
        <f>SUM(C40:K40)</f>
        <v>169829</v>
      </c>
      <c r="C40" s="92">
        <v>76905</v>
      </c>
      <c r="D40" s="92">
        <v>21397</v>
      </c>
      <c r="E40" s="92">
        <v>67537</v>
      </c>
      <c r="F40" s="92">
        <v>0</v>
      </c>
      <c r="G40" s="92">
        <v>0</v>
      </c>
      <c r="H40" s="140">
        <v>3990</v>
      </c>
      <c r="I40" s="92">
        <v>0</v>
      </c>
      <c r="J40" s="92">
        <v>0</v>
      </c>
      <c r="K40" s="92">
        <v>0</v>
      </c>
    </row>
    <row r="41" spans="1:16">
      <c r="A41" s="15" t="s">
        <v>538</v>
      </c>
      <c r="B41" s="92">
        <f>SUM(C41:K41)</f>
        <v>169829</v>
      </c>
      <c r="C41" s="92">
        <v>76905</v>
      </c>
      <c r="D41" s="126">
        <v>21397</v>
      </c>
      <c r="E41" s="92">
        <v>67537</v>
      </c>
      <c r="F41" s="126"/>
      <c r="G41" s="92"/>
      <c r="H41" s="140">
        <v>3990</v>
      </c>
      <c r="I41" s="126"/>
      <c r="J41" s="92"/>
      <c r="K41" s="92"/>
    </row>
    <row r="42" spans="1:16">
      <c r="A42" s="13" t="s">
        <v>235</v>
      </c>
      <c r="B42" s="135"/>
      <c r="C42" s="118"/>
      <c r="D42" s="122"/>
      <c r="E42" s="118"/>
      <c r="F42" s="122"/>
      <c r="G42" s="118"/>
      <c r="H42" s="118"/>
      <c r="I42" s="122"/>
      <c r="J42" s="118"/>
      <c r="K42" s="118"/>
    </row>
    <row r="43" spans="1:16">
      <c r="A43" s="46" t="s">
        <v>418</v>
      </c>
      <c r="B43" s="92">
        <f>SUM(C43:K43)</f>
        <v>49853</v>
      </c>
      <c r="C43" s="92">
        <v>26961</v>
      </c>
      <c r="D43" s="126">
        <v>7029</v>
      </c>
      <c r="E43" s="92">
        <v>11712</v>
      </c>
      <c r="F43" s="126">
        <v>3745</v>
      </c>
      <c r="G43" s="92"/>
      <c r="H43" s="92">
        <v>406</v>
      </c>
      <c r="I43" s="126"/>
      <c r="J43" s="92"/>
      <c r="K43" s="92"/>
    </row>
    <row r="44" spans="1:16">
      <c r="A44" s="11" t="s">
        <v>419</v>
      </c>
      <c r="B44" s="92">
        <f>SUM(C44:K44)</f>
        <v>47674</v>
      </c>
      <c r="C44" s="92">
        <v>26961</v>
      </c>
      <c r="D44" s="92">
        <v>7029</v>
      </c>
      <c r="E44" s="92">
        <v>12695</v>
      </c>
      <c r="F44" s="92">
        <v>0</v>
      </c>
      <c r="G44" s="92">
        <v>0</v>
      </c>
      <c r="H44" s="140">
        <v>989</v>
      </c>
      <c r="I44" s="92">
        <v>0</v>
      </c>
      <c r="J44" s="92">
        <v>0</v>
      </c>
      <c r="K44" s="92">
        <v>0</v>
      </c>
    </row>
    <row r="45" spans="1:16">
      <c r="A45" s="15" t="s">
        <v>538</v>
      </c>
      <c r="B45" s="116">
        <f>SUM(C45:K45)</f>
        <v>47679</v>
      </c>
      <c r="C45" s="92">
        <v>26961</v>
      </c>
      <c r="D45" s="126">
        <v>7029</v>
      </c>
      <c r="E45" s="92">
        <v>12700</v>
      </c>
      <c r="F45" s="126">
        <v>0</v>
      </c>
      <c r="G45" s="92"/>
      <c r="H45" s="140">
        <v>989</v>
      </c>
      <c r="I45" s="126"/>
      <c r="J45" s="92"/>
      <c r="K45" s="92"/>
    </row>
    <row r="46" spans="1:16">
      <c r="A46" s="13" t="s">
        <v>236</v>
      </c>
      <c r="B46" s="129"/>
      <c r="C46" s="118"/>
      <c r="D46" s="122"/>
      <c r="E46" s="118"/>
      <c r="F46" s="122"/>
      <c r="G46" s="118"/>
      <c r="H46" s="118"/>
      <c r="I46" s="122"/>
      <c r="J46" s="118"/>
      <c r="K46" s="118"/>
      <c r="P46" s="68"/>
    </row>
    <row r="47" spans="1:16">
      <c r="A47" s="46" t="s">
        <v>418</v>
      </c>
      <c r="B47" s="92">
        <f>SUM(C47:K47)</f>
        <v>127571</v>
      </c>
      <c r="C47" s="92">
        <v>37384</v>
      </c>
      <c r="D47" s="126">
        <v>10204</v>
      </c>
      <c r="E47" s="92">
        <v>56889</v>
      </c>
      <c r="F47" s="126"/>
      <c r="G47" s="92">
        <v>21000</v>
      </c>
      <c r="H47" s="92">
        <v>2094</v>
      </c>
      <c r="I47" s="126"/>
      <c r="J47" s="92"/>
      <c r="K47" s="92"/>
    </row>
    <row r="48" spans="1:16">
      <c r="A48" s="11" t="s">
        <v>419</v>
      </c>
      <c r="B48" s="92">
        <f>SUM(C48:K48)</f>
        <v>133222</v>
      </c>
      <c r="C48" s="92">
        <v>37384</v>
      </c>
      <c r="D48" s="92">
        <v>10204</v>
      </c>
      <c r="E48" s="92">
        <v>60540</v>
      </c>
      <c r="F48" s="92">
        <v>0</v>
      </c>
      <c r="G48" s="92">
        <v>23000</v>
      </c>
      <c r="H48" s="140">
        <v>2094</v>
      </c>
      <c r="I48" s="92">
        <v>0</v>
      </c>
      <c r="J48" s="92">
        <v>0</v>
      </c>
      <c r="K48" s="92">
        <v>0</v>
      </c>
    </row>
    <row r="49" spans="1:11">
      <c r="A49" s="15" t="s">
        <v>538</v>
      </c>
      <c r="B49" s="92">
        <f>SUM(C49:K49)</f>
        <v>133522</v>
      </c>
      <c r="C49" s="92">
        <v>37384</v>
      </c>
      <c r="D49" s="126">
        <v>10204</v>
      </c>
      <c r="E49" s="92">
        <v>60840</v>
      </c>
      <c r="F49" s="126"/>
      <c r="G49" s="92">
        <v>23000</v>
      </c>
      <c r="H49" s="140">
        <v>2094</v>
      </c>
      <c r="I49" s="126"/>
      <c r="J49" s="92"/>
      <c r="K49" s="92"/>
    </row>
    <row r="50" spans="1:11">
      <c r="A50" s="13" t="s">
        <v>224</v>
      </c>
      <c r="B50" s="135"/>
      <c r="C50" s="118"/>
      <c r="D50" s="122"/>
      <c r="E50" s="118"/>
      <c r="F50" s="122"/>
      <c r="G50" s="118"/>
      <c r="H50" s="118"/>
      <c r="I50" s="122"/>
      <c r="J50" s="118"/>
      <c r="K50" s="118"/>
    </row>
    <row r="51" spans="1:11">
      <c r="A51" s="46" t="s">
        <v>418</v>
      </c>
      <c r="B51" s="92">
        <f>SUM(C51:K51)</f>
        <v>52652</v>
      </c>
      <c r="C51" s="92">
        <v>16132</v>
      </c>
      <c r="D51" s="126">
        <v>4330</v>
      </c>
      <c r="E51" s="92">
        <v>30285</v>
      </c>
      <c r="F51" s="126"/>
      <c r="G51" s="92"/>
      <c r="H51" s="92">
        <v>1905</v>
      </c>
      <c r="I51" s="126"/>
      <c r="J51" s="92"/>
      <c r="K51" s="92"/>
    </row>
    <row r="52" spans="1:11">
      <c r="A52" s="11" t="s">
        <v>419</v>
      </c>
      <c r="B52" s="92">
        <f>SUM(C52:K52)</f>
        <v>53354</v>
      </c>
      <c r="C52" s="92">
        <v>16132</v>
      </c>
      <c r="D52" s="92">
        <v>4330</v>
      </c>
      <c r="E52" s="92">
        <v>30987</v>
      </c>
      <c r="F52" s="92">
        <v>0</v>
      </c>
      <c r="G52" s="92">
        <v>0</v>
      </c>
      <c r="H52" s="140">
        <v>1905</v>
      </c>
      <c r="I52" s="92">
        <v>0</v>
      </c>
      <c r="J52" s="92">
        <v>0</v>
      </c>
      <c r="K52" s="92">
        <v>0</v>
      </c>
    </row>
    <row r="53" spans="1:11">
      <c r="A53" s="15" t="s">
        <v>538</v>
      </c>
      <c r="B53" s="92">
        <f>SUM(C53:K53)</f>
        <v>53354</v>
      </c>
      <c r="C53" s="92">
        <v>16132</v>
      </c>
      <c r="D53" s="126">
        <v>4330</v>
      </c>
      <c r="E53" s="92">
        <v>30987</v>
      </c>
      <c r="F53" s="126"/>
      <c r="G53" s="92"/>
      <c r="H53" s="140">
        <v>1905</v>
      </c>
      <c r="I53" s="126"/>
      <c r="J53" s="92"/>
      <c r="K53" s="92"/>
    </row>
    <row r="54" spans="1:11">
      <c r="A54" s="13" t="s">
        <v>225</v>
      </c>
      <c r="B54" s="135"/>
      <c r="C54" s="118"/>
      <c r="D54" s="122"/>
      <c r="E54" s="118"/>
      <c r="F54" s="122"/>
      <c r="G54" s="118"/>
      <c r="H54" s="118"/>
      <c r="I54" s="122"/>
      <c r="J54" s="118"/>
      <c r="K54" s="118"/>
    </row>
    <row r="55" spans="1:11">
      <c r="A55" s="46" t="s">
        <v>418</v>
      </c>
      <c r="B55" s="92">
        <f>SUM(C55:K55)</f>
        <v>498609</v>
      </c>
      <c r="C55" s="92">
        <v>132491</v>
      </c>
      <c r="D55" s="126">
        <v>35720</v>
      </c>
      <c r="E55" s="92">
        <v>309615</v>
      </c>
      <c r="F55" s="126">
        <v>14251</v>
      </c>
      <c r="G55" s="92">
        <v>1105</v>
      </c>
      <c r="H55" s="92">
        <v>5427</v>
      </c>
      <c r="I55" s="126"/>
      <c r="J55" s="92"/>
      <c r="K55" s="92"/>
    </row>
    <row r="56" spans="1:11">
      <c r="A56" s="11" t="s">
        <v>419</v>
      </c>
      <c r="B56" s="92">
        <f>SUM(C56:K56)</f>
        <v>497157</v>
      </c>
      <c r="C56" s="92">
        <v>134049</v>
      </c>
      <c r="D56" s="92">
        <v>36141</v>
      </c>
      <c r="E56" s="92">
        <v>318835</v>
      </c>
      <c r="F56" s="92">
        <v>0</v>
      </c>
      <c r="G56" s="92">
        <v>1105</v>
      </c>
      <c r="H56" s="92">
        <v>7027</v>
      </c>
      <c r="I56" s="92">
        <v>0</v>
      </c>
      <c r="J56" s="92">
        <v>0</v>
      </c>
      <c r="K56" s="92">
        <v>0</v>
      </c>
    </row>
    <row r="57" spans="1:11">
      <c r="A57" s="15" t="s">
        <v>538</v>
      </c>
      <c r="B57" s="92">
        <f>SUM(C57:K57)</f>
        <v>504532</v>
      </c>
      <c r="C57" s="116">
        <v>139534</v>
      </c>
      <c r="D57" s="92">
        <v>37621</v>
      </c>
      <c r="E57" s="126">
        <v>319245</v>
      </c>
      <c r="F57" s="92"/>
      <c r="G57" s="126">
        <v>1105</v>
      </c>
      <c r="H57" s="92">
        <v>7027</v>
      </c>
      <c r="I57" s="114"/>
      <c r="J57" s="136"/>
      <c r="K57" s="92"/>
    </row>
    <row r="58" spans="1:11">
      <c r="A58" s="13" t="s">
        <v>106</v>
      </c>
      <c r="B58" s="135"/>
      <c r="C58" s="122"/>
      <c r="D58" s="118"/>
      <c r="E58" s="122"/>
      <c r="F58" s="118"/>
      <c r="G58" s="122"/>
      <c r="H58" s="118"/>
      <c r="I58" s="120"/>
      <c r="J58" s="121"/>
      <c r="K58" s="118"/>
    </row>
    <row r="59" spans="1:11">
      <c r="A59" s="46" t="s">
        <v>418</v>
      </c>
      <c r="B59" s="92">
        <f>SUM(C59:K59)</f>
        <v>2494924</v>
      </c>
      <c r="C59" s="136">
        <f>SUM(C15,C19,C23,C27,C31,C35,C39,C43,C47,C51,C55)</f>
        <v>724580</v>
      </c>
      <c r="D59" s="136">
        <f t="shared" ref="D59:K59" si="0">SUM(D15,D19,D23,D27,D31,D35,D39,D43,D47,D51,D55)</f>
        <v>191945</v>
      </c>
      <c r="E59" s="136">
        <f t="shared" si="0"/>
        <v>936914</v>
      </c>
      <c r="F59" s="136">
        <f t="shared" si="0"/>
        <v>61636</v>
      </c>
      <c r="G59" s="136">
        <f t="shared" si="0"/>
        <v>258406</v>
      </c>
      <c r="H59" s="136">
        <f t="shared" si="0"/>
        <v>65428</v>
      </c>
      <c r="I59" s="136">
        <f t="shared" si="0"/>
        <v>228466</v>
      </c>
      <c r="J59" s="136">
        <f t="shared" si="0"/>
        <v>27549</v>
      </c>
      <c r="K59" s="92">
        <f t="shared" si="0"/>
        <v>0</v>
      </c>
    </row>
    <row r="60" spans="1:11">
      <c r="A60" s="11" t="s">
        <v>419</v>
      </c>
      <c r="B60" s="92">
        <f>SUM(C60:K60)</f>
        <v>2641636</v>
      </c>
      <c r="C60" s="136">
        <f>SUM(C16,C20,C24,C28,C32,C36,C40,C44,C48,C52,C56)</f>
        <v>736300</v>
      </c>
      <c r="D60" s="136">
        <f t="shared" ref="D60:K60" si="1">SUM(D16,D20,D24,D28,D32,D36,D40,D44,D48,D52,D56)</f>
        <v>193158</v>
      </c>
      <c r="E60" s="136">
        <f t="shared" si="1"/>
        <v>999347</v>
      </c>
      <c r="F60" s="136">
        <f t="shared" si="1"/>
        <v>7210</v>
      </c>
      <c r="G60" s="136">
        <f t="shared" si="1"/>
        <v>221843</v>
      </c>
      <c r="H60" s="136">
        <f t="shared" si="1"/>
        <v>140564</v>
      </c>
      <c r="I60" s="136">
        <f t="shared" si="1"/>
        <v>298592</v>
      </c>
      <c r="J60" s="136">
        <f t="shared" si="1"/>
        <v>27834</v>
      </c>
      <c r="K60" s="92">
        <f t="shared" si="1"/>
        <v>16788</v>
      </c>
    </row>
    <row r="61" spans="1:11">
      <c r="A61" s="15" t="s">
        <v>538</v>
      </c>
      <c r="B61" s="92">
        <f>SUM(C61:K61)</f>
        <v>2799477</v>
      </c>
      <c r="C61" s="136">
        <f>SUM(C17,C21,C25,C29,C33,C37,C41,C45,C49,C53,C57)</f>
        <v>760214</v>
      </c>
      <c r="D61" s="136">
        <f t="shared" ref="D61:K61" si="2">SUM(D17,D21,D25,D29,D33,D37,D41,D45,D49,D53,D57)</f>
        <v>198246</v>
      </c>
      <c r="E61" s="136">
        <f t="shared" si="2"/>
        <v>1013485</v>
      </c>
      <c r="F61" s="136">
        <f t="shared" si="2"/>
        <v>7710</v>
      </c>
      <c r="G61" s="136">
        <f t="shared" si="2"/>
        <v>189152</v>
      </c>
      <c r="H61" s="136">
        <f t="shared" si="2"/>
        <v>207774</v>
      </c>
      <c r="I61" s="136">
        <f t="shared" si="2"/>
        <v>305861</v>
      </c>
      <c r="J61" s="136">
        <f t="shared" si="2"/>
        <v>45247</v>
      </c>
      <c r="K61" s="136">
        <f t="shared" si="2"/>
        <v>71788</v>
      </c>
    </row>
    <row r="62" spans="1:11">
      <c r="A62" s="409"/>
      <c r="B62" s="409"/>
      <c r="C62" s="1"/>
      <c r="D62" s="1"/>
      <c r="E62" s="1"/>
      <c r="F62" s="409"/>
      <c r="G62" s="1"/>
      <c r="H62" s="1"/>
      <c r="I62" s="1"/>
      <c r="J62" s="1"/>
      <c r="K62" s="1"/>
    </row>
    <row r="63" spans="1:11">
      <c r="A63" s="1" t="s">
        <v>154</v>
      </c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 t="s">
        <v>155</v>
      </c>
      <c r="B64" s="162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409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.7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.7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.7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.7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.7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.7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.7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.7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.7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.7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.7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.7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.7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5.7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5.7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5.7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5.7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5.7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.7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.7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.7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5.7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</sheetData>
  <mergeCells count="11">
    <mergeCell ref="K9:K12"/>
    <mergeCell ref="D10:D12"/>
    <mergeCell ref="C9:G9"/>
    <mergeCell ref="H9:J9"/>
    <mergeCell ref="F10:F12"/>
    <mergeCell ref="E10:E12"/>
    <mergeCell ref="C10:C12"/>
    <mergeCell ref="G10:G12"/>
    <mergeCell ref="H10:H12"/>
    <mergeCell ref="J10:J12"/>
    <mergeCell ref="I10:I12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60" firstPageNumber="9" orientation="landscape" horizontalDpi="300" verticalDpi="300" r:id="rId1"/>
  <headerFooter alignWithMargins="0"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Q463"/>
  <sheetViews>
    <sheetView view="pageBreakPreview" topLeftCell="A6" zoomScaleNormal="100" workbookViewId="0">
      <pane ySplit="1260" activePane="bottomLeft"/>
      <selection activeCell="A7" sqref="A7:A13"/>
      <selection pane="bottomLeft" activeCell="B10" sqref="B10"/>
    </sheetView>
  </sheetViews>
  <sheetFormatPr defaultRowHeight="12.75"/>
  <cols>
    <col min="1" max="1" width="62.42578125" customWidth="1"/>
    <col min="2" max="2" width="10.42578125" customWidth="1"/>
    <col min="3" max="3" width="11.5703125" customWidth="1"/>
    <col min="4" max="4" width="11.140625" customWidth="1"/>
    <col min="5" max="5" width="11.42578125" customWidth="1"/>
    <col min="6" max="6" width="10.5703125" customWidth="1"/>
    <col min="7" max="7" width="11.7109375" customWidth="1"/>
    <col min="8" max="8" width="12.42578125" customWidth="1"/>
    <col min="9" max="9" width="10.7109375" customWidth="1"/>
    <col min="10" max="10" width="11.42578125" customWidth="1"/>
    <col min="11" max="11" width="10.42578125" customWidth="1"/>
    <col min="12" max="12" width="11.42578125" customWidth="1"/>
    <col min="14" max="14" width="9.85546875" bestFit="1" customWidth="1"/>
  </cols>
  <sheetData>
    <row r="1" spans="1:15" ht="15.75">
      <c r="A1" s="4" t="s">
        <v>760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5" ht="15.7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5" ht="15.75">
      <c r="A3" s="576" t="s">
        <v>131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607"/>
    </row>
    <row r="4" spans="1:15" ht="15.75">
      <c r="A4" s="576" t="s">
        <v>504</v>
      </c>
      <c r="B4" s="607"/>
      <c r="C4" s="607"/>
      <c r="D4" s="607"/>
      <c r="E4" s="607"/>
      <c r="F4" s="607"/>
      <c r="G4" s="607"/>
      <c r="H4" s="607"/>
      <c r="I4" s="607"/>
      <c r="J4" s="607"/>
      <c r="K4" s="607"/>
      <c r="L4" s="607"/>
    </row>
    <row r="5" spans="1:15" ht="15.75">
      <c r="A5" s="576" t="s">
        <v>20</v>
      </c>
      <c r="B5" s="607"/>
      <c r="C5" s="607"/>
      <c r="D5" s="607"/>
      <c r="E5" s="607"/>
      <c r="F5" s="607"/>
      <c r="G5" s="607"/>
      <c r="H5" s="607"/>
      <c r="I5" s="607"/>
      <c r="J5" s="607"/>
      <c r="K5" s="607"/>
      <c r="L5" s="607"/>
    </row>
    <row r="6" spans="1:15">
      <c r="A6" s="5"/>
      <c r="B6" s="5"/>
      <c r="C6" s="5"/>
      <c r="D6" s="5"/>
      <c r="E6" s="5"/>
      <c r="F6" s="5"/>
      <c r="G6" s="5"/>
      <c r="H6" s="5"/>
      <c r="I6" s="5"/>
      <c r="J6" s="5" t="s">
        <v>28</v>
      </c>
      <c r="K6" s="5"/>
      <c r="L6" s="5"/>
    </row>
    <row r="7" spans="1:15">
      <c r="A7" s="7" t="s">
        <v>38</v>
      </c>
      <c r="B7" s="7"/>
      <c r="C7" s="16" t="s">
        <v>30</v>
      </c>
      <c r="D7" s="582" t="s">
        <v>39</v>
      </c>
      <c r="E7" s="598"/>
      <c r="F7" s="598"/>
      <c r="G7" s="598"/>
      <c r="H7" s="598"/>
      <c r="I7" s="582" t="s">
        <v>40</v>
      </c>
      <c r="J7" s="599"/>
      <c r="K7" s="600"/>
      <c r="L7" s="579" t="s">
        <v>211</v>
      </c>
    </row>
    <row r="8" spans="1:15" ht="12.75" customHeight="1">
      <c r="A8" s="19" t="s">
        <v>41</v>
      </c>
      <c r="B8" s="19"/>
      <c r="C8" s="20" t="s">
        <v>47</v>
      </c>
      <c r="D8" s="579" t="s">
        <v>80</v>
      </c>
      <c r="E8" s="579" t="s">
        <v>81</v>
      </c>
      <c r="F8" s="579" t="s">
        <v>103</v>
      </c>
      <c r="G8" s="601" t="s">
        <v>232</v>
      </c>
      <c r="H8" s="601" t="s">
        <v>206</v>
      </c>
      <c r="I8" s="579" t="s">
        <v>43</v>
      </c>
      <c r="J8" s="579" t="s">
        <v>42</v>
      </c>
      <c r="K8" s="604" t="s">
        <v>241</v>
      </c>
      <c r="L8" s="580"/>
    </row>
    <row r="9" spans="1:15">
      <c r="A9" s="19"/>
      <c r="B9" s="19"/>
      <c r="C9" s="20" t="s">
        <v>33</v>
      </c>
      <c r="D9" s="580"/>
      <c r="E9" s="580"/>
      <c r="F9" s="580"/>
      <c r="G9" s="602"/>
      <c r="H9" s="602"/>
      <c r="I9" s="580"/>
      <c r="J9" s="580"/>
      <c r="K9" s="605"/>
      <c r="L9" s="580"/>
      <c r="O9" s="68"/>
    </row>
    <row r="10" spans="1:15" ht="23.25" customHeight="1">
      <c r="A10" s="8"/>
      <c r="B10" s="8"/>
      <c r="C10" s="21"/>
      <c r="D10" s="581"/>
      <c r="E10" s="581"/>
      <c r="F10" s="581"/>
      <c r="G10" s="603"/>
      <c r="H10" s="603"/>
      <c r="I10" s="581"/>
      <c r="J10" s="581"/>
      <c r="K10" s="606"/>
      <c r="L10" s="581"/>
    </row>
    <row r="11" spans="1:15">
      <c r="A11" s="7" t="s">
        <v>8</v>
      </c>
      <c r="B11" s="16"/>
      <c r="C11" s="18" t="s">
        <v>9</v>
      </c>
      <c r="D11" s="9" t="s">
        <v>10</v>
      </c>
      <c r="E11" s="18" t="s">
        <v>11</v>
      </c>
      <c r="F11" s="9" t="s">
        <v>12</v>
      </c>
      <c r="G11" s="18" t="s">
        <v>13</v>
      </c>
      <c r="H11" s="9" t="s">
        <v>14</v>
      </c>
      <c r="I11" s="17" t="s">
        <v>15</v>
      </c>
      <c r="J11" s="9" t="s">
        <v>16</v>
      </c>
      <c r="K11" s="18" t="s">
        <v>17</v>
      </c>
      <c r="L11" s="9" t="s">
        <v>18</v>
      </c>
      <c r="N11" s="155">
        <f>SUM(F14,F27,F33,F43,F49,F58,F62,F73,F77,F90,F97,F106,F110,F114,F118,F122,F128,F143,F147,F153,F159,F163,F167,F181,F188,F192,F203,F207,F211,F215,)</f>
        <v>381933</v>
      </c>
    </row>
    <row r="12" spans="1:15">
      <c r="A12" s="13" t="s">
        <v>239</v>
      </c>
      <c r="B12" s="13"/>
      <c r="C12" s="13"/>
      <c r="D12" s="120"/>
      <c r="E12" s="118"/>
      <c r="F12" s="118"/>
      <c r="G12" s="120"/>
      <c r="H12" s="118"/>
      <c r="I12" s="120"/>
      <c r="J12" s="118"/>
      <c r="K12" s="120"/>
      <c r="L12" s="122"/>
      <c r="N12" s="155">
        <f>SUM(F219,F223,F227,F231,F235,F239,F243,F247,F251,F257,F263,F269,F275,F281,F285,N11)</f>
        <v>393580</v>
      </c>
    </row>
    <row r="13" spans="1:15">
      <c r="A13" s="46" t="s">
        <v>420</v>
      </c>
      <c r="B13" s="24"/>
      <c r="C13" s="92">
        <f>SUM(D13:L13)</f>
        <v>32854</v>
      </c>
      <c r="D13" s="114">
        <v>26009</v>
      </c>
      <c r="E13" s="92">
        <v>6845</v>
      </c>
      <c r="F13" s="92">
        <v>0</v>
      </c>
      <c r="G13" s="114"/>
      <c r="H13" s="92"/>
      <c r="I13" s="114">
        <v>0</v>
      </c>
      <c r="J13" s="92"/>
      <c r="K13" s="114"/>
      <c r="L13" s="126">
        <v>0</v>
      </c>
    </row>
    <row r="14" spans="1:15">
      <c r="A14" s="46" t="s">
        <v>410</v>
      </c>
      <c r="B14" s="24"/>
      <c r="C14" s="92">
        <f>SUM(D14:L14)</f>
        <v>43047</v>
      </c>
      <c r="D14" s="114">
        <v>33664</v>
      </c>
      <c r="E14" s="92">
        <v>8859</v>
      </c>
      <c r="F14" s="92">
        <v>400</v>
      </c>
      <c r="G14" s="114"/>
      <c r="H14" s="92"/>
      <c r="I14" s="114">
        <v>124</v>
      </c>
      <c r="J14" s="92"/>
      <c r="K14" s="114"/>
      <c r="L14" s="126"/>
    </row>
    <row r="15" spans="1:15">
      <c r="A15" s="46" t="s">
        <v>612</v>
      </c>
      <c r="B15" s="24"/>
      <c r="C15" s="92">
        <f t="shared" ref="C15:C17" si="0">SUM(D15:L15)</f>
        <v>500</v>
      </c>
      <c r="D15" s="114"/>
      <c r="E15" s="92">
        <v>500</v>
      </c>
      <c r="F15" s="92"/>
      <c r="G15" s="114"/>
      <c r="H15" s="92"/>
      <c r="I15" s="114"/>
      <c r="J15" s="92"/>
      <c r="K15" s="114"/>
      <c r="L15" s="126"/>
    </row>
    <row r="16" spans="1:15">
      <c r="A16" s="46" t="s">
        <v>663</v>
      </c>
      <c r="B16" s="24"/>
      <c r="C16" s="92">
        <f t="shared" si="0"/>
        <v>200</v>
      </c>
      <c r="D16" s="114"/>
      <c r="E16" s="92"/>
      <c r="F16" s="92"/>
      <c r="G16" s="114"/>
      <c r="H16" s="92"/>
      <c r="I16" s="114">
        <v>200</v>
      </c>
      <c r="J16" s="92"/>
      <c r="K16" s="114"/>
      <c r="L16" s="126"/>
    </row>
    <row r="17" spans="1:12">
      <c r="A17" s="46" t="s">
        <v>423</v>
      </c>
      <c r="B17" s="24"/>
      <c r="C17" s="92">
        <f t="shared" si="0"/>
        <v>700</v>
      </c>
      <c r="D17" s="114">
        <f>SUM(D15:D16)</f>
        <v>0</v>
      </c>
      <c r="E17" s="114">
        <f t="shared" ref="E17:L17" si="1">SUM(E15:E16)</f>
        <v>500</v>
      </c>
      <c r="F17" s="114">
        <f t="shared" si="1"/>
        <v>0</v>
      </c>
      <c r="G17" s="114">
        <f t="shared" si="1"/>
        <v>0</v>
      </c>
      <c r="H17" s="114">
        <f t="shared" si="1"/>
        <v>0</v>
      </c>
      <c r="I17" s="114">
        <f t="shared" si="1"/>
        <v>200</v>
      </c>
      <c r="J17" s="114">
        <f t="shared" si="1"/>
        <v>0</v>
      </c>
      <c r="K17" s="114">
        <f t="shared" si="1"/>
        <v>0</v>
      </c>
      <c r="L17" s="114">
        <f t="shared" si="1"/>
        <v>0</v>
      </c>
    </row>
    <row r="18" spans="1:12">
      <c r="A18" s="15" t="s">
        <v>534</v>
      </c>
      <c r="B18" s="320" t="s">
        <v>185</v>
      </c>
      <c r="C18" s="116">
        <f>SUM(D18:L18)</f>
        <v>43747</v>
      </c>
      <c r="D18" s="116">
        <f>SUM(D14,D17)</f>
        <v>33664</v>
      </c>
      <c r="E18" s="116">
        <f t="shared" ref="E18:L18" si="2">SUM(E14,E17)</f>
        <v>9359</v>
      </c>
      <c r="F18" s="116">
        <f t="shared" si="2"/>
        <v>400</v>
      </c>
      <c r="G18" s="116">
        <f t="shared" si="2"/>
        <v>0</v>
      </c>
      <c r="H18" s="116">
        <f t="shared" si="2"/>
        <v>0</v>
      </c>
      <c r="I18" s="116">
        <f t="shared" si="2"/>
        <v>324</v>
      </c>
      <c r="J18" s="116">
        <f t="shared" si="2"/>
        <v>0</v>
      </c>
      <c r="K18" s="116">
        <f t="shared" si="2"/>
        <v>0</v>
      </c>
      <c r="L18" s="116">
        <f t="shared" si="2"/>
        <v>0</v>
      </c>
    </row>
    <row r="19" spans="1:12">
      <c r="A19" s="13" t="s">
        <v>600</v>
      </c>
      <c r="B19" s="7"/>
      <c r="C19" s="13"/>
      <c r="D19" s="120"/>
      <c r="E19" s="118"/>
      <c r="F19" s="122"/>
      <c r="G19" s="118"/>
      <c r="H19" s="122"/>
      <c r="I19" s="118"/>
      <c r="J19" s="121"/>
      <c r="K19" s="118"/>
      <c r="L19" s="122"/>
    </row>
    <row r="20" spans="1:12">
      <c r="A20" s="46" t="s">
        <v>420</v>
      </c>
      <c r="B20" s="19"/>
      <c r="C20" s="140">
        <f>SUM(D20:L20)</f>
        <v>0</v>
      </c>
      <c r="D20" s="114"/>
      <c r="E20" s="92"/>
      <c r="F20" s="126">
        <v>0</v>
      </c>
      <c r="G20" s="92"/>
      <c r="H20" s="126"/>
      <c r="I20" s="92"/>
      <c r="J20" s="136"/>
      <c r="K20" s="92"/>
      <c r="L20" s="126"/>
    </row>
    <row r="21" spans="1:12">
      <c r="A21" s="11" t="s">
        <v>410</v>
      </c>
      <c r="B21" s="321" t="s">
        <v>183</v>
      </c>
      <c r="C21" s="92">
        <f>SUM(D21:L21)</f>
        <v>0</v>
      </c>
      <c r="D21" s="114"/>
      <c r="E21" s="92">
        <v>0</v>
      </c>
      <c r="F21" s="126">
        <v>0</v>
      </c>
      <c r="G21" s="92"/>
      <c r="H21" s="126">
        <v>0</v>
      </c>
      <c r="I21" s="92">
        <v>0</v>
      </c>
      <c r="J21" s="136">
        <v>0</v>
      </c>
      <c r="K21" s="92">
        <v>0</v>
      </c>
      <c r="L21" s="126"/>
    </row>
    <row r="22" spans="1:12">
      <c r="A22" s="11" t="s">
        <v>601</v>
      </c>
      <c r="B22" s="321"/>
      <c r="C22" s="92">
        <f t="shared" ref="C22:C24" si="3">SUM(D22:L22)</f>
        <v>1000</v>
      </c>
      <c r="D22" s="114"/>
      <c r="E22" s="92"/>
      <c r="F22" s="126">
        <v>1000</v>
      </c>
      <c r="G22" s="92"/>
      <c r="H22" s="126"/>
      <c r="I22" s="92"/>
      <c r="J22" s="136"/>
      <c r="K22" s="92"/>
      <c r="L22" s="126"/>
    </row>
    <row r="23" spans="1:12">
      <c r="A23" s="11" t="s">
        <v>423</v>
      </c>
      <c r="B23" s="321"/>
      <c r="C23" s="92">
        <f t="shared" si="3"/>
        <v>1000</v>
      </c>
      <c r="D23" s="114"/>
      <c r="E23" s="92"/>
      <c r="F23" s="126">
        <v>1000</v>
      </c>
      <c r="G23" s="92"/>
      <c r="H23" s="126"/>
      <c r="I23" s="92"/>
      <c r="J23" s="136"/>
      <c r="K23" s="92"/>
      <c r="L23" s="126"/>
    </row>
    <row r="24" spans="1:12">
      <c r="A24" s="11" t="s">
        <v>534</v>
      </c>
      <c r="B24" s="321"/>
      <c r="C24" s="92">
        <f t="shared" si="3"/>
        <v>1000</v>
      </c>
      <c r="D24" s="114"/>
      <c r="E24" s="92"/>
      <c r="F24" s="126">
        <v>1000</v>
      </c>
      <c r="G24" s="116"/>
      <c r="H24" s="126"/>
      <c r="I24" s="116"/>
      <c r="J24" s="136"/>
      <c r="K24" s="116"/>
      <c r="L24" s="126"/>
    </row>
    <row r="25" spans="1:12">
      <c r="A25" s="13" t="s">
        <v>554</v>
      </c>
      <c r="B25" s="7"/>
      <c r="C25" s="13"/>
      <c r="D25" s="120"/>
      <c r="E25" s="118"/>
      <c r="F25" s="122"/>
      <c r="G25" s="118"/>
      <c r="H25" s="122"/>
      <c r="I25" s="118"/>
      <c r="J25" s="121"/>
      <c r="K25" s="118"/>
      <c r="L25" s="122"/>
    </row>
    <row r="26" spans="1:12">
      <c r="A26" s="46" t="s">
        <v>420</v>
      </c>
      <c r="B26" s="19"/>
      <c r="C26" s="140">
        <f>SUM(D26:L26)</f>
        <v>1864</v>
      </c>
      <c r="D26" s="114"/>
      <c r="E26" s="92"/>
      <c r="F26" s="126">
        <v>1864</v>
      </c>
      <c r="G26" s="92"/>
      <c r="H26" s="126"/>
      <c r="I26" s="92"/>
      <c r="J26" s="136"/>
      <c r="K26" s="92"/>
      <c r="L26" s="126"/>
    </row>
    <row r="27" spans="1:12">
      <c r="A27" s="11" t="s">
        <v>410</v>
      </c>
      <c r="B27" s="321" t="s">
        <v>183</v>
      </c>
      <c r="C27" s="92">
        <f>SUM(D27:L27)</f>
        <v>1864</v>
      </c>
      <c r="D27" s="114"/>
      <c r="E27" s="92">
        <v>0</v>
      </c>
      <c r="F27" s="126">
        <v>1864</v>
      </c>
      <c r="G27" s="92"/>
      <c r="H27" s="126">
        <v>0</v>
      </c>
      <c r="I27" s="92">
        <v>0</v>
      </c>
      <c r="J27" s="136">
        <v>0</v>
      </c>
      <c r="K27" s="92">
        <v>0</v>
      </c>
      <c r="L27" s="126"/>
    </row>
    <row r="28" spans="1:12">
      <c r="A28" s="11" t="s">
        <v>718</v>
      </c>
      <c r="B28" s="321"/>
      <c r="C28" s="92">
        <f t="shared" ref="C28:C29" si="4">SUM(D28:L28)</f>
        <v>1000</v>
      </c>
      <c r="D28" s="114"/>
      <c r="E28" s="92"/>
      <c r="F28" s="126"/>
      <c r="G28" s="92"/>
      <c r="H28" s="126"/>
      <c r="I28" s="92">
        <v>1000</v>
      </c>
      <c r="J28" s="136"/>
      <c r="K28" s="92"/>
      <c r="L28" s="126"/>
    </row>
    <row r="29" spans="1:12">
      <c r="A29" s="11" t="s">
        <v>423</v>
      </c>
      <c r="B29" s="321"/>
      <c r="C29" s="92">
        <f t="shared" si="4"/>
        <v>1000</v>
      </c>
      <c r="D29" s="114"/>
      <c r="E29" s="92"/>
      <c r="F29" s="126"/>
      <c r="G29" s="92"/>
      <c r="H29" s="126"/>
      <c r="I29" s="92">
        <v>1000</v>
      </c>
      <c r="J29" s="136"/>
      <c r="K29" s="92"/>
      <c r="L29" s="126"/>
    </row>
    <row r="30" spans="1:12">
      <c r="A30" s="15" t="s">
        <v>534</v>
      </c>
      <c r="B30" s="320"/>
      <c r="C30" s="116">
        <v>1864</v>
      </c>
      <c r="D30" s="114"/>
      <c r="E30" s="92"/>
      <c r="F30" s="126">
        <v>1864</v>
      </c>
      <c r="G30" s="92"/>
      <c r="H30" s="126"/>
      <c r="I30" s="92">
        <v>1000</v>
      </c>
      <c r="J30" s="136"/>
      <c r="K30" s="92"/>
      <c r="L30" s="126"/>
    </row>
    <row r="31" spans="1:12">
      <c r="A31" s="24" t="s">
        <v>555</v>
      </c>
      <c r="B31" s="19"/>
      <c r="C31" s="24"/>
      <c r="D31" s="120"/>
      <c r="E31" s="118"/>
      <c r="F31" s="122"/>
      <c r="G31" s="118"/>
      <c r="H31" s="122"/>
      <c r="I31" s="118"/>
      <c r="J31" s="121"/>
      <c r="K31" s="118"/>
      <c r="L31" s="122"/>
    </row>
    <row r="32" spans="1:12">
      <c r="A32" s="46" t="s">
        <v>420</v>
      </c>
      <c r="B32" s="19"/>
      <c r="C32" s="140">
        <f>SUM(D32:L32)</f>
        <v>148656</v>
      </c>
      <c r="D32" s="114"/>
      <c r="E32" s="92"/>
      <c r="F32" s="126">
        <v>79346</v>
      </c>
      <c r="G32" s="92"/>
      <c r="H32" s="126"/>
      <c r="I32" s="92">
        <v>5495</v>
      </c>
      <c r="J32" s="136">
        <v>63600</v>
      </c>
      <c r="K32" s="92">
        <v>215</v>
      </c>
      <c r="L32" s="126"/>
    </row>
    <row r="33" spans="1:12">
      <c r="A33" s="46" t="s">
        <v>452</v>
      </c>
      <c r="B33" s="19"/>
      <c r="C33" s="140">
        <f t="shared" ref="C33:C39" si="5">SUM(D33:L33)</f>
        <v>99596</v>
      </c>
      <c r="D33" s="114"/>
      <c r="E33" s="92"/>
      <c r="F33" s="126">
        <v>76846</v>
      </c>
      <c r="G33" s="92"/>
      <c r="H33" s="126"/>
      <c r="I33" s="92">
        <v>14750</v>
      </c>
      <c r="J33" s="136">
        <v>8000</v>
      </c>
      <c r="K33" s="92">
        <v>0</v>
      </c>
      <c r="L33" s="126"/>
    </row>
    <row r="34" spans="1:12">
      <c r="A34" s="46" t="s">
        <v>615</v>
      </c>
      <c r="B34" s="19"/>
      <c r="C34" s="140">
        <f t="shared" si="5"/>
        <v>2000</v>
      </c>
      <c r="D34" s="114"/>
      <c r="E34" s="92"/>
      <c r="F34" s="126">
        <v>2000</v>
      </c>
      <c r="G34" s="92"/>
      <c r="H34" s="126"/>
      <c r="I34" s="92"/>
      <c r="J34" s="136"/>
      <c r="K34" s="92"/>
      <c r="L34" s="126"/>
    </row>
    <row r="35" spans="1:12">
      <c r="A35" s="46" t="s">
        <v>620</v>
      </c>
      <c r="B35" s="19"/>
      <c r="C35" s="140">
        <f t="shared" si="5"/>
        <v>1043</v>
      </c>
      <c r="D35" s="114"/>
      <c r="E35" s="92"/>
      <c r="F35" s="126"/>
      <c r="G35" s="92"/>
      <c r="H35" s="126"/>
      <c r="I35" s="92"/>
      <c r="J35" s="136"/>
      <c r="K35" s="92">
        <v>1043</v>
      </c>
      <c r="L35" s="126"/>
    </row>
    <row r="36" spans="1:12">
      <c r="A36" s="46" t="s">
        <v>662</v>
      </c>
      <c r="B36" s="19"/>
      <c r="C36" s="140">
        <f t="shared" si="5"/>
        <v>-818</v>
      </c>
      <c r="D36" s="114"/>
      <c r="E36" s="92"/>
      <c r="F36" s="126"/>
      <c r="G36" s="92"/>
      <c r="H36" s="126"/>
      <c r="I36" s="92">
        <v>-818</v>
      </c>
      <c r="J36" s="136"/>
      <c r="K36" s="92"/>
      <c r="L36" s="126"/>
    </row>
    <row r="37" spans="1:12">
      <c r="A37" s="46" t="s">
        <v>653</v>
      </c>
      <c r="B37" s="19"/>
      <c r="C37" s="140">
        <f t="shared" si="5"/>
        <v>-5000</v>
      </c>
      <c r="D37" s="114"/>
      <c r="E37" s="92"/>
      <c r="F37" s="126"/>
      <c r="G37" s="92"/>
      <c r="H37" s="126"/>
      <c r="I37" s="92"/>
      <c r="J37" s="136">
        <v>-5000</v>
      </c>
      <c r="K37" s="92"/>
      <c r="L37" s="126"/>
    </row>
    <row r="38" spans="1:12">
      <c r="A38" s="46" t="s">
        <v>657</v>
      </c>
      <c r="B38" s="19"/>
      <c r="C38" s="140">
        <f t="shared" si="5"/>
        <v>14500</v>
      </c>
      <c r="D38" s="114"/>
      <c r="E38" s="92"/>
      <c r="F38" s="126"/>
      <c r="G38" s="92"/>
      <c r="H38" s="126"/>
      <c r="I38" s="92">
        <v>14500</v>
      </c>
      <c r="J38" s="136"/>
      <c r="K38" s="92"/>
      <c r="L38" s="126"/>
    </row>
    <row r="39" spans="1:12">
      <c r="A39" s="46" t="s">
        <v>448</v>
      </c>
      <c r="B39" s="19"/>
      <c r="C39" s="140">
        <f t="shared" si="5"/>
        <v>11725</v>
      </c>
      <c r="D39" s="114">
        <f>SUM(D34:D38)</f>
        <v>0</v>
      </c>
      <c r="E39" s="114">
        <f t="shared" ref="E39:L39" si="6">SUM(E34:E38)</f>
        <v>0</v>
      </c>
      <c r="F39" s="114">
        <f t="shared" si="6"/>
        <v>2000</v>
      </c>
      <c r="G39" s="114">
        <f t="shared" si="6"/>
        <v>0</v>
      </c>
      <c r="H39" s="114">
        <f t="shared" si="6"/>
        <v>0</v>
      </c>
      <c r="I39" s="114">
        <f t="shared" si="6"/>
        <v>13682</v>
      </c>
      <c r="J39" s="114">
        <f t="shared" si="6"/>
        <v>-5000</v>
      </c>
      <c r="K39" s="114">
        <f t="shared" si="6"/>
        <v>1043</v>
      </c>
      <c r="L39" s="114">
        <f t="shared" si="6"/>
        <v>0</v>
      </c>
    </row>
    <row r="40" spans="1:12">
      <c r="A40" s="15" t="s">
        <v>534</v>
      </c>
      <c r="B40" s="321" t="s">
        <v>183</v>
      </c>
      <c r="C40" s="116">
        <f>SUM(D40:L40)</f>
        <v>111321</v>
      </c>
      <c r="D40" s="113">
        <f>SUM(D33,D39)</f>
        <v>0</v>
      </c>
      <c r="E40" s="113">
        <f t="shared" ref="E40:L40" si="7">SUM(E33,E39)</f>
        <v>0</v>
      </c>
      <c r="F40" s="113">
        <f t="shared" si="7"/>
        <v>78846</v>
      </c>
      <c r="G40" s="113">
        <f t="shared" si="7"/>
        <v>0</v>
      </c>
      <c r="H40" s="113">
        <f t="shared" si="7"/>
        <v>0</v>
      </c>
      <c r="I40" s="113">
        <f t="shared" si="7"/>
        <v>28432</v>
      </c>
      <c r="J40" s="113">
        <f t="shared" si="7"/>
        <v>3000</v>
      </c>
      <c r="K40" s="113">
        <f t="shared" si="7"/>
        <v>1043</v>
      </c>
      <c r="L40" s="113">
        <f t="shared" si="7"/>
        <v>0</v>
      </c>
    </row>
    <row r="41" spans="1:12">
      <c r="A41" s="13" t="s">
        <v>556</v>
      </c>
      <c r="B41" s="7"/>
      <c r="C41" s="13"/>
      <c r="D41" s="120"/>
      <c r="E41" s="92"/>
      <c r="F41" s="119"/>
      <c r="G41" s="92"/>
      <c r="H41" s="125"/>
      <c r="I41" s="118"/>
      <c r="J41" s="122"/>
      <c r="K41" s="118"/>
      <c r="L41" s="122"/>
    </row>
    <row r="42" spans="1:12">
      <c r="A42" s="46" t="s">
        <v>420</v>
      </c>
      <c r="B42" s="19"/>
      <c r="C42" s="140">
        <f>SUM(D42:L42)</f>
        <v>16788</v>
      </c>
      <c r="D42" s="114"/>
      <c r="E42" s="92"/>
      <c r="F42" s="119"/>
      <c r="G42" s="92"/>
      <c r="H42" s="125">
        <v>16788</v>
      </c>
      <c r="I42" s="92"/>
      <c r="J42" s="126"/>
      <c r="K42" s="92"/>
      <c r="L42" s="126"/>
    </row>
    <row r="43" spans="1:12">
      <c r="A43" s="46" t="s">
        <v>452</v>
      </c>
      <c r="B43" s="19"/>
      <c r="C43" s="140">
        <f t="shared" ref="C43:C45" si="8">SUM(D43:L43)</f>
        <v>18451</v>
      </c>
      <c r="D43" s="114"/>
      <c r="E43" s="92"/>
      <c r="F43" s="119"/>
      <c r="G43" s="92"/>
      <c r="H43" s="125">
        <v>1663</v>
      </c>
      <c r="I43" s="92"/>
      <c r="J43" s="126"/>
      <c r="K43" s="92"/>
      <c r="L43" s="126">
        <v>16788</v>
      </c>
    </row>
    <row r="44" spans="1:12">
      <c r="A44" s="46" t="s">
        <v>685</v>
      </c>
      <c r="B44" s="19"/>
      <c r="C44" s="140">
        <f t="shared" si="8"/>
        <v>88</v>
      </c>
      <c r="D44" s="114"/>
      <c r="E44" s="92"/>
      <c r="F44" s="119"/>
      <c r="G44" s="92"/>
      <c r="H44" s="125">
        <v>88</v>
      </c>
      <c r="I44" s="92"/>
      <c r="J44" s="126"/>
      <c r="K44" s="92"/>
      <c r="L44" s="126"/>
    </row>
    <row r="45" spans="1:12">
      <c r="A45" s="46" t="s">
        <v>448</v>
      </c>
      <c r="B45" s="19"/>
      <c r="C45" s="140">
        <f t="shared" si="8"/>
        <v>88</v>
      </c>
      <c r="D45" s="114"/>
      <c r="E45" s="92"/>
      <c r="F45" s="119"/>
      <c r="G45" s="92"/>
      <c r="H45" s="125">
        <v>88</v>
      </c>
      <c r="I45" s="92"/>
      <c r="J45" s="126"/>
      <c r="K45" s="92"/>
      <c r="L45" s="126"/>
    </row>
    <row r="46" spans="1:12">
      <c r="A46" s="15" t="s">
        <v>546</v>
      </c>
      <c r="B46" s="320" t="s">
        <v>183</v>
      </c>
      <c r="C46" s="116">
        <f>SUM(D46:L46)</f>
        <v>18539</v>
      </c>
      <c r="D46" s="113"/>
      <c r="E46" s="92">
        <v>0</v>
      </c>
      <c r="F46" s="119">
        <v>0</v>
      </c>
      <c r="G46" s="92"/>
      <c r="H46" s="119">
        <f>SUM(H43,H45)</f>
        <v>1751</v>
      </c>
      <c r="I46" s="116">
        <v>0</v>
      </c>
      <c r="J46" s="119">
        <v>0</v>
      </c>
      <c r="K46" s="116">
        <v>0</v>
      </c>
      <c r="L46" s="119">
        <v>16788</v>
      </c>
    </row>
    <row r="47" spans="1:12">
      <c r="A47" s="13" t="s">
        <v>557</v>
      </c>
      <c r="B47" s="7"/>
      <c r="C47" s="13"/>
      <c r="D47" s="120"/>
      <c r="E47" s="118"/>
      <c r="F47" s="122"/>
      <c r="G47" s="118"/>
      <c r="H47" s="122"/>
      <c r="I47" s="118"/>
      <c r="J47" s="121"/>
      <c r="K47" s="118"/>
      <c r="L47" s="122"/>
    </row>
    <row r="48" spans="1:12">
      <c r="A48" s="46" t="s">
        <v>420</v>
      </c>
      <c r="B48" s="19"/>
      <c r="C48" s="140">
        <f>SUM(D48:L48)</f>
        <v>0</v>
      </c>
      <c r="D48" s="114"/>
      <c r="E48" s="92"/>
      <c r="F48" s="126"/>
      <c r="G48" s="92"/>
      <c r="H48" s="126"/>
      <c r="I48" s="92"/>
      <c r="J48" s="136"/>
      <c r="K48" s="92"/>
      <c r="L48" s="126"/>
    </row>
    <row r="49" spans="1:17">
      <c r="A49" s="11" t="s">
        <v>410</v>
      </c>
      <c r="B49" s="321" t="s">
        <v>183</v>
      </c>
      <c r="C49" s="92">
        <f>SUM(D49:L49)</f>
        <v>0</v>
      </c>
      <c r="D49" s="114"/>
      <c r="E49" s="92">
        <v>0</v>
      </c>
      <c r="F49" s="126">
        <v>0</v>
      </c>
      <c r="G49" s="92"/>
      <c r="H49" s="126">
        <v>0</v>
      </c>
      <c r="I49" s="92">
        <v>0</v>
      </c>
      <c r="J49" s="136"/>
      <c r="K49" s="92">
        <v>0</v>
      </c>
      <c r="L49" s="126">
        <v>0</v>
      </c>
    </row>
    <row r="50" spans="1:17">
      <c r="A50" s="11" t="s">
        <v>752</v>
      </c>
      <c r="B50" s="321"/>
      <c r="C50" s="92">
        <f t="shared" ref="C50:C54" si="9">SUM(D50:L50)</f>
        <v>107748</v>
      </c>
      <c r="D50" s="114"/>
      <c r="E50" s="92"/>
      <c r="F50" s="126"/>
      <c r="G50" s="92"/>
      <c r="H50" s="126">
        <v>107748</v>
      </c>
      <c r="I50" s="92"/>
      <c r="J50" s="136"/>
      <c r="K50" s="92"/>
      <c r="L50" s="126"/>
    </row>
    <row r="51" spans="1:17">
      <c r="A51" s="11" t="s">
        <v>681</v>
      </c>
      <c r="B51" s="321"/>
      <c r="C51" s="92">
        <f t="shared" si="9"/>
        <v>3143</v>
      </c>
      <c r="D51" s="114"/>
      <c r="E51" s="92"/>
      <c r="F51" s="126"/>
      <c r="G51" s="92"/>
      <c r="H51" s="126">
        <v>3143</v>
      </c>
      <c r="I51" s="92"/>
      <c r="J51" s="136"/>
      <c r="K51" s="92"/>
      <c r="L51" s="126"/>
    </row>
    <row r="52" spans="1:17">
      <c r="A52" s="11" t="s">
        <v>682</v>
      </c>
      <c r="B52" s="321"/>
      <c r="C52" s="92">
        <f t="shared" si="9"/>
        <v>6265</v>
      </c>
      <c r="D52" s="114"/>
      <c r="E52" s="92"/>
      <c r="F52" s="126"/>
      <c r="G52" s="92"/>
      <c r="H52" s="126">
        <v>6265</v>
      </c>
      <c r="I52" s="92"/>
      <c r="J52" s="136"/>
      <c r="K52" s="92"/>
      <c r="L52" s="126"/>
    </row>
    <row r="53" spans="1:17">
      <c r="A53" s="11" t="s">
        <v>683</v>
      </c>
      <c r="B53" s="321"/>
      <c r="C53" s="92">
        <f t="shared" si="9"/>
        <v>1616</v>
      </c>
      <c r="D53" s="114"/>
      <c r="E53" s="92"/>
      <c r="F53" s="126"/>
      <c r="G53" s="92"/>
      <c r="H53" s="126">
        <v>1616</v>
      </c>
      <c r="I53" s="92"/>
      <c r="J53" s="136"/>
      <c r="K53" s="92"/>
      <c r="L53" s="126"/>
    </row>
    <row r="54" spans="1:17">
      <c r="A54" s="11" t="s">
        <v>684</v>
      </c>
      <c r="B54" s="321"/>
      <c r="C54" s="92">
        <f t="shared" si="9"/>
        <v>118772</v>
      </c>
      <c r="D54" s="114"/>
      <c r="E54" s="92"/>
      <c r="F54" s="126"/>
      <c r="G54" s="92"/>
      <c r="H54" s="126">
        <f>SUM(H50:H53)</f>
        <v>118772</v>
      </c>
      <c r="I54" s="92"/>
      <c r="J54" s="136"/>
      <c r="K54" s="92"/>
      <c r="L54" s="126"/>
    </row>
    <row r="55" spans="1:17">
      <c r="A55" s="11" t="s">
        <v>511</v>
      </c>
      <c r="B55" s="321"/>
      <c r="C55" s="92">
        <f>SUM(D55:L55)</f>
        <v>118772</v>
      </c>
      <c r="D55" s="114"/>
      <c r="E55" s="92"/>
      <c r="F55" s="126"/>
      <c r="G55" s="92"/>
      <c r="H55" s="126">
        <f>SUM(H49,H54)</f>
        <v>118772</v>
      </c>
      <c r="I55" s="92"/>
      <c r="J55" s="136"/>
      <c r="K55" s="92"/>
      <c r="L55" s="126"/>
    </row>
    <row r="56" spans="1:17">
      <c r="A56" s="13" t="s">
        <v>558</v>
      </c>
      <c r="B56" s="7"/>
      <c r="C56" s="13"/>
      <c r="D56" s="120"/>
      <c r="E56" s="118"/>
      <c r="F56" s="122"/>
      <c r="G56" s="118"/>
      <c r="H56" s="122"/>
      <c r="I56" s="118"/>
      <c r="J56" s="121"/>
      <c r="K56" s="118"/>
      <c r="L56" s="122"/>
    </row>
    <row r="57" spans="1:17">
      <c r="A57" s="46" t="s">
        <v>420</v>
      </c>
      <c r="B57" s="19"/>
      <c r="C57" s="140">
        <f>SUM(D57:L57)</f>
        <v>0</v>
      </c>
      <c r="D57" s="114"/>
      <c r="E57" s="92"/>
      <c r="F57" s="126"/>
      <c r="G57" s="92"/>
      <c r="H57" s="126"/>
      <c r="I57" s="92"/>
      <c r="J57" s="136"/>
      <c r="K57" s="92"/>
      <c r="L57" s="126"/>
    </row>
    <row r="58" spans="1:17">
      <c r="A58" s="11" t="s">
        <v>410</v>
      </c>
      <c r="B58" s="321" t="s">
        <v>183</v>
      </c>
      <c r="C58" s="92">
        <f>SUM(D58:L58)</f>
        <v>0</v>
      </c>
      <c r="D58" s="114"/>
      <c r="E58" s="92">
        <v>0</v>
      </c>
      <c r="F58" s="126">
        <v>0</v>
      </c>
      <c r="G58" s="92"/>
      <c r="H58" s="126">
        <v>0</v>
      </c>
      <c r="I58" s="92">
        <v>0</v>
      </c>
      <c r="J58" s="136"/>
      <c r="K58" s="92">
        <v>0</v>
      </c>
      <c r="L58" s="126">
        <v>0</v>
      </c>
    </row>
    <row r="59" spans="1:17">
      <c r="A59" s="11" t="s">
        <v>534</v>
      </c>
      <c r="B59" s="321"/>
      <c r="C59" s="92">
        <f>SUM(D59:L59)</f>
        <v>0</v>
      </c>
      <c r="D59" s="114"/>
      <c r="E59" s="92">
        <v>0</v>
      </c>
      <c r="F59" s="126">
        <v>0</v>
      </c>
      <c r="G59" s="92">
        <v>0</v>
      </c>
      <c r="H59" s="126">
        <v>0</v>
      </c>
      <c r="I59" s="92">
        <v>0</v>
      </c>
      <c r="J59" s="136"/>
      <c r="K59" s="92"/>
      <c r="L59" s="126"/>
    </row>
    <row r="60" spans="1:17">
      <c r="A60" s="13" t="s">
        <v>559</v>
      </c>
      <c r="B60" s="7"/>
      <c r="C60" s="13"/>
      <c r="D60" s="120"/>
      <c r="E60" s="118"/>
      <c r="F60" s="122"/>
      <c r="G60" s="118"/>
      <c r="H60" s="122"/>
      <c r="I60" s="118"/>
      <c r="J60" s="121"/>
      <c r="K60" s="118"/>
      <c r="L60" s="122"/>
      <c r="P60" s="68"/>
      <c r="Q60" s="68"/>
    </row>
    <row r="61" spans="1:17">
      <c r="A61" s="46" t="s">
        <v>420</v>
      </c>
      <c r="B61" s="19"/>
      <c r="C61" s="140">
        <f>SUM(D61:L61)</f>
        <v>61396</v>
      </c>
      <c r="D61" s="114">
        <v>52206</v>
      </c>
      <c r="E61" s="92">
        <v>7190</v>
      </c>
      <c r="F61" s="126">
        <v>2000</v>
      </c>
      <c r="G61" s="92"/>
      <c r="H61" s="126"/>
      <c r="I61" s="92"/>
      <c r="J61" s="136"/>
      <c r="K61" s="92"/>
      <c r="L61" s="126"/>
      <c r="P61" s="68"/>
    </row>
    <row r="62" spans="1:17">
      <c r="A62" s="46" t="s">
        <v>452</v>
      </c>
      <c r="B62" s="19"/>
      <c r="C62" s="140">
        <f t="shared" ref="C62:C69" si="10">SUM(D62:L62)</f>
        <v>71396</v>
      </c>
      <c r="D62" s="114">
        <v>59206</v>
      </c>
      <c r="E62" s="92">
        <v>7190</v>
      </c>
      <c r="F62" s="126">
        <v>2000</v>
      </c>
      <c r="G62" s="92"/>
      <c r="H62" s="126"/>
      <c r="I62" s="294">
        <v>3000</v>
      </c>
      <c r="J62" s="136"/>
      <c r="K62" s="92"/>
      <c r="L62" s="126"/>
      <c r="P62" s="68"/>
    </row>
    <row r="63" spans="1:17">
      <c r="A63" s="46" t="s">
        <v>603</v>
      </c>
      <c r="B63" s="19"/>
      <c r="C63" s="140">
        <f t="shared" si="10"/>
        <v>15850</v>
      </c>
      <c r="D63" s="114">
        <v>14900</v>
      </c>
      <c r="E63" s="92">
        <v>950</v>
      </c>
      <c r="F63" s="126"/>
      <c r="G63" s="92"/>
      <c r="H63" s="126"/>
      <c r="I63" s="294"/>
      <c r="J63" s="136"/>
      <c r="K63" s="92"/>
      <c r="L63" s="126"/>
      <c r="P63" s="68"/>
    </row>
    <row r="64" spans="1:17">
      <c r="A64" s="46" t="s">
        <v>604</v>
      </c>
      <c r="B64" s="19"/>
      <c r="C64" s="140">
        <f t="shared" si="10"/>
        <v>100</v>
      </c>
      <c r="D64" s="114"/>
      <c r="E64" s="114">
        <v>100</v>
      </c>
      <c r="F64" s="126"/>
      <c r="G64" s="92"/>
      <c r="H64" s="126"/>
      <c r="I64" s="294"/>
      <c r="J64" s="126"/>
      <c r="K64" s="92"/>
      <c r="L64" s="126"/>
      <c r="P64" s="68"/>
    </row>
    <row r="65" spans="1:16">
      <c r="A65" s="46" t="s">
        <v>606</v>
      </c>
      <c r="B65" s="19"/>
      <c r="C65" s="140">
        <f t="shared" si="10"/>
        <v>200</v>
      </c>
      <c r="D65" s="114">
        <v>200</v>
      </c>
      <c r="E65" s="114"/>
      <c r="F65" s="126"/>
      <c r="G65" s="92"/>
      <c r="H65" s="126"/>
      <c r="I65" s="294"/>
      <c r="J65" s="126"/>
      <c r="K65" s="92"/>
      <c r="L65" s="126"/>
      <c r="P65" s="68"/>
    </row>
    <row r="66" spans="1:16">
      <c r="A66" s="46" t="s">
        <v>613</v>
      </c>
      <c r="B66" s="19"/>
      <c r="C66" s="140">
        <f t="shared" si="10"/>
        <v>300</v>
      </c>
      <c r="D66" s="114"/>
      <c r="E66" s="114"/>
      <c r="F66" s="126">
        <v>300</v>
      </c>
      <c r="G66" s="92"/>
      <c r="H66" s="126"/>
      <c r="I66" s="294"/>
      <c r="J66" s="126"/>
      <c r="K66" s="92"/>
      <c r="L66" s="126"/>
      <c r="P66" s="68"/>
    </row>
    <row r="67" spans="1:16">
      <c r="A67" s="46" t="s">
        <v>614</v>
      </c>
      <c r="B67" s="19"/>
      <c r="C67" s="140">
        <f t="shared" si="10"/>
        <v>500</v>
      </c>
      <c r="D67" s="114"/>
      <c r="E67" s="114"/>
      <c r="F67" s="126">
        <v>500</v>
      </c>
      <c r="G67" s="92"/>
      <c r="H67" s="126"/>
      <c r="I67" s="294"/>
      <c r="J67" s="126"/>
      <c r="K67" s="92"/>
      <c r="L67" s="126"/>
      <c r="P67" s="68"/>
    </row>
    <row r="68" spans="1:16">
      <c r="A68" s="46" t="s">
        <v>605</v>
      </c>
      <c r="B68" s="19"/>
      <c r="C68" s="140">
        <f t="shared" si="10"/>
        <v>7000</v>
      </c>
      <c r="D68" s="114"/>
      <c r="E68" s="114"/>
      <c r="F68" s="126"/>
      <c r="G68" s="92"/>
      <c r="H68" s="126"/>
      <c r="I68" s="294">
        <v>7000</v>
      </c>
      <c r="J68" s="126"/>
      <c r="K68" s="92"/>
      <c r="L68" s="126"/>
      <c r="P68" s="68"/>
    </row>
    <row r="69" spans="1:16">
      <c r="A69" s="46" t="s">
        <v>448</v>
      </c>
      <c r="B69" s="19"/>
      <c r="C69" s="140">
        <f t="shared" si="10"/>
        <v>23950</v>
      </c>
      <c r="D69" s="114">
        <f>SUM(D63:D68)</f>
        <v>15100</v>
      </c>
      <c r="E69" s="114">
        <f t="shared" ref="E69:L69" si="11">SUM(E63:E68)</f>
        <v>1050</v>
      </c>
      <c r="F69" s="114">
        <f t="shared" si="11"/>
        <v>800</v>
      </c>
      <c r="G69" s="114">
        <f t="shared" si="11"/>
        <v>0</v>
      </c>
      <c r="H69" s="114">
        <f t="shared" si="11"/>
        <v>0</v>
      </c>
      <c r="I69" s="114">
        <f t="shared" si="11"/>
        <v>7000</v>
      </c>
      <c r="J69" s="114">
        <f t="shared" si="11"/>
        <v>0</v>
      </c>
      <c r="K69" s="114">
        <f t="shared" si="11"/>
        <v>0</v>
      </c>
      <c r="L69" s="114">
        <f t="shared" si="11"/>
        <v>0</v>
      </c>
      <c r="P69" s="68"/>
    </row>
    <row r="70" spans="1:16">
      <c r="A70" s="15" t="s">
        <v>511</v>
      </c>
      <c r="B70" s="320" t="s">
        <v>183</v>
      </c>
      <c r="C70" s="116">
        <f>SUM(D70:L70)</f>
        <v>95346</v>
      </c>
      <c r="D70" s="113">
        <f t="shared" ref="D70" si="12">SUM(D62,D69)</f>
        <v>74306</v>
      </c>
      <c r="E70" s="113">
        <f t="shared" ref="E70:L70" si="13">SUM(E62,E69)</f>
        <v>8240</v>
      </c>
      <c r="F70" s="113">
        <f t="shared" si="13"/>
        <v>2800</v>
      </c>
      <c r="G70" s="113">
        <f t="shared" si="13"/>
        <v>0</v>
      </c>
      <c r="H70" s="113">
        <f t="shared" si="13"/>
        <v>0</v>
      </c>
      <c r="I70" s="113">
        <f t="shared" si="13"/>
        <v>10000</v>
      </c>
      <c r="J70" s="113">
        <f t="shared" si="13"/>
        <v>0</v>
      </c>
      <c r="K70" s="113">
        <f t="shared" si="13"/>
        <v>0</v>
      </c>
      <c r="L70" s="113">
        <f t="shared" si="13"/>
        <v>0</v>
      </c>
    </row>
    <row r="71" spans="1:16" s="165" customFormat="1">
      <c r="A71" s="13" t="s">
        <v>560</v>
      </c>
      <c r="B71" s="7"/>
      <c r="C71" s="13"/>
      <c r="D71" s="120"/>
      <c r="E71" s="118"/>
      <c r="F71" s="122"/>
      <c r="G71" s="118"/>
      <c r="H71" s="122"/>
      <c r="I71" s="118"/>
      <c r="J71" s="121"/>
      <c r="K71" s="118"/>
      <c r="L71" s="122"/>
    </row>
    <row r="72" spans="1:16" s="165" customFormat="1">
      <c r="A72" s="46" t="s">
        <v>420</v>
      </c>
      <c r="B72" s="19"/>
      <c r="C72" s="140">
        <f>SUM(D72:L72)</f>
        <v>3816</v>
      </c>
      <c r="D72" s="114"/>
      <c r="E72" s="92"/>
      <c r="F72" s="126">
        <v>3816</v>
      </c>
      <c r="G72" s="92"/>
      <c r="H72" s="126"/>
      <c r="I72" s="92"/>
      <c r="J72" s="136"/>
      <c r="K72" s="92"/>
      <c r="L72" s="126"/>
    </row>
    <row r="73" spans="1:16" s="165" customFormat="1">
      <c r="A73" s="46" t="s">
        <v>452</v>
      </c>
      <c r="B73" s="19"/>
      <c r="C73" s="140">
        <f t="shared" ref="C73" si="14">SUM(D73:L73)</f>
        <v>5566</v>
      </c>
      <c r="D73" s="114"/>
      <c r="E73" s="92"/>
      <c r="F73" s="126">
        <v>5566</v>
      </c>
      <c r="G73" s="92"/>
      <c r="H73" s="126"/>
      <c r="I73" s="92"/>
      <c r="J73" s="136"/>
      <c r="K73" s="92"/>
      <c r="L73" s="126"/>
    </row>
    <row r="74" spans="1:16" s="165" customFormat="1">
      <c r="A74" s="15" t="s">
        <v>511</v>
      </c>
      <c r="B74" s="320" t="s">
        <v>183</v>
      </c>
      <c r="C74" s="116">
        <f>SUM(D74:L74)</f>
        <v>5566</v>
      </c>
      <c r="D74" s="113"/>
      <c r="E74" s="116">
        <v>0</v>
      </c>
      <c r="F74" s="124">
        <v>5566</v>
      </c>
      <c r="G74" s="116"/>
      <c r="H74" s="124">
        <v>0</v>
      </c>
      <c r="I74" s="116">
        <v>0</v>
      </c>
      <c r="J74" s="123"/>
      <c r="K74" s="116"/>
      <c r="L74" s="124">
        <v>0</v>
      </c>
    </row>
    <row r="75" spans="1:16" s="165" customFormat="1">
      <c r="A75" s="13" t="s">
        <v>561</v>
      </c>
      <c r="B75" s="7"/>
      <c r="C75" s="13"/>
      <c r="D75" s="120"/>
      <c r="E75" s="118"/>
      <c r="F75" s="122"/>
      <c r="G75" s="118"/>
      <c r="H75" s="122"/>
      <c r="I75" s="118"/>
      <c r="J75" s="121"/>
      <c r="K75" s="118"/>
      <c r="L75" s="122"/>
    </row>
    <row r="76" spans="1:16" s="165" customFormat="1">
      <c r="A76" s="46" t="s">
        <v>420</v>
      </c>
      <c r="B76" s="19"/>
      <c r="C76" s="140">
        <f>SUM(D76:L76)</f>
        <v>143466</v>
      </c>
      <c r="D76" s="114"/>
      <c r="E76" s="92"/>
      <c r="F76" s="126"/>
      <c r="G76" s="92"/>
      <c r="H76" s="126"/>
      <c r="I76" s="92"/>
      <c r="J76" s="136">
        <v>143466</v>
      </c>
      <c r="K76" s="92"/>
      <c r="L76" s="126"/>
    </row>
    <row r="77" spans="1:16" s="165" customFormat="1">
      <c r="A77" s="46" t="s">
        <v>452</v>
      </c>
      <c r="B77" s="19"/>
      <c r="C77" s="140">
        <f t="shared" ref="C77:C86" si="15">SUM(D77:L77)</f>
        <v>225052</v>
      </c>
      <c r="D77" s="114"/>
      <c r="E77" s="92"/>
      <c r="F77" s="126"/>
      <c r="G77" s="92"/>
      <c r="H77" s="126"/>
      <c r="I77" s="92"/>
      <c r="J77" s="136">
        <v>225052</v>
      </c>
      <c r="K77" s="92"/>
      <c r="L77" s="126"/>
    </row>
    <row r="78" spans="1:16" s="165" customFormat="1">
      <c r="A78" s="46" t="s">
        <v>640</v>
      </c>
      <c r="B78" s="19"/>
      <c r="C78" s="140">
        <f t="shared" si="15"/>
        <v>1185</v>
      </c>
      <c r="D78" s="114"/>
      <c r="E78" s="92"/>
      <c r="F78" s="126"/>
      <c r="G78" s="92"/>
      <c r="H78" s="126"/>
      <c r="I78" s="92"/>
      <c r="J78" s="136">
        <v>1185</v>
      </c>
      <c r="K78" s="92"/>
      <c r="L78" s="126"/>
    </row>
    <row r="79" spans="1:16" s="165" customFormat="1">
      <c r="A79" s="46" t="s">
        <v>642</v>
      </c>
      <c r="B79" s="19"/>
      <c r="C79" s="140">
        <f t="shared" si="15"/>
        <v>-10000</v>
      </c>
      <c r="D79" s="114"/>
      <c r="E79" s="92"/>
      <c r="F79" s="126"/>
      <c r="G79" s="92"/>
      <c r="H79" s="126"/>
      <c r="I79" s="92"/>
      <c r="J79" s="136">
        <v>-10000</v>
      </c>
      <c r="K79" s="92"/>
      <c r="L79" s="126"/>
    </row>
    <row r="80" spans="1:16" s="165" customFormat="1">
      <c r="A80" s="46" t="s">
        <v>641</v>
      </c>
      <c r="B80" s="19"/>
      <c r="C80" s="140">
        <f t="shared" si="15"/>
        <v>4695</v>
      </c>
      <c r="D80" s="114"/>
      <c r="E80" s="114"/>
      <c r="F80" s="126"/>
      <c r="G80" s="92"/>
      <c r="H80" s="126"/>
      <c r="I80" s="92"/>
      <c r="J80" s="126">
        <v>4695</v>
      </c>
      <c r="K80" s="92"/>
      <c r="L80" s="126"/>
    </row>
    <row r="81" spans="1:14" s="165" customFormat="1">
      <c r="A81" s="46" t="s">
        <v>643</v>
      </c>
      <c r="B81" s="19"/>
      <c r="C81" s="140">
        <f t="shared" si="15"/>
        <v>1183</v>
      </c>
      <c r="D81" s="114"/>
      <c r="E81" s="114"/>
      <c r="F81" s="126"/>
      <c r="G81" s="92"/>
      <c r="H81" s="126"/>
      <c r="I81" s="92"/>
      <c r="J81" s="126">
        <v>1183</v>
      </c>
      <c r="K81" s="92"/>
      <c r="L81" s="126"/>
    </row>
    <row r="82" spans="1:14" s="165" customFormat="1">
      <c r="A82" s="46" t="s">
        <v>644</v>
      </c>
      <c r="B82" s="19"/>
      <c r="C82" s="140">
        <f t="shared" si="15"/>
        <v>5233</v>
      </c>
      <c r="D82" s="114"/>
      <c r="E82" s="114"/>
      <c r="F82" s="126"/>
      <c r="G82" s="92"/>
      <c r="H82" s="126"/>
      <c r="I82" s="92"/>
      <c r="J82" s="126">
        <v>5233</v>
      </c>
      <c r="K82" s="92"/>
      <c r="L82" s="126"/>
    </row>
    <row r="83" spans="1:14" s="165" customFormat="1">
      <c r="A83" s="46" t="s">
        <v>645</v>
      </c>
      <c r="B83" s="19"/>
      <c r="C83" s="140">
        <f t="shared" si="15"/>
        <v>4729</v>
      </c>
      <c r="D83" s="114"/>
      <c r="E83" s="114"/>
      <c r="F83" s="126"/>
      <c r="G83" s="92"/>
      <c r="H83" s="126"/>
      <c r="I83" s="92"/>
      <c r="J83" s="126">
        <v>4729</v>
      </c>
      <c r="K83" s="92"/>
      <c r="L83" s="126"/>
    </row>
    <row r="84" spans="1:14" s="165" customFormat="1">
      <c r="A84" s="46" t="s">
        <v>647</v>
      </c>
      <c r="B84" s="19"/>
      <c r="C84" s="140">
        <f t="shared" si="15"/>
        <v>18902</v>
      </c>
      <c r="D84" s="114"/>
      <c r="E84" s="114"/>
      <c r="F84" s="126"/>
      <c r="G84" s="92"/>
      <c r="H84" s="126"/>
      <c r="I84" s="92"/>
      <c r="J84" s="126">
        <v>18902</v>
      </c>
      <c r="K84" s="92"/>
      <c r="L84" s="126"/>
      <c r="N84" s="528"/>
    </row>
    <row r="85" spans="1:14" s="165" customFormat="1">
      <c r="A85" s="46" t="s">
        <v>646</v>
      </c>
      <c r="B85" s="19"/>
      <c r="C85" s="140">
        <f t="shared" si="15"/>
        <v>4892</v>
      </c>
      <c r="D85" s="114"/>
      <c r="E85" s="114"/>
      <c r="F85" s="126"/>
      <c r="G85" s="92"/>
      <c r="H85" s="126"/>
      <c r="I85" s="92"/>
      <c r="J85" s="126">
        <v>4892</v>
      </c>
      <c r="K85" s="92"/>
      <c r="L85" s="126"/>
    </row>
    <row r="86" spans="1:14" s="165" customFormat="1">
      <c r="A86" s="46" t="s">
        <v>423</v>
      </c>
      <c r="B86" s="19"/>
      <c r="C86" s="140">
        <f t="shared" si="15"/>
        <v>30819</v>
      </c>
      <c r="D86" s="114">
        <f>SUM(D78:D85)</f>
        <v>0</v>
      </c>
      <c r="E86" s="114">
        <f t="shared" ref="E86:L86" si="16">SUM(E78:E85)</f>
        <v>0</v>
      </c>
      <c r="F86" s="114">
        <f t="shared" si="16"/>
        <v>0</v>
      </c>
      <c r="G86" s="114">
        <f t="shared" si="16"/>
        <v>0</v>
      </c>
      <c r="H86" s="114">
        <f t="shared" si="16"/>
        <v>0</v>
      </c>
      <c r="I86" s="114">
        <f t="shared" si="16"/>
        <v>0</v>
      </c>
      <c r="J86" s="114">
        <f t="shared" si="16"/>
        <v>30819</v>
      </c>
      <c r="K86" s="114">
        <f t="shared" si="16"/>
        <v>0</v>
      </c>
      <c r="L86" s="114">
        <f t="shared" si="16"/>
        <v>0</v>
      </c>
    </row>
    <row r="87" spans="1:14" s="165" customFormat="1">
      <c r="A87" s="15" t="s">
        <v>511</v>
      </c>
      <c r="B87" s="320" t="s">
        <v>183</v>
      </c>
      <c r="C87" s="116">
        <f>SUM(D87:L87)</f>
        <v>255871</v>
      </c>
      <c r="D87" s="113">
        <f>SUM(D77,D86)</f>
        <v>0</v>
      </c>
      <c r="E87" s="113">
        <f t="shared" ref="E87:L87" si="17">SUM(E77,E86)</f>
        <v>0</v>
      </c>
      <c r="F87" s="113">
        <f t="shared" si="17"/>
        <v>0</v>
      </c>
      <c r="G87" s="113">
        <f t="shared" si="17"/>
        <v>0</v>
      </c>
      <c r="H87" s="113">
        <f t="shared" si="17"/>
        <v>0</v>
      </c>
      <c r="I87" s="113">
        <f t="shared" si="17"/>
        <v>0</v>
      </c>
      <c r="J87" s="113">
        <f t="shared" si="17"/>
        <v>255871</v>
      </c>
      <c r="K87" s="113">
        <f t="shared" si="17"/>
        <v>0</v>
      </c>
      <c r="L87" s="113">
        <f t="shared" si="17"/>
        <v>0</v>
      </c>
    </row>
    <row r="88" spans="1:14">
      <c r="A88" s="13" t="s">
        <v>562</v>
      </c>
      <c r="B88" s="7"/>
      <c r="C88" s="24"/>
      <c r="D88" s="119"/>
      <c r="E88" s="92"/>
      <c r="F88" s="119"/>
      <c r="G88" s="118"/>
      <c r="H88" s="119"/>
      <c r="I88" s="92"/>
      <c r="J88" s="136"/>
      <c r="K88" s="92"/>
      <c r="L88" s="126"/>
    </row>
    <row r="89" spans="1:14">
      <c r="A89" s="46" t="s">
        <v>420</v>
      </c>
      <c r="B89" s="19"/>
      <c r="C89" s="140">
        <f>SUM(D89:L89)</f>
        <v>33429</v>
      </c>
      <c r="D89" s="119"/>
      <c r="E89" s="92"/>
      <c r="F89" s="119">
        <v>33429</v>
      </c>
      <c r="G89" s="92"/>
      <c r="H89" s="119"/>
      <c r="I89" s="92"/>
      <c r="J89" s="136"/>
      <c r="K89" s="92"/>
      <c r="L89" s="126"/>
    </row>
    <row r="90" spans="1:14">
      <c r="A90" s="46" t="s">
        <v>410</v>
      </c>
      <c r="B90" s="19"/>
      <c r="C90" s="140">
        <f t="shared" ref="C90:C93" si="18">SUM(D90:L90)</f>
        <v>35529</v>
      </c>
      <c r="D90" s="119"/>
      <c r="E90" s="92"/>
      <c r="F90" s="530">
        <v>35529</v>
      </c>
      <c r="G90" s="92"/>
      <c r="H90" s="119"/>
      <c r="I90" s="92"/>
      <c r="J90" s="136"/>
      <c r="K90" s="92"/>
      <c r="L90" s="126"/>
    </row>
    <row r="91" spans="1:14">
      <c r="A91" s="46" t="s">
        <v>648</v>
      </c>
      <c r="B91" s="19"/>
      <c r="C91" s="140">
        <f t="shared" si="18"/>
        <v>1444</v>
      </c>
      <c r="D91" s="119"/>
      <c r="E91" s="92"/>
      <c r="F91" s="438">
        <v>1444</v>
      </c>
      <c r="G91" s="92"/>
      <c r="H91" s="119"/>
      <c r="I91" s="92"/>
      <c r="J91" s="136"/>
      <c r="K91" s="92"/>
      <c r="L91" s="126"/>
    </row>
    <row r="92" spans="1:14">
      <c r="A92" s="46" t="s">
        <v>649</v>
      </c>
      <c r="B92" s="19"/>
      <c r="C92" s="140">
        <f t="shared" si="18"/>
        <v>956</v>
      </c>
      <c r="D92" s="119"/>
      <c r="E92" s="92"/>
      <c r="F92" s="438">
        <v>956</v>
      </c>
      <c r="G92" s="92"/>
      <c r="H92" s="119"/>
      <c r="I92" s="92"/>
      <c r="J92" s="136"/>
      <c r="K92" s="92"/>
      <c r="L92" s="126"/>
    </row>
    <row r="93" spans="1:14">
      <c r="A93" s="46" t="s">
        <v>423</v>
      </c>
      <c r="B93" s="19"/>
      <c r="C93" s="140">
        <f t="shared" si="18"/>
        <v>2400</v>
      </c>
      <c r="D93" s="119"/>
      <c r="E93" s="92"/>
      <c r="F93" s="438">
        <f>SUM(F91:F92)</f>
        <v>2400</v>
      </c>
      <c r="G93" s="92"/>
      <c r="H93" s="119"/>
      <c r="I93" s="92"/>
      <c r="J93" s="136"/>
      <c r="K93" s="92"/>
      <c r="L93" s="126"/>
    </row>
    <row r="94" spans="1:14">
      <c r="A94" s="15" t="s">
        <v>511</v>
      </c>
      <c r="B94" s="320" t="s">
        <v>183</v>
      </c>
      <c r="C94" s="116">
        <f>SUM(D94:L94)</f>
        <v>37929</v>
      </c>
      <c r="D94" s="113">
        <f>SUM(D90,D93)</f>
        <v>0</v>
      </c>
      <c r="E94" s="113">
        <f t="shared" ref="E94:L94" si="19">SUM(E90,E93)</f>
        <v>0</v>
      </c>
      <c r="F94" s="113">
        <f t="shared" si="19"/>
        <v>37929</v>
      </c>
      <c r="G94" s="113">
        <f t="shared" si="19"/>
        <v>0</v>
      </c>
      <c r="H94" s="113">
        <f t="shared" si="19"/>
        <v>0</v>
      </c>
      <c r="I94" s="113">
        <f t="shared" si="19"/>
        <v>0</v>
      </c>
      <c r="J94" s="113">
        <f t="shared" si="19"/>
        <v>0</v>
      </c>
      <c r="K94" s="113">
        <f t="shared" si="19"/>
        <v>0</v>
      </c>
      <c r="L94" s="113">
        <f t="shared" si="19"/>
        <v>0</v>
      </c>
    </row>
    <row r="95" spans="1:14">
      <c r="A95" s="396" t="s">
        <v>621</v>
      </c>
      <c r="B95" s="50"/>
      <c r="C95" s="57"/>
      <c r="D95" s="122"/>
      <c r="E95" s="118"/>
      <c r="F95" s="122"/>
      <c r="G95" s="118"/>
      <c r="H95" s="122"/>
      <c r="I95" s="118"/>
      <c r="J95" s="122"/>
      <c r="K95" s="118"/>
      <c r="L95" s="120"/>
    </row>
    <row r="96" spans="1:14">
      <c r="A96" s="46" t="s">
        <v>420</v>
      </c>
      <c r="B96" s="51"/>
      <c r="C96" s="140">
        <f>SUM(D96:L96)</f>
        <v>0</v>
      </c>
      <c r="D96" s="126"/>
      <c r="E96" s="92"/>
      <c r="F96" s="126">
        <v>0</v>
      </c>
      <c r="G96" s="92"/>
      <c r="H96" s="126"/>
      <c r="I96" s="92"/>
      <c r="J96" s="126"/>
      <c r="K96" s="92"/>
      <c r="L96" s="114"/>
    </row>
    <row r="97" spans="1:12">
      <c r="A97" s="46" t="s">
        <v>452</v>
      </c>
      <c r="B97" s="51"/>
      <c r="C97" s="140">
        <f t="shared" ref="C97:C102" si="20">SUM(D97:L97)</f>
        <v>52145</v>
      </c>
      <c r="D97" s="126"/>
      <c r="E97" s="92"/>
      <c r="F97" s="126">
        <v>4000</v>
      </c>
      <c r="G97" s="92"/>
      <c r="H97" s="126">
        <v>17300</v>
      </c>
      <c r="I97" s="92">
        <v>30845</v>
      </c>
      <c r="J97" s="126"/>
      <c r="K97" s="92"/>
      <c r="L97" s="114"/>
    </row>
    <row r="98" spans="1:12">
      <c r="A98" s="46" t="s">
        <v>650</v>
      </c>
      <c r="B98" s="51"/>
      <c r="C98" s="140">
        <f t="shared" si="20"/>
        <v>1400</v>
      </c>
      <c r="D98" s="126"/>
      <c r="E98" s="92"/>
      <c r="F98" s="126"/>
      <c r="G98" s="92"/>
      <c r="H98" s="126">
        <v>1400</v>
      </c>
      <c r="I98" s="92"/>
      <c r="J98" s="126"/>
      <c r="K98" s="92"/>
      <c r="L98" s="114"/>
    </row>
    <row r="99" spans="1:12">
      <c r="A99" s="46" t="s">
        <v>655</v>
      </c>
      <c r="B99" s="51"/>
      <c r="C99" s="140">
        <f t="shared" si="20"/>
        <v>960</v>
      </c>
      <c r="D99" s="126"/>
      <c r="E99" s="92"/>
      <c r="F99" s="126">
        <v>960</v>
      </c>
      <c r="G99" s="92"/>
      <c r="H99" s="126"/>
      <c r="I99" s="92"/>
      <c r="J99" s="126"/>
      <c r="K99" s="92"/>
      <c r="L99" s="114"/>
    </row>
    <row r="100" spans="1:12">
      <c r="A100" s="46" t="s">
        <v>676</v>
      </c>
      <c r="B100" s="51"/>
      <c r="C100" s="140">
        <f t="shared" si="20"/>
        <v>450</v>
      </c>
      <c r="D100" s="126"/>
      <c r="E100" s="92"/>
      <c r="F100" s="126"/>
      <c r="G100" s="92"/>
      <c r="H100" s="126"/>
      <c r="I100" s="92"/>
      <c r="J100" s="126"/>
      <c r="K100" s="92">
        <v>450</v>
      </c>
      <c r="L100" s="114"/>
    </row>
    <row r="101" spans="1:12">
      <c r="A101" s="46" t="s">
        <v>654</v>
      </c>
      <c r="B101" s="51"/>
      <c r="C101" s="140">
        <f t="shared" si="20"/>
        <v>2083</v>
      </c>
      <c r="D101" s="126"/>
      <c r="E101" s="92"/>
      <c r="F101" s="126"/>
      <c r="G101" s="92"/>
      <c r="H101" s="126"/>
      <c r="I101" s="92">
        <v>2083</v>
      </c>
      <c r="J101" s="126"/>
      <c r="K101" s="92"/>
      <c r="L101" s="114"/>
    </row>
    <row r="102" spans="1:12">
      <c r="A102" s="46" t="s">
        <v>448</v>
      </c>
      <c r="B102" s="51"/>
      <c r="C102" s="140">
        <f t="shared" si="20"/>
        <v>4893</v>
      </c>
      <c r="D102" s="126">
        <f>SUM(D98:D101)</f>
        <v>0</v>
      </c>
      <c r="E102" s="92">
        <f t="shared" ref="E102:L102" si="21">SUM(E98:E101)</f>
        <v>0</v>
      </c>
      <c r="F102" s="126">
        <f t="shared" si="21"/>
        <v>960</v>
      </c>
      <c r="G102" s="92">
        <f t="shared" si="21"/>
        <v>0</v>
      </c>
      <c r="H102" s="126">
        <f t="shared" si="21"/>
        <v>1400</v>
      </c>
      <c r="I102" s="92">
        <f t="shared" si="21"/>
        <v>2083</v>
      </c>
      <c r="J102" s="126">
        <f t="shared" si="21"/>
        <v>0</v>
      </c>
      <c r="K102" s="92">
        <f t="shared" si="21"/>
        <v>450</v>
      </c>
      <c r="L102" s="126">
        <f t="shared" si="21"/>
        <v>0</v>
      </c>
    </row>
    <row r="103" spans="1:12">
      <c r="A103" s="15" t="s">
        <v>511</v>
      </c>
      <c r="B103" s="320" t="s">
        <v>183</v>
      </c>
      <c r="C103" s="116">
        <f>SUM(D103:L103)</f>
        <v>57038</v>
      </c>
      <c r="D103" s="124">
        <f>SUM(D97,D102)</f>
        <v>0</v>
      </c>
      <c r="E103" s="116">
        <f t="shared" ref="E103:L103" si="22">SUM(E97,E102)</f>
        <v>0</v>
      </c>
      <c r="F103" s="124">
        <f t="shared" si="22"/>
        <v>4960</v>
      </c>
      <c r="G103" s="116">
        <f t="shared" si="22"/>
        <v>0</v>
      </c>
      <c r="H103" s="124">
        <f t="shared" si="22"/>
        <v>18700</v>
      </c>
      <c r="I103" s="116">
        <f t="shared" si="22"/>
        <v>32928</v>
      </c>
      <c r="J103" s="124">
        <f t="shared" si="22"/>
        <v>0</v>
      </c>
      <c r="K103" s="116">
        <f t="shared" si="22"/>
        <v>450</v>
      </c>
      <c r="L103" s="124">
        <f t="shared" si="22"/>
        <v>0</v>
      </c>
    </row>
    <row r="104" spans="1:12">
      <c r="A104" s="57" t="s">
        <v>564</v>
      </c>
      <c r="B104" s="50"/>
      <c r="C104" s="57"/>
      <c r="D104" s="122"/>
      <c r="E104" s="118"/>
      <c r="F104" s="122"/>
      <c r="G104" s="118"/>
      <c r="H104" s="122"/>
      <c r="I104" s="118"/>
      <c r="J104" s="121"/>
      <c r="K104" s="118"/>
      <c r="L104" s="122"/>
    </row>
    <row r="105" spans="1:12">
      <c r="A105" s="46" t="s">
        <v>420</v>
      </c>
      <c r="B105" s="51"/>
      <c r="C105" s="140">
        <f>SUM(D105:L105)</f>
        <v>14036</v>
      </c>
      <c r="D105" s="126"/>
      <c r="E105" s="92"/>
      <c r="F105" s="126">
        <v>14036</v>
      </c>
      <c r="G105" s="92"/>
      <c r="H105" s="126"/>
      <c r="I105" s="92"/>
      <c r="J105" s="136"/>
      <c r="K105" s="92"/>
      <c r="L105" s="126"/>
    </row>
    <row r="106" spans="1:12">
      <c r="A106" s="46" t="s">
        <v>452</v>
      </c>
      <c r="B106" s="51"/>
      <c r="C106" s="140">
        <f t="shared" ref="C106" si="23">SUM(D106:L106)</f>
        <v>28856</v>
      </c>
      <c r="D106" s="126"/>
      <c r="E106" s="92"/>
      <c r="F106" s="126">
        <v>28856</v>
      </c>
      <c r="G106" s="92"/>
      <c r="H106" s="126"/>
      <c r="I106" s="92"/>
      <c r="J106" s="136"/>
      <c r="K106" s="92"/>
      <c r="L106" s="126"/>
    </row>
    <row r="107" spans="1:12">
      <c r="A107" s="15" t="s">
        <v>511</v>
      </c>
      <c r="B107" s="320" t="s">
        <v>183</v>
      </c>
      <c r="C107" s="116">
        <f>SUM(D107:L107)</f>
        <v>28856</v>
      </c>
      <c r="D107" s="113"/>
      <c r="E107" s="116">
        <v>0</v>
      </c>
      <c r="F107" s="124">
        <v>28856</v>
      </c>
      <c r="G107" s="182"/>
      <c r="H107" s="124">
        <v>0</v>
      </c>
      <c r="I107" s="116">
        <v>0</v>
      </c>
      <c r="J107" s="123">
        <v>0</v>
      </c>
      <c r="K107" s="116"/>
      <c r="L107" s="124">
        <v>0</v>
      </c>
    </row>
    <row r="108" spans="1:12">
      <c r="A108" s="400" t="s">
        <v>565</v>
      </c>
      <c r="B108" s="50"/>
      <c r="C108" s="57"/>
      <c r="D108" s="122"/>
      <c r="E108" s="118"/>
      <c r="F108" s="122"/>
      <c r="G108" s="118"/>
      <c r="H108" s="122"/>
      <c r="I108" s="118"/>
      <c r="J108" s="122"/>
      <c r="K108" s="118"/>
      <c r="L108" s="122"/>
    </row>
    <row r="109" spans="1:12">
      <c r="A109" s="46" t="s">
        <v>420</v>
      </c>
      <c r="B109" s="51"/>
      <c r="C109" s="140">
        <f>SUM(D109:L109)</f>
        <v>6858</v>
      </c>
      <c r="D109" s="126"/>
      <c r="E109" s="92"/>
      <c r="F109" s="126">
        <v>6858</v>
      </c>
      <c r="G109" s="92"/>
      <c r="H109" s="126"/>
      <c r="I109" s="92"/>
      <c r="J109" s="126"/>
      <c r="K109" s="92"/>
      <c r="L109" s="126"/>
    </row>
    <row r="110" spans="1:12">
      <c r="A110" s="46" t="s">
        <v>410</v>
      </c>
      <c r="B110" s="51"/>
      <c r="C110" s="140">
        <f t="shared" ref="C110" si="24">SUM(D110:L110)</f>
        <v>11358</v>
      </c>
      <c r="D110" s="126"/>
      <c r="E110" s="92"/>
      <c r="F110" s="126">
        <v>6858</v>
      </c>
      <c r="G110" s="92"/>
      <c r="H110" s="126"/>
      <c r="I110" s="92">
        <v>4500</v>
      </c>
      <c r="J110" s="126"/>
      <c r="K110" s="92"/>
      <c r="L110" s="126"/>
    </row>
    <row r="111" spans="1:12">
      <c r="A111" s="15" t="s">
        <v>511</v>
      </c>
      <c r="B111" s="320" t="s">
        <v>183</v>
      </c>
      <c r="C111" s="116">
        <f>SUM(D111:L111)</f>
        <v>11358</v>
      </c>
      <c r="D111" s="113"/>
      <c r="E111" s="116">
        <v>0</v>
      </c>
      <c r="F111" s="124">
        <v>6858</v>
      </c>
      <c r="G111" s="116"/>
      <c r="H111" s="124"/>
      <c r="I111" s="116">
        <v>4500</v>
      </c>
      <c r="J111" s="124"/>
      <c r="K111" s="116"/>
      <c r="L111" s="124"/>
    </row>
    <row r="112" spans="1:12">
      <c r="A112" s="57" t="s">
        <v>566</v>
      </c>
      <c r="B112" s="50"/>
      <c r="C112" s="57"/>
      <c r="D112" s="122"/>
      <c r="E112" s="118"/>
      <c r="F112" s="122"/>
      <c r="G112" s="118"/>
      <c r="H112" s="122"/>
      <c r="I112" s="118"/>
      <c r="J112" s="121"/>
      <c r="K112" s="118"/>
      <c r="L112" s="122"/>
    </row>
    <row r="113" spans="1:12">
      <c r="A113" s="46" t="s">
        <v>420</v>
      </c>
      <c r="B113" s="51"/>
      <c r="C113" s="140">
        <f>SUM(D113:L113)</f>
        <v>40</v>
      </c>
      <c r="D113" s="126"/>
      <c r="E113" s="92"/>
      <c r="F113" s="126">
        <v>40</v>
      </c>
      <c r="G113" s="92"/>
      <c r="H113" s="126"/>
      <c r="I113" s="92"/>
      <c r="J113" s="136"/>
      <c r="K113" s="92"/>
      <c r="L113" s="126"/>
    </row>
    <row r="114" spans="1:12">
      <c r="A114" s="46" t="s">
        <v>452</v>
      </c>
      <c r="B114" s="51"/>
      <c r="C114" s="140">
        <f t="shared" ref="C114" si="25">SUM(D114:L114)</f>
        <v>2181</v>
      </c>
      <c r="D114" s="126"/>
      <c r="E114" s="92"/>
      <c r="F114" s="126">
        <v>40</v>
      </c>
      <c r="G114" s="92"/>
      <c r="H114" s="126"/>
      <c r="I114" s="92">
        <v>1250</v>
      </c>
      <c r="J114" s="136">
        <v>891</v>
      </c>
      <c r="K114" s="92"/>
      <c r="L114" s="126"/>
    </row>
    <row r="115" spans="1:12">
      <c r="A115" s="15" t="s">
        <v>511</v>
      </c>
      <c r="B115" s="320" t="s">
        <v>183</v>
      </c>
      <c r="C115" s="116">
        <f>SUM(D115:L115)</f>
        <v>2181</v>
      </c>
      <c r="D115" s="116"/>
      <c r="E115" s="116"/>
      <c r="F115" s="116">
        <v>40</v>
      </c>
      <c r="G115" s="116"/>
      <c r="H115" s="116"/>
      <c r="I115" s="116">
        <v>1250</v>
      </c>
      <c r="J115" s="116">
        <v>891</v>
      </c>
      <c r="K115" s="116"/>
      <c r="L115" s="116"/>
    </row>
    <row r="116" spans="1:12">
      <c r="A116" s="57" t="s">
        <v>567</v>
      </c>
      <c r="B116" s="50"/>
      <c r="C116" s="57"/>
      <c r="D116" s="122"/>
      <c r="E116" s="118"/>
      <c r="F116" s="122"/>
      <c r="G116" s="118"/>
      <c r="H116" s="122"/>
      <c r="I116" s="118"/>
      <c r="J116" s="122"/>
      <c r="K116" s="118"/>
      <c r="L116" s="122"/>
    </row>
    <row r="117" spans="1:12">
      <c r="A117" s="46" t="s">
        <v>420</v>
      </c>
      <c r="B117" s="51"/>
      <c r="C117" s="140">
        <f>SUM(D117:L117)</f>
        <v>44483</v>
      </c>
      <c r="D117" s="126"/>
      <c r="E117" s="92"/>
      <c r="F117" s="126">
        <v>34483</v>
      </c>
      <c r="G117" s="92"/>
      <c r="H117" s="126"/>
      <c r="I117" s="92">
        <v>10000</v>
      </c>
      <c r="J117" s="126"/>
      <c r="K117" s="92"/>
      <c r="L117" s="126"/>
    </row>
    <row r="118" spans="1:12">
      <c r="A118" s="46" t="s">
        <v>452</v>
      </c>
      <c r="B118" s="51"/>
      <c r="C118" s="140">
        <f t="shared" ref="C118" si="26">SUM(D118:L118)</f>
        <v>49483</v>
      </c>
      <c r="D118" s="126"/>
      <c r="E118" s="92"/>
      <c r="F118" s="126">
        <v>34483</v>
      </c>
      <c r="G118" s="92"/>
      <c r="H118" s="126"/>
      <c r="I118" s="92">
        <v>15000</v>
      </c>
      <c r="J118" s="126"/>
      <c r="K118" s="92"/>
      <c r="L118" s="126"/>
    </row>
    <row r="119" spans="1:12">
      <c r="A119" s="15" t="s">
        <v>511</v>
      </c>
      <c r="B119" s="320" t="s">
        <v>183</v>
      </c>
      <c r="C119" s="116">
        <f>SUM(D119:L119)</f>
        <v>49483</v>
      </c>
      <c r="D119" s="113"/>
      <c r="E119" s="116">
        <v>0</v>
      </c>
      <c r="F119" s="124">
        <v>34483</v>
      </c>
      <c r="G119" s="116"/>
      <c r="H119" s="124"/>
      <c r="I119" s="116">
        <v>15000</v>
      </c>
      <c r="J119" s="124"/>
      <c r="K119" s="116"/>
      <c r="L119" s="124"/>
    </row>
    <row r="120" spans="1:12">
      <c r="A120" s="60" t="s">
        <v>568</v>
      </c>
      <c r="B120" s="51"/>
      <c r="C120" s="60"/>
      <c r="D120" s="126"/>
      <c r="E120" s="92"/>
      <c r="F120" s="126"/>
      <c r="G120" s="121"/>
      <c r="H120" s="118"/>
      <c r="I120" s="122"/>
      <c r="J120" s="118"/>
      <c r="K120" s="122"/>
      <c r="L120" s="118"/>
    </row>
    <row r="121" spans="1:12">
      <c r="A121" s="46" t="s">
        <v>420</v>
      </c>
      <c r="B121" s="51"/>
      <c r="C121" s="140">
        <f>SUM(D121:L121)</f>
        <v>63964</v>
      </c>
      <c r="D121" s="126"/>
      <c r="E121" s="92"/>
      <c r="F121" s="126">
        <v>63964</v>
      </c>
      <c r="G121" s="136"/>
      <c r="H121" s="92"/>
      <c r="I121" s="126"/>
      <c r="J121" s="92"/>
      <c r="K121" s="126"/>
      <c r="L121" s="92"/>
    </row>
    <row r="122" spans="1:12">
      <c r="A122" s="46" t="s">
        <v>410</v>
      </c>
      <c r="B122" s="51"/>
      <c r="C122" s="140">
        <f t="shared" ref="C122:C124" si="27">SUM(D122:L122)</f>
        <v>71964</v>
      </c>
      <c r="D122" s="126"/>
      <c r="E122" s="92"/>
      <c r="F122" s="126">
        <v>71964</v>
      </c>
      <c r="G122" s="136"/>
      <c r="H122" s="92"/>
      <c r="I122" s="126"/>
      <c r="J122" s="92"/>
      <c r="K122" s="126"/>
      <c r="L122" s="92"/>
    </row>
    <row r="123" spans="1:12">
      <c r="A123" s="532" t="s">
        <v>639</v>
      </c>
      <c r="B123" s="51"/>
      <c r="C123" s="140">
        <f t="shared" si="27"/>
        <v>1350</v>
      </c>
      <c r="D123" s="126"/>
      <c r="E123" s="92"/>
      <c r="F123" s="126"/>
      <c r="G123" s="136"/>
      <c r="H123" s="92"/>
      <c r="I123" s="126">
        <v>1350</v>
      </c>
      <c r="J123" s="92"/>
      <c r="K123" s="126"/>
      <c r="L123" s="92"/>
    </row>
    <row r="124" spans="1:12">
      <c r="A124" s="46" t="s">
        <v>423</v>
      </c>
      <c r="B124" s="51"/>
      <c r="C124" s="140">
        <f t="shared" si="27"/>
        <v>1350</v>
      </c>
      <c r="D124" s="126"/>
      <c r="E124" s="92"/>
      <c r="F124" s="126">
        <f t="shared" ref="F124:L124" si="28">SUM(F123:F123)</f>
        <v>0</v>
      </c>
      <c r="G124" s="126">
        <f t="shared" si="28"/>
        <v>0</v>
      </c>
      <c r="H124" s="92">
        <f t="shared" si="28"/>
        <v>0</v>
      </c>
      <c r="I124" s="126">
        <f t="shared" si="28"/>
        <v>1350</v>
      </c>
      <c r="J124" s="92">
        <f t="shared" si="28"/>
        <v>0</v>
      </c>
      <c r="K124" s="126">
        <f t="shared" si="28"/>
        <v>0</v>
      </c>
      <c r="L124" s="92">
        <f t="shared" si="28"/>
        <v>0</v>
      </c>
    </row>
    <row r="125" spans="1:12">
      <c r="A125" s="15" t="s">
        <v>511</v>
      </c>
      <c r="B125" s="320" t="s">
        <v>183</v>
      </c>
      <c r="C125" s="116">
        <f>SUM(D125:L125)</f>
        <v>73314</v>
      </c>
      <c r="D125" s="113"/>
      <c r="E125" s="92">
        <v>0</v>
      </c>
      <c r="F125" s="126">
        <f t="shared" ref="F125:L125" si="29">SUM(F122,F124)</f>
        <v>71964</v>
      </c>
      <c r="G125" s="126">
        <f t="shared" si="29"/>
        <v>0</v>
      </c>
      <c r="H125" s="116">
        <f t="shared" si="29"/>
        <v>0</v>
      </c>
      <c r="I125" s="126">
        <f t="shared" si="29"/>
        <v>1350</v>
      </c>
      <c r="J125" s="116">
        <f t="shared" si="29"/>
        <v>0</v>
      </c>
      <c r="K125" s="126">
        <f t="shared" si="29"/>
        <v>0</v>
      </c>
      <c r="L125" s="116">
        <f t="shared" si="29"/>
        <v>0</v>
      </c>
    </row>
    <row r="126" spans="1:12">
      <c r="A126" s="57" t="s">
        <v>569</v>
      </c>
      <c r="B126" s="50"/>
      <c r="C126" s="57"/>
      <c r="D126" s="122"/>
      <c r="E126" s="118"/>
      <c r="F126" s="122"/>
      <c r="G126" s="118"/>
      <c r="H126" s="122"/>
      <c r="I126" s="118"/>
      <c r="J126" s="122"/>
      <c r="K126" s="118"/>
      <c r="L126" s="122"/>
    </row>
    <row r="127" spans="1:12">
      <c r="A127" s="46" t="s">
        <v>420</v>
      </c>
      <c r="B127" s="51"/>
      <c r="C127" s="140">
        <f>SUM(D127:L127)</f>
        <v>184947</v>
      </c>
      <c r="D127" s="126">
        <v>5793</v>
      </c>
      <c r="E127" s="92">
        <v>2965</v>
      </c>
      <c r="F127" s="126">
        <v>51412</v>
      </c>
      <c r="G127" s="92"/>
      <c r="H127" s="126">
        <v>97443</v>
      </c>
      <c r="I127" s="92"/>
      <c r="J127" s="126"/>
      <c r="K127" s="92">
        <v>27334</v>
      </c>
      <c r="L127" s="126"/>
    </row>
    <row r="128" spans="1:12">
      <c r="A128" s="46" t="s">
        <v>410</v>
      </c>
      <c r="B128" s="51"/>
      <c r="C128" s="140">
        <f t="shared" ref="C128:C139" si="30">SUM(D128:L128)</f>
        <v>135336</v>
      </c>
      <c r="D128" s="126">
        <v>6029</v>
      </c>
      <c r="E128" s="92">
        <v>3028</v>
      </c>
      <c r="F128" s="126">
        <v>51349</v>
      </c>
      <c r="G128" s="92"/>
      <c r="H128" s="126">
        <v>47096</v>
      </c>
      <c r="I128" s="92"/>
      <c r="J128" s="126"/>
      <c r="K128" s="92">
        <v>27834</v>
      </c>
      <c r="L128" s="126"/>
    </row>
    <row r="129" spans="1:14">
      <c r="A129" s="46" t="s">
        <v>602</v>
      </c>
      <c r="B129" s="51"/>
      <c r="C129" s="140">
        <f t="shared" si="30"/>
        <v>-1000</v>
      </c>
      <c r="D129" s="126"/>
      <c r="E129" s="92"/>
      <c r="F129" s="126">
        <v>-1000</v>
      </c>
      <c r="G129" s="92"/>
      <c r="H129" s="126"/>
      <c r="I129" s="92"/>
      <c r="J129" s="126"/>
      <c r="K129" s="92"/>
      <c r="L129" s="126"/>
    </row>
    <row r="130" spans="1:14">
      <c r="A130" s="497" t="s">
        <v>611</v>
      </c>
      <c r="B130" s="51"/>
      <c r="C130" s="140">
        <f t="shared" si="30"/>
        <v>200</v>
      </c>
      <c r="D130" s="126"/>
      <c r="E130" s="92">
        <v>200</v>
      </c>
      <c r="F130" s="126"/>
      <c r="G130" s="92"/>
      <c r="H130" s="126"/>
      <c r="I130" s="92"/>
      <c r="J130" s="126"/>
      <c r="K130" s="92"/>
      <c r="L130" s="126"/>
    </row>
    <row r="131" spans="1:14">
      <c r="A131" s="497" t="s">
        <v>616</v>
      </c>
      <c r="B131" s="51"/>
      <c r="C131" s="140">
        <f t="shared" si="30"/>
        <v>400</v>
      </c>
      <c r="D131" s="126"/>
      <c r="E131" s="92"/>
      <c r="F131" s="126">
        <v>400</v>
      </c>
      <c r="G131" s="92"/>
      <c r="H131" s="126"/>
      <c r="I131" s="92"/>
      <c r="J131" s="126"/>
      <c r="K131" s="92"/>
      <c r="L131" s="126"/>
    </row>
    <row r="132" spans="1:14">
      <c r="A132" s="531" t="s">
        <v>686</v>
      </c>
      <c r="B132" s="51"/>
      <c r="C132" s="140">
        <f t="shared" si="30"/>
        <v>-34676</v>
      </c>
      <c r="D132" s="126"/>
      <c r="E132" s="92"/>
      <c r="F132" s="126"/>
      <c r="G132" s="92"/>
      <c r="H132" s="126">
        <v>-34676</v>
      </c>
      <c r="I132" s="92"/>
      <c r="J132" s="126"/>
      <c r="K132" s="92"/>
      <c r="L132" s="126"/>
    </row>
    <row r="133" spans="1:14">
      <c r="A133" s="531" t="s">
        <v>687</v>
      </c>
      <c r="B133" s="51"/>
      <c r="C133" s="140">
        <f t="shared" si="30"/>
        <v>-3027</v>
      </c>
      <c r="D133" s="126"/>
      <c r="E133" s="92"/>
      <c r="F133" s="126"/>
      <c r="G133" s="92"/>
      <c r="H133" s="126">
        <v>-3027</v>
      </c>
      <c r="I133" s="92"/>
      <c r="J133" s="126"/>
      <c r="K133" s="92"/>
      <c r="L133" s="126"/>
    </row>
    <row r="134" spans="1:14">
      <c r="A134" s="46" t="s">
        <v>638</v>
      </c>
      <c r="B134" s="51"/>
      <c r="C134" s="140">
        <f t="shared" si="30"/>
        <v>3810</v>
      </c>
      <c r="D134" s="126"/>
      <c r="E134" s="92"/>
      <c r="F134" s="126"/>
      <c r="G134" s="92"/>
      <c r="H134" s="126"/>
      <c r="I134" s="92">
        <v>3810</v>
      </c>
      <c r="J134" s="126"/>
      <c r="K134" s="92"/>
      <c r="L134" s="126"/>
      <c r="M134" s="68"/>
    </row>
    <row r="135" spans="1:14">
      <c r="A135" s="46" t="s">
        <v>669</v>
      </c>
      <c r="B135" s="51"/>
      <c r="C135" s="140">
        <f t="shared" si="30"/>
        <v>14097</v>
      </c>
      <c r="D135" s="126"/>
      <c r="E135" s="92"/>
      <c r="F135" s="126"/>
      <c r="G135" s="92"/>
      <c r="H135" s="126"/>
      <c r="I135" s="92">
        <v>14097</v>
      </c>
      <c r="J135" s="126"/>
      <c r="K135" s="92"/>
      <c r="L135" s="126"/>
      <c r="M135" s="68"/>
    </row>
    <row r="136" spans="1:14">
      <c r="A136" s="46" t="s">
        <v>670</v>
      </c>
      <c r="B136" s="51"/>
      <c r="C136" s="140">
        <f t="shared" si="30"/>
        <v>17907</v>
      </c>
      <c r="D136" s="126"/>
      <c r="E136" s="92"/>
      <c r="F136" s="126"/>
      <c r="G136" s="92"/>
      <c r="H136" s="126"/>
      <c r="I136" s="92">
        <v>17907</v>
      </c>
      <c r="J136" s="126"/>
      <c r="K136" s="92"/>
      <c r="L136" s="126"/>
      <c r="M136" s="68"/>
    </row>
    <row r="137" spans="1:14">
      <c r="A137" s="46" t="s">
        <v>671</v>
      </c>
      <c r="B137" s="51"/>
      <c r="C137" s="140">
        <f t="shared" si="30"/>
        <v>791</v>
      </c>
      <c r="D137" s="126"/>
      <c r="E137" s="92"/>
      <c r="F137" s="126"/>
      <c r="G137" s="92"/>
      <c r="H137" s="126"/>
      <c r="I137" s="92">
        <v>791</v>
      </c>
      <c r="J137" s="126"/>
      <c r="K137" s="92"/>
      <c r="L137" s="126"/>
    </row>
    <row r="138" spans="1:14">
      <c r="A138" s="532" t="s">
        <v>672</v>
      </c>
      <c r="B138" s="51"/>
      <c r="C138" s="140">
        <f t="shared" si="30"/>
        <v>1000</v>
      </c>
      <c r="D138" s="126"/>
      <c r="E138" s="92"/>
      <c r="F138" s="126"/>
      <c r="G138" s="92"/>
      <c r="H138" s="126"/>
      <c r="I138" s="92">
        <v>1000</v>
      </c>
      <c r="J138" s="126"/>
      <c r="K138" s="92"/>
      <c r="L138" s="126"/>
    </row>
    <row r="139" spans="1:14">
      <c r="A139" s="46" t="s">
        <v>448</v>
      </c>
      <c r="B139" s="51"/>
      <c r="C139" s="140">
        <f t="shared" si="30"/>
        <v>-498</v>
      </c>
      <c r="D139" s="126">
        <f>SUM(D129:D138)</f>
        <v>0</v>
      </c>
      <c r="E139" s="126">
        <f t="shared" ref="E139:L139" si="31">SUM(E129:E138)</f>
        <v>200</v>
      </c>
      <c r="F139" s="126">
        <f t="shared" si="31"/>
        <v>-600</v>
      </c>
      <c r="G139" s="126">
        <f t="shared" si="31"/>
        <v>0</v>
      </c>
      <c r="H139" s="126">
        <f t="shared" si="31"/>
        <v>-37703</v>
      </c>
      <c r="I139" s="126">
        <f t="shared" si="31"/>
        <v>37605</v>
      </c>
      <c r="J139" s="126">
        <f t="shared" si="31"/>
        <v>0</v>
      </c>
      <c r="K139" s="126">
        <f t="shared" si="31"/>
        <v>0</v>
      </c>
      <c r="L139" s="126">
        <f t="shared" si="31"/>
        <v>0</v>
      </c>
    </row>
    <row r="140" spans="1:14">
      <c r="A140" s="15" t="s">
        <v>511</v>
      </c>
      <c r="B140" s="320" t="s">
        <v>183</v>
      </c>
      <c r="C140" s="116">
        <f>SUM(D140:L140)</f>
        <v>134838</v>
      </c>
      <c r="D140" s="124">
        <f>SUM(D128,D139)</f>
        <v>6029</v>
      </c>
      <c r="E140" s="116">
        <f t="shared" ref="E140" si="32">SUM(E128,E139)</f>
        <v>3228</v>
      </c>
      <c r="F140" s="116">
        <f t="shared" ref="F140:L140" si="33">SUM(F128,F139)</f>
        <v>50749</v>
      </c>
      <c r="G140" s="116">
        <f t="shared" si="33"/>
        <v>0</v>
      </c>
      <c r="H140" s="116">
        <f t="shared" si="33"/>
        <v>9393</v>
      </c>
      <c r="I140" s="116">
        <f t="shared" si="33"/>
        <v>37605</v>
      </c>
      <c r="J140" s="116">
        <f t="shared" si="33"/>
        <v>0</v>
      </c>
      <c r="K140" s="116">
        <f t="shared" si="33"/>
        <v>27834</v>
      </c>
      <c r="L140" s="116">
        <f t="shared" si="33"/>
        <v>0</v>
      </c>
    </row>
    <row r="141" spans="1:14">
      <c r="A141" s="13" t="s">
        <v>570</v>
      </c>
      <c r="B141" s="19"/>
      <c r="C141" s="13"/>
      <c r="D141" s="122"/>
      <c r="E141" s="118"/>
      <c r="F141" s="122"/>
      <c r="G141" s="118"/>
      <c r="H141" s="122"/>
      <c r="I141" s="118"/>
      <c r="J141" s="121"/>
      <c r="K141" s="118"/>
      <c r="L141" s="120"/>
    </row>
    <row r="142" spans="1:14">
      <c r="A142" s="46" t="s">
        <v>420</v>
      </c>
      <c r="B142" s="19"/>
      <c r="C142" s="140">
        <f>SUM(D142:L142)</f>
        <v>8620</v>
      </c>
      <c r="D142" s="126"/>
      <c r="E142" s="92"/>
      <c r="F142" s="126">
        <v>8620</v>
      </c>
      <c r="G142" s="92"/>
      <c r="H142" s="126"/>
      <c r="I142" s="92"/>
      <c r="J142" s="136"/>
      <c r="K142" s="92"/>
      <c r="L142" s="114"/>
    </row>
    <row r="143" spans="1:14">
      <c r="A143" s="46" t="s">
        <v>410</v>
      </c>
      <c r="B143" s="19"/>
      <c r="C143" s="140">
        <f t="shared" ref="C143" si="34">SUM(D143:L143)</f>
        <v>8893</v>
      </c>
      <c r="D143" s="126"/>
      <c r="E143" s="92"/>
      <c r="F143" s="126">
        <v>8620</v>
      </c>
      <c r="G143" s="92"/>
      <c r="H143" s="126">
        <v>273</v>
      </c>
      <c r="I143" s="92"/>
      <c r="J143" s="136"/>
      <c r="K143" s="92"/>
      <c r="L143" s="114"/>
      <c r="N143" s="68"/>
    </row>
    <row r="144" spans="1:14">
      <c r="A144" s="15" t="s">
        <v>511</v>
      </c>
      <c r="B144" s="320" t="s">
        <v>183</v>
      </c>
      <c r="C144" s="116">
        <f>SUM(D144:L144)</f>
        <v>8893</v>
      </c>
      <c r="D144" s="126"/>
      <c r="E144" s="92"/>
      <c r="F144" s="126">
        <v>8620</v>
      </c>
      <c r="G144" s="92"/>
      <c r="H144" s="126">
        <v>273</v>
      </c>
      <c r="I144" s="92"/>
      <c r="J144" s="136">
        <v>0</v>
      </c>
      <c r="K144" s="92"/>
      <c r="L144" s="114"/>
    </row>
    <row r="145" spans="1:12">
      <c r="A145" s="30" t="s">
        <v>571</v>
      </c>
      <c r="B145" s="7"/>
      <c r="C145" s="33"/>
      <c r="D145" s="118"/>
      <c r="E145" s="122"/>
      <c r="F145" s="118"/>
      <c r="G145" s="122"/>
      <c r="H145" s="118"/>
      <c r="I145" s="122"/>
      <c r="J145" s="118"/>
      <c r="K145" s="122"/>
      <c r="L145" s="118"/>
    </row>
    <row r="146" spans="1:12">
      <c r="A146" s="46" t="s">
        <v>420</v>
      </c>
      <c r="B146" s="19"/>
      <c r="C146" s="140">
        <f>SUM(D146:L146)</f>
        <v>28361</v>
      </c>
      <c r="D146" s="92"/>
      <c r="E146" s="126"/>
      <c r="F146" s="92">
        <v>7761</v>
      </c>
      <c r="G146" s="126"/>
      <c r="H146" s="92"/>
      <c r="I146" s="451">
        <v>20600</v>
      </c>
      <c r="J146" s="92"/>
      <c r="K146" s="126"/>
      <c r="L146" s="92"/>
    </row>
    <row r="147" spans="1:12">
      <c r="A147" s="46" t="s">
        <v>410</v>
      </c>
      <c r="B147" s="19"/>
      <c r="C147" s="140">
        <f t="shared" ref="C147:C149" si="35">SUM(D147:L147)</f>
        <v>52131</v>
      </c>
      <c r="D147" s="92"/>
      <c r="E147" s="126"/>
      <c r="F147" s="92">
        <v>8531</v>
      </c>
      <c r="G147" s="126"/>
      <c r="H147" s="92"/>
      <c r="I147" s="451">
        <v>35600</v>
      </c>
      <c r="J147" s="92">
        <v>8000</v>
      </c>
      <c r="K147" s="126"/>
      <c r="L147" s="92"/>
    </row>
    <row r="148" spans="1:12">
      <c r="A148" s="46" t="s">
        <v>656</v>
      </c>
      <c r="B148" s="19"/>
      <c r="C148" s="140">
        <f t="shared" si="35"/>
        <v>1988</v>
      </c>
      <c r="D148" s="92"/>
      <c r="E148" s="126"/>
      <c r="F148" s="92"/>
      <c r="G148" s="126"/>
      <c r="H148" s="92"/>
      <c r="I148" s="451">
        <v>1988</v>
      </c>
      <c r="J148" s="92"/>
      <c r="K148" s="126"/>
      <c r="L148" s="92"/>
    </row>
    <row r="149" spans="1:12">
      <c r="A149" s="46" t="s">
        <v>448</v>
      </c>
      <c r="B149" s="19"/>
      <c r="C149" s="140">
        <f t="shared" si="35"/>
        <v>1988</v>
      </c>
      <c r="D149" s="92">
        <f t="shared" ref="D149:L149" si="36">SUM(D148:D148)</f>
        <v>0</v>
      </c>
      <c r="E149" s="92">
        <f t="shared" si="36"/>
        <v>0</v>
      </c>
      <c r="F149" s="92">
        <f t="shared" si="36"/>
        <v>0</v>
      </c>
      <c r="G149" s="92">
        <f t="shared" si="36"/>
        <v>0</v>
      </c>
      <c r="H149" s="92">
        <f t="shared" si="36"/>
        <v>0</v>
      </c>
      <c r="I149" s="92">
        <f t="shared" si="36"/>
        <v>1988</v>
      </c>
      <c r="J149" s="92">
        <f t="shared" si="36"/>
        <v>0</v>
      </c>
      <c r="K149" s="92">
        <f t="shared" si="36"/>
        <v>0</v>
      </c>
      <c r="L149" s="92">
        <f t="shared" si="36"/>
        <v>0</v>
      </c>
    </row>
    <row r="150" spans="1:12">
      <c r="A150" s="15" t="s">
        <v>511</v>
      </c>
      <c r="B150" s="320" t="s">
        <v>183</v>
      </c>
      <c r="C150" s="123">
        <f>SUM(D150:L150)</f>
        <v>54119</v>
      </c>
      <c r="D150" s="116">
        <f t="shared" ref="D150:L150" si="37">SUM(D147,D149)</f>
        <v>0</v>
      </c>
      <c r="E150" s="116">
        <f t="shared" si="37"/>
        <v>0</v>
      </c>
      <c r="F150" s="116">
        <f t="shared" si="37"/>
        <v>8531</v>
      </c>
      <c r="G150" s="116">
        <f t="shared" si="37"/>
        <v>0</v>
      </c>
      <c r="H150" s="116">
        <f t="shared" si="37"/>
        <v>0</v>
      </c>
      <c r="I150" s="116">
        <f t="shared" si="37"/>
        <v>37588</v>
      </c>
      <c r="J150" s="116">
        <f t="shared" si="37"/>
        <v>8000</v>
      </c>
      <c r="K150" s="116">
        <f t="shared" si="37"/>
        <v>0</v>
      </c>
      <c r="L150" s="116">
        <f t="shared" si="37"/>
        <v>0</v>
      </c>
    </row>
    <row r="151" spans="1:12">
      <c r="A151" s="57" t="s">
        <v>622</v>
      </c>
      <c r="B151" s="343"/>
      <c r="C151" s="121"/>
      <c r="D151" s="118"/>
      <c r="E151" s="122"/>
      <c r="F151" s="118"/>
      <c r="G151" s="122"/>
      <c r="H151" s="118"/>
      <c r="I151" s="122"/>
      <c r="J151" s="118"/>
      <c r="K151" s="122"/>
      <c r="L151" s="118"/>
    </row>
    <row r="152" spans="1:12">
      <c r="A152" s="46" t="s">
        <v>420</v>
      </c>
      <c r="B152" s="321"/>
      <c r="C152" s="136">
        <v>0</v>
      </c>
      <c r="D152" s="92"/>
      <c r="E152" s="126"/>
      <c r="F152" s="92"/>
      <c r="G152" s="126"/>
      <c r="H152" s="92"/>
      <c r="I152" s="126"/>
      <c r="J152" s="92"/>
      <c r="K152" s="126"/>
      <c r="L152" s="92"/>
    </row>
    <row r="153" spans="1:12">
      <c r="A153" s="46" t="s">
        <v>452</v>
      </c>
      <c r="B153" s="321"/>
      <c r="C153" s="136">
        <f>SUM(D153:L153)</f>
        <v>8000</v>
      </c>
      <c r="D153" s="92"/>
      <c r="E153" s="126"/>
      <c r="F153" s="92"/>
      <c r="G153" s="126"/>
      <c r="H153" s="92">
        <v>8000</v>
      </c>
      <c r="I153" s="126"/>
      <c r="J153" s="92"/>
      <c r="K153" s="126"/>
      <c r="L153" s="92"/>
    </row>
    <row r="154" spans="1:12">
      <c r="A154" s="46" t="s">
        <v>674</v>
      </c>
      <c r="B154" s="321"/>
      <c r="C154" s="136">
        <f t="shared" ref="C154:C155" si="38">SUM(D154:L154)</f>
        <v>0</v>
      </c>
      <c r="D154" s="92"/>
      <c r="E154" s="126"/>
      <c r="F154" s="92"/>
      <c r="G154" s="126"/>
      <c r="H154" s="92">
        <v>-8000</v>
      </c>
      <c r="I154" s="126"/>
      <c r="J154" s="92"/>
      <c r="K154" s="126">
        <v>8000</v>
      </c>
      <c r="L154" s="92"/>
    </row>
    <row r="155" spans="1:12">
      <c r="A155" s="46" t="s">
        <v>448</v>
      </c>
      <c r="B155" s="321"/>
      <c r="C155" s="136">
        <f t="shared" si="38"/>
        <v>0</v>
      </c>
      <c r="D155" s="92"/>
      <c r="E155" s="126"/>
      <c r="F155" s="92"/>
      <c r="G155" s="126"/>
      <c r="H155" s="92">
        <v>-8000</v>
      </c>
      <c r="I155" s="126"/>
      <c r="J155" s="92"/>
      <c r="K155" s="126">
        <v>8000</v>
      </c>
      <c r="L155" s="92"/>
    </row>
    <row r="156" spans="1:12">
      <c r="A156" s="15" t="s">
        <v>547</v>
      </c>
      <c r="B156" s="320" t="s">
        <v>184</v>
      </c>
      <c r="C156" s="136">
        <f t="shared" ref="C156" si="39">SUM(D156:L156)</f>
        <v>8000</v>
      </c>
      <c r="D156" s="116"/>
      <c r="E156" s="124"/>
      <c r="F156" s="116"/>
      <c r="G156" s="124"/>
      <c r="H156" s="116">
        <v>0</v>
      </c>
      <c r="I156" s="124"/>
      <c r="J156" s="116"/>
      <c r="K156" s="124">
        <v>8000</v>
      </c>
      <c r="L156" s="116"/>
    </row>
    <row r="157" spans="1:12">
      <c r="A157" s="24" t="s">
        <v>573</v>
      </c>
      <c r="B157" s="19"/>
      <c r="C157" s="13"/>
      <c r="D157" s="114"/>
      <c r="E157" s="92"/>
      <c r="F157" s="126"/>
      <c r="G157" s="92"/>
      <c r="H157" s="126"/>
      <c r="I157" s="92"/>
      <c r="J157" s="126"/>
      <c r="K157" s="92"/>
      <c r="L157" s="114"/>
    </row>
    <row r="158" spans="1:12">
      <c r="A158" s="46" t="s">
        <v>420</v>
      </c>
      <c r="B158" s="19"/>
      <c r="C158" s="140">
        <f>SUM(D158:L158)</f>
        <v>3265</v>
      </c>
      <c r="D158" s="114"/>
      <c r="E158" s="92"/>
      <c r="F158" s="126">
        <v>3265</v>
      </c>
      <c r="G158" s="92"/>
      <c r="H158" s="126"/>
      <c r="I158" s="92"/>
      <c r="J158" s="126"/>
      <c r="K158" s="92"/>
      <c r="L158" s="114"/>
    </row>
    <row r="159" spans="1:12">
      <c r="A159" s="46" t="s">
        <v>452</v>
      </c>
      <c r="B159" s="19"/>
      <c r="C159" s="140">
        <f t="shared" ref="C159" si="40">SUM(D159:L159)</f>
        <v>5265</v>
      </c>
      <c r="D159" s="114"/>
      <c r="E159" s="92"/>
      <c r="F159" s="126">
        <v>3265</v>
      </c>
      <c r="G159" s="92"/>
      <c r="H159" s="126">
        <v>2000</v>
      </c>
      <c r="I159" s="92"/>
      <c r="J159" s="126"/>
      <c r="K159" s="92"/>
      <c r="L159" s="114"/>
    </row>
    <row r="160" spans="1:12">
      <c r="A160" s="15" t="s">
        <v>511</v>
      </c>
      <c r="B160" s="320" t="s">
        <v>183</v>
      </c>
      <c r="C160" s="116">
        <f>SUM(D160:L160)</f>
        <v>5265</v>
      </c>
      <c r="D160" s="113"/>
      <c r="E160" s="116">
        <v>0</v>
      </c>
      <c r="F160" s="124">
        <v>3265</v>
      </c>
      <c r="G160" s="116"/>
      <c r="H160" s="124">
        <v>2000</v>
      </c>
      <c r="I160" s="116"/>
      <c r="J160" s="126"/>
      <c r="K160" s="92">
        <v>0</v>
      </c>
      <c r="L160" s="114">
        <v>0</v>
      </c>
    </row>
    <row r="161" spans="1:12">
      <c r="A161" s="13" t="s">
        <v>574</v>
      </c>
      <c r="B161" s="7"/>
      <c r="C161" s="13"/>
      <c r="D161" s="122"/>
      <c r="E161" s="118"/>
      <c r="F161" s="122"/>
      <c r="G161" s="118"/>
      <c r="H161" s="122"/>
      <c r="I161" s="118"/>
      <c r="J161" s="121"/>
      <c r="K161" s="118"/>
      <c r="L161" s="120"/>
    </row>
    <row r="162" spans="1:12">
      <c r="A162" s="46" t="s">
        <v>420</v>
      </c>
      <c r="B162" s="19"/>
      <c r="C162" s="140">
        <f>SUM(D162:L162)</f>
        <v>0</v>
      </c>
      <c r="D162" s="126"/>
      <c r="E162" s="92"/>
      <c r="F162" s="126"/>
      <c r="G162" s="92"/>
      <c r="H162" s="126"/>
      <c r="I162" s="92"/>
      <c r="J162" s="136"/>
      <c r="K162" s="92"/>
      <c r="L162" s="114"/>
    </row>
    <row r="163" spans="1:12">
      <c r="A163" s="11" t="s">
        <v>410</v>
      </c>
      <c r="B163" s="321" t="s">
        <v>184</v>
      </c>
      <c r="C163" s="92">
        <f>SUM(D163:L163)</f>
        <v>0</v>
      </c>
      <c r="D163" s="114"/>
      <c r="E163" s="92">
        <v>0</v>
      </c>
      <c r="F163" s="126">
        <v>0</v>
      </c>
      <c r="G163" s="92">
        <v>0</v>
      </c>
      <c r="H163" s="126">
        <v>0</v>
      </c>
      <c r="I163" s="92">
        <v>0</v>
      </c>
      <c r="J163" s="136">
        <v>0</v>
      </c>
      <c r="K163" s="92">
        <v>0</v>
      </c>
      <c r="L163" s="114">
        <v>0</v>
      </c>
    </row>
    <row r="164" spans="1:12">
      <c r="A164" s="15" t="s">
        <v>511</v>
      </c>
      <c r="B164" s="320"/>
      <c r="C164" s="116">
        <f>SUM(D164:L164)</f>
        <v>0</v>
      </c>
      <c r="D164" s="113"/>
      <c r="E164" s="116"/>
      <c r="F164" s="124"/>
      <c r="G164" s="116"/>
      <c r="H164" s="124"/>
      <c r="I164" s="116"/>
      <c r="J164" s="123"/>
      <c r="K164" s="116"/>
      <c r="L164" s="113"/>
    </row>
    <row r="165" spans="1:12">
      <c r="A165" s="319" t="s">
        <v>623</v>
      </c>
      <c r="B165" s="51"/>
      <c r="C165" s="24"/>
      <c r="D165" s="114"/>
      <c r="E165" s="92"/>
      <c r="F165" s="119"/>
      <c r="G165" s="118"/>
      <c r="H165" s="119"/>
      <c r="I165" s="92"/>
      <c r="J165" s="136"/>
      <c r="K165" s="92"/>
      <c r="L165" s="114">
        <v>0</v>
      </c>
    </row>
    <row r="166" spans="1:12">
      <c r="A166" s="46" t="s">
        <v>420</v>
      </c>
      <c r="B166" s="51"/>
      <c r="C166" s="140">
        <f>SUM(D166:L166)</f>
        <v>37494</v>
      </c>
      <c r="D166" s="114">
        <v>6357</v>
      </c>
      <c r="E166" s="114">
        <v>1716</v>
      </c>
      <c r="F166" s="119">
        <v>25061</v>
      </c>
      <c r="G166" s="92"/>
      <c r="H166" s="119"/>
      <c r="I166" s="92">
        <v>4360</v>
      </c>
      <c r="J166" s="126"/>
      <c r="K166" s="92"/>
      <c r="L166" s="114"/>
    </row>
    <row r="167" spans="1:12">
      <c r="A167" s="46" t="s">
        <v>410</v>
      </c>
      <c r="B167" s="51"/>
      <c r="C167" s="140">
        <f t="shared" ref="C167:C177" si="41">SUM(D167:L167)</f>
        <v>38692</v>
      </c>
      <c r="D167" s="114">
        <v>6757</v>
      </c>
      <c r="E167" s="114">
        <v>1814</v>
      </c>
      <c r="F167" s="119">
        <v>25061</v>
      </c>
      <c r="G167" s="92"/>
      <c r="H167" s="119"/>
      <c r="I167" s="92">
        <v>5060</v>
      </c>
      <c r="J167" s="126"/>
      <c r="K167" s="92"/>
      <c r="L167" s="114"/>
    </row>
    <row r="168" spans="1:12">
      <c r="A168" s="46" t="s">
        <v>607</v>
      </c>
      <c r="B168" s="51"/>
      <c r="C168" s="140">
        <f t="shared" si="41"/>
        <v>-1000</v>
      </c>
      <c r="D168" s="114">
        <v>-1000</v>
      </c>
      <c r="E168" s="114"/>
      <c r="F168" s="119"/>
      <c r="G168" s="92"/>
      <c r="H168" s="119"/>
      <c r="I168" s="92"/>
      <c r="J168" s="126"/>
      <c r="K168" s="92"/>
      <c r="L168" s="114"/>
    </row>
    <row r="169" spans="1:12">
      <c r="A169" s="46" t="s">
        <v>610</v>
      </c>
      <c r="B169" s="51"/>
      <c r="C169" s="140">
        <f t="shared" si="41"/>
        <v>200</v>
      </c>
      <c r="D169" s="114"/>
      <c r="E169" s="114">
        <v>200</v>
      </c>
      <c r="F169" s="119"/>
      <c r="G169" s="92"/>
      <c r="H169" s="119"/>
      <c r="I169" s="92"/>
      <c r="J169" s="126"/>
      <c r="K169" s="92"/>
      <c r="L169" s="114"/>
    </row>
    <row r="170" spans="1:12">
      <c r="A170" s="46" t="s">
        <v>636</v>
      </c>
      <c r="B170" s="51"/>
      <c r="C170" s="140">
        <f t="shared" si="41"/>
        <v>2630</v>
      </c>
      <c r="D170" s="114"/>
      <c r="E170" s="114"/>
      <c r="F170" s="119">
        <v>2630</v>
      </c>
      <c r="G170" s="92"/>
      <c r="H170" s="119"/>
      <c r="I170" s="92"/>
      <c r="J170" s="126"/>
      <c r="K170" s="92"/>
      <c r="L170" s="114"/>
    </row>
    <row r="171" spans="1:12">
      <c r="A171" s="46" t="s">
        <v>637</v>
      </c>
      <c r="B171" s="51"/>
      <c r="C171" s="140">
        <f t="shared" si="41"/>
        <v>1400</v>
      </c>
      <c r="D171" s="114"/>
      <c r="E171" s="114"/>
      <c r="F171" s="119">
        <v>1400</v>
      </c>
      <c r="G171" s="92"/>
      <c r="H171" s="119"/>
      <c r="I171" s="92"/>
      <c r="J171" s="126"/>
      <c r="K171" s="92"/>
      <c r="L171" s="114"/>
    </row>
    <row r="172" spans="1:12">
      <c r="A172" s="46" t="s">
        <v>668</v>
      </c>
      <c r="B172" s="51"/>
      <c r="C172" s="140">
        <f t="shared" si="41"/>
        <v>80</v>
      </c>
      <c r="D172" s="114"/>
      <c r="E172" s="114"/>
      <c r="F172" s="119"/>
      <c r="G172" s="92"/>
      <c r="H172" s="119"/>
      <c r="I172" s="92">
        <v>80</v>
      </c>
      <c r="J172" s="126"/>
      <c r="K172" s="92"/>
      <c r="L172" s="114"/>
    </row>
    <row r="173" spans="1:12">
      <c r="A173" s="46" t="s">
        <v>609</v>
      </c>
      <c r="B173" s="51"/>
      <c r="C173" s="140">
        <f t="shared" si="41"/>
        <v>500</v>
      </c>
      <c r="D173" s="114"/>
      <c r="E173" s="114"/>
      <c r="F173" s="119">
        <v>500</v>
      </c>
      <c r="G173" s="92"/>
      <c r="H173" s="119"/>
      <c r="I173" s="92"/>
      <c r="J173" s="126"/>
      <c r="K173" s="92"/>
      <c r="L173" s="114"/>
    </row>
    <row r="174" spans="1:12">
      <c r="A174" s="46" t="s">
        <v>667</v>
      </c>
      <c r="B174" s="51"/>
      <c r="C174" s="140">
        <f t="shared" si="41"/>
        <v>327</v>
      </c>
      <c r="D174" s="114"/>
      <c r="E174" s="114"/>
      <c r="F174" s="119">
        <v>327</v>
      </c>
      <c r="G174" s="92"/>
      <c r="H174" s="119"/>
      <c r="I174" s="114"/>
      <c r="J174" s="126"/>
      <c r="K174" s="114"/>
      <c r="L174" s="114"/>
    </row>
    <row r="175" spans="1:12">
      <c r="A175" s="46" t="s">
        <v>675</v>
      </c>
      <c r="B175" s="51"/>
      <c r="C175" s="140">
        <f t="shared" si="41"/>
        <v>330</v>
      </c>
      <c r="D175" s="114">
        <v>260</v>
      </c>
      <c r="E175" s="114">
        <v>70</v>
      </c>
      <c r="F175" s="119"/>
      <c r="G175" s="92"/>
      <c r="H175" s="119"/>
      <c r="I175" s="114"/>
      <c r="J175" s="126"/>
      <c r="K175" s="114"/>
      <c r="L175" s="114"/>
    </row>
    <row r="176" spans="1:12">
      <c r="A176" s="46" t="s">
        <v>661</v>
      </c>
      <c r="B176" s="51"/>
      <c r="C176" s="140">
        <f t="shared" si="41"/>
        <v>600</v>
      </c>
      <c r="D176" s="114"/>
      <c r="E176" s="114">
        <v>600</v>
      </c>
      <c r="F176" s="119"/>
      <c r="G176" s="92"/>
      <c r="H176" s="119"/>
      <c r="I176" s="114"/>
      <c r="J176" s="126"/>
      <c r="K176" s="114"/>
      <c r="L176" s="114"/>
    </row>
    <row r="177" spans="1:12">
      <c r="A177" s="46" t="s">
        <v>423</v>
      </c>
      <c r="B177" s="51"/>
      <c r="C177" s="140">
        <f t="shared" si="41"/>
        <v>5067</v>
      </c>
      <c r="D177" s="114">
        <f>SUM(D168:D176)</f>
        <v>-740</v>
      </c>
      <c r="E177" s="114">
        <f t="shared" ref="E177:L177" si="42">SUM(E168:E176)</f>
        <v>870</v>
      </c>
      <c r="F177" s="114">
        <f t="shared" si="42"/>
        <v>4857</v>
      </c>
      <c r="G177" s="114">
        <f t="shared" si="42"/>
        <v>0</v>
      </c>
      <c r="H177" s="114">
        <f t="shared" si="42"/>
        <v>0</v>
      </c>
      <c r="I177" s="114">
        <f t="shared" si="42"/>
        <v>80</v>
      </c>
      <c r="J177" s="114">
        <f t="shared" si="42"/>
        <v>0</v>
      </c>
      <c r="K177" s="114">
        <f t="shared" si="42"/>
        <v>0</v>
      </c>
      <c r="L177" s="114">
        <f t="shared" si="42"/>
        <v>0</v>
      </c>
    </row>
    <row r="178" spans="1:12">
      <c r="A178" s="15" t="s">
        <v>534</v>
      </c>
      <c r="B178" s="320" t="s">
        <v>183</v>
      </c>
      <c r="C178" s="116">
        <f>SUM(D178:L178)</f>
        <v>43759</v>
      </c>
      <c r="D178" s="113">
        <f>SUM(D167,D177)</f>
        <v>6017</v>
      </c>
      <c r="E178" s="113">
        <f t="shared" ref="E178:L178" si="43">SUM(E167,E177)</f>
        <v>2684</v>
      </c>
      <c r="F178" s="113">
        <f t="shared" si="43"/>
        <v>29918</v>
      </c>
      <c r="G178" s="113">
        <f t="shared" si="43"/>
        <v>0</v>
      </c>
      <c r="H178" s="113">
        <f t="shared" si="43"/>
        <v>0</v>
      </c>
      <c r="I178" s="113">
        <f t="shared" si="43"/>
        <v>5140</v>
      </c>
      <c r="J178" s="113">
        <f t="shared" si="43"/>
        <v>0</v>
      </c>
      <c r="K178" s="113">
        <f t="shared" si="43"/>
        <v>0</v>
      </c>
      <c r="L178" s="113">
        <f t="shared" si="43"/>
        <v>0</v>
      </c>
    </row>
    <row r="179" spans="1:12">
      <c r="A179" s="60" t="s">
        <v>576</v>
      </c>
      <c r="B179" s="51"/>
      <c r="C179" s="57"/>
      <c r="D179" s="122"/>
      <c r="E179" s="118"/>
      <c r="F179" s="122"/>
      <c r="G179" s="118"/>
      <c r="H179" s="122"/>
      <c r="I179" s="118"/>
      <c r="J179" s="122"/>
      <c r="K179" s="118"/>
      <c r="L179" s="120"/>
    </row>
    <row r="180" spans="1:12">
      <c r="A180" s="46" t="s">
        <v>420</v>
      </c>
      <c r="B180" s="51"/>
      <c r="C180" s="140">
        <f>SUM(D180:L180)</f>
        <v>13000</v>
      </c>
      <c r="D180" s="126"/>
      <c r="E180" s="92"/>
      <c r="F180" s="126"/>
      <c r="G180" s="92"/>
      <c r="H180" s="126">
        <v>13000</v>
      </c>
      <c r="I180" s="92"/>
      <c r="J180" s="126"/>
      <c r="K180" s="92"/>
      <c r="L180" s="114"/>
    </row>
    <row r="181" spans="1:12">
      <c r="A181" s="46" t="s">
        <v>410</v>
      </c>
      <c r="B181" s="51"/>
      <c r="C181" s="140">
        <f t="shared" ref="C181:C184" si="44">SUM(D181:L181)</f>
        <v>2758</v>
      </c>
      <c r="D181" s="126"/>
      <c r="E181" s="92"/>
      <c r="F181" s="126"/>
      <c r="G181" s="92"/>
      <c r="H181" s="126">
        <v>2758</v>
      </c>
      <c r="I181" s="92"/>
      <c r="J181" s="126"/>
      <c r="K181" s="92"/>
      <c r="L181" s="114"/>
    </row>
    <row r="182" spans="1:12">
      <c r="A182" s="46" t="s">
        <v>618</v>
      </c>
      <c r="B182" s="51"/>
      <c r="C182" s="140">
        <f t="shared" si="44"/>
        <v>300</v>
      </c>
      <c r="D182" s="126"/>
      <c r="E182" s="92"/>
      <c r="F182" s="126"/>
      <c r="G182" s="92"/>
      <c r="H182" s="126">
        <v>300</v>
      </c>
      <c r="I182" s="92"/>
      <c r="J182" s="126"/>
      <c r="K182" s="92"/>
      <c r="L182" s="114"/>
    </row>
    <row r="183" spans="1:12">
      <c r="A183" s="46" t="s">
        <v>619</v>
      </c>
      <c r="B183" s="51"/>
      <c r="C183" s="140">
        <f t="shared" si="44"/>
        <v>200</v>
      </c>
      <c r="D183" s="126"/>
      <c r="E183" s="92"/>
      <c r="F183" s="126"/>
      <c r="G183" s="92"/>
      <c r="H183" s="126">
        <v>200</v>
      </c>
      <c r="I183" s="92"/>
      <c r="J183" s="126"/>
      <c r="K183" s="92"/>
      <c r="L183" s="114"/>
    </row>
    <row r="184" spans="1:12">
      <c r="A184" s="46" t="s">
        <v>423</v>
      </c>
      <c r="B184" s="51"/>
      <c r="C184" s="140">
        <f t="shared" si="44"/>
        <v>500</v>
      </c>
      <c r="D184" s="126">
        <f>SUM(D182:D183)</f>
        <v>0</v>
      </c>
      <c r="E184" s="126">
        <f t="shared" ref="E184:L184" si="45">SUM(E182:E183)</f>
        <v>0</v>
      </c>
      <c r="F184" s="126">
        <f t="shared" si="45"/>
        <v>0</v>
      </c>
      <c r="G184" s="126">
        <f t="shared" si="45"/>
        <v>0</v>
      </c>
      <c r="H184" s="126">
        <f t="shared" si="45"/>
        <v>500</v>
      </c>
      <c r="I184" s="126">
        <f t="shared" si="45"/>
        <v>0</v>
      </c>
      <c r="J184" s="126">
        <f t="shared" si="45"/>
        <v>0</v>
      </c>
      <c r="K184" s="126">
        <f t="shared" si="45"/>
        <v>0</v>
      </c>
      <c r="L184" s="126">
        <f t="shared" si="45"/>
        <v>0</v>
      </c>
    </row>
    <row r="185" spans="1:12">
      <c r="A185" s="15" t="s">
        <v>511</v>
      </c>
      <c r="B185" s="321" t="s">
        <v>184</v>
      </c>
      <c r="C185" s="116">
        <f>SUM(D185:L185)</f>
        <v>3258</v>
      </c>
      <c r="D185" s="113">
        <f>SUM(D181,D184)</f>
        <v>0</v>
      </c>
      <c r="E185" s="113">
        <f t="shared" ref="E185:L185" si="46">SUM(E181,E184)</f>
        <v>0</v>
      </c>
      <c r="F185" s="113">
        <f t="shared" si="46"/>
        <v>0</v>
      </c>
      <c r="G185" s="113">
        <f t="shared" si="46"/>
        <v>0</v>
      </c>
      <c r="H185" s="113">
        <f t="shared" si="46"/>
        <v>3258</v>
      </c>
      <c r="I185" s="113">
        <f t="shared" si="46"/>
        <v>0</v>
      </c>
      <c r="J185" s="113">
        <f t="shared" si="46"/>
        <v>0</v>
      </c>
      <c r="K185" s="113">
        <f t="shared" si="46"/>
        <v>0</v>
      </c>
      <c r="L185" s="113">
        <f t="shared" si="46"/>
        <v>0</v>
      </c>
    </row>
    <row r="186" spans="1:12">
      <c r="A186" s="57" t="s">
        <v>624</v>
      </c>
      <c r="B186" s="272"/>
      <c r="C186" s="57"/>
      <c r="D186" s="120"/>
      <c r="E186" s="118"/>
      <c r="F186" s="122"/>
      <c r="G186" s="118"/>
      <c r="H186" s="122"/>
      <c r="I186" s="118"/>
      <c r="J186" s="121"/>
      <c r="K186" s="118"/>
      <c r="L186" s="120"/>
    </row>
    <row r="187" spans="1:12">
      <c r="A187" s="46" t="s">
        <v>420</v>
      </c>
      <c r="B187" s="399"/>
      <c r="C187" s="140">
        <f>SUM(D187:L187)</f>
        <v>26020</v>
      </c>
      <c r="D187" s="114"/>
      <c r="E187" s="92"/>
      <c r="F187" s="126">
        <v>4620</v>
      </c>
      <c r="G187" s="92"/>
      <c r="H187" s="126"/>
      <c r="I187" s="92"/>
      <c r="J187" s="136">
        <v>21400</v>
      </c>
      <c r="K187" s="92"/>
      <c r="L187" s="114"/>
    </row>
    <row r="188" spans="1:12">
      <c r="A188" s="46" t="s">
        <v>410</v>
      </c>
      <c r="B188" s="399"/>
      <c r="C188" s="140">
        <f t="shared" ref="C188" si="47">SUM(D188:L188)</f>
        <v>31520</v>
      </c>
      <c r="D188" s="114"/>
      <c r="E188" s="92"/>
      <c r="F188" s="126">
        <v>4620</v>
      </c>
      <c r="G188" s="92"/>
      <c r="H188" s="126"/>
      <c r="I188" s="92"/>
      <c r="J188" s="136">
        <v>26900</v>
      </c>
      <c r="K188" s="92"/>
      <c r="L188" s="114"/>
    </row>
    <row r="189" spans="1:12">
      <c r="A189" s="15" t="s">
        <v>511</v>
      </c>
      <c r="B189" s="322" t="s">
        <v>183</v>
      </c>
      <c r="C189" s="116">
        <f>SUM(D189:L189)</f>
        <v>31520</v>
      </c>
      <c r="D189" s="113"/>
      <c r="E189" s="116">
        <v>0</v>
      </c>
      <c r="F189" s="124">
        <v>4620</v>
      </c>
      <c r="G189" s="116"/>
      <c r="H189" s="124">
        <v>0</v>
      </c>
      <c r="I189" s="116">
        <v>0</v>
      </c>
      <c r="J189" s="123">
        <v>26900</v>
      </c>
      <c r="K189" s="116">
        <v>0</v>
      </c>
      <c r="L189" s="113">
        <v>0</v>
      </c>
    </row>
    <row r="190" spans="1:12">
      <c r="A190" s="57" t="s">
        <v>625</v>
      </c>
      <c r="B190" s="272"/>
      <c r="C190" s="57"/>
      <c r="D190" s="120"/>
      <c r="E190" s="118"/>
      <c r="F190" s="122"/>
      <c r="G190" s="118"/>
      <c r="H190" s="122"/>
      <c r="I190" s="118"/>
      <c r="J190" s="121"/>
      <c r="K190" s="118"/>
      <c r="L190" s="120"/>
    </row>
    <row r="191" spans="1:12">
      <c r="A191" s="46" t="s">
        <v>420</v>
      </c>
      <c r="B191" s="399"/>
      <c r="C191" s="140">
        <f>SUM(D191:L191)</f>
        <v>6223</v>
      </c>
      <c r="D191" s="114"/>
      <c r="E191" s="92"/>
      <c r="F191" s="126">
        <v>6223</v>
      </c>
      <c r="G191" s="92"/>
      <c r="H191" s="126"/>
      <c r="I191" s="92"/>
      <c r="J191" s="136">
        <v>0</v>
      </c>
      <c r="K191" s="92"/>
      <c r="L191" s="114"/>
    </row>
    <row r="192" spans="1:12">
      <c r="A192" s="46" t="s">
        <v>410</v>
      </c>
      <c r="B192" s="399"/>
      <c r="C192" s="140">
        <f t="shared" ref="C192:C199" si="48">SUM(D192:L192)</f>
        <v>33323</v>
      </c>
      <c r="D192" s="114"/>
      <c r="E192" s="92"/>
      <c r="F192" s="126">
        <v>6223</v>
      </c>
      <c r="G192" s="92"/>
      <c r="H192" s="126"/>
      <c r="I192" s="92"/>
      <c r="J192" s="136">
        <v>27100</v>
      </c>
      <c r="K192" s="92"/>
      <c r="L192" s="114"/>
    </row>
    <row r="193" spans="1:12">
      <c r="A193" s="46" t="s">
        <v>608</v>
      </c>
      <c r="B193" s="399"/>
      <c r="C193" s="140">
        <f t="shared" si="48"/>
        <v>850</v>
      </c>
      <c r="D193" s="114">
        <v>850</v>
      </c>
      <c r="E193" s="92"/>
      <c r="F193" s="126"/>
      <c r="G193" s="92"/>
      <c r="H193" s="126"/>
      <c r="I193" s="92"/>
      <c r="J193" s="136"/>
      <c r="K193" s="92"/>
      <c r="L193" s="114"/>
    </row>
    <row r="194" spans="1:12">
      <c r="A194" s="46" t="s">
        <v>612</v>
      </c>
      <c r="B194" s="399"/>
      <c r="C194" s="140">
        <f t="shared" si="48"/>
        <v>100</v>
      </c>
      <c r="D194" s="114"/>
      <c r="E194" s="92">
        <v>100</v>
      </c>
      <c r="F194" s="126"/>
      <c r="G194" s="92"/>
      <c r="H194" s="126"/>
      <c r="I194" s="92"/>
      <c r="J194" s="136"/>
      <c r="K194" s="92"/>
      <c r="L194" s="114"/>
    </row>
    <row r="195" spans="1:12">
      <c r="A195" s="46" t="s">
        <v>610</v>
      </c>
      <c r="B195" s="399"/>
      <c r="C195" s="140">
        <f t="shared" si="48"/>
        <v>100</v>
      </c>
      <c r="D195" s="114"/>
      <c r="E195" s="92">
        <v>100</v>
      </c>
      <c r="F195" s="126"/>
      <c r="G195" s="92"/>
      <c r="H195" s="126"/>
      <c r="I195" s="92"/>
      <c r="J195" s="136"/>
      <c r="K195" s="92"/>
      <c r="L195" s="114"/>
    </row>
    <row r="196" spans="1:12">
      <c r="A196" s="46" t="s">
        <v>652</v>
      </c>
      <c r="B196" s="399"/>
      <c r="C196" s="140">
        <f t="shared" si="48"/>
        <v>557</v>
      </c>
      <c r="D196" s="114"/>
      <c r="E196" s="92"/>
      <c r="F196" s="126"/>
      <c r="G196" s="92"/>
      <c r="H196" s="126"/>
      <c r="I196" s="92">
        <v>557</v>
      </c>
      <c r="J196" s="136"/>
      <c r="K196" s="92"/>
      <c r="L196" s="114"/>
    </row>
    <row r="197" spans="1:12">
      <c r="A197" s="46" t="s">
        <v>751</v>
      </c>
      <c r="B197" s="399"/>
      <c r="C197" s="140">
        <f t="shared" si="48"/>
        <v>-9680</v>
      </c>
      <c r="D197" s="114"/>
      <c r="E197" s="92"/>
      <c r="F197" s="126"/>
      <c r="G197" s="92"/>
      <c r="H197" s="126"/>
      <c r="I197" s="92"/>
      <c r="J197" s="136">
        <v>-17600</v>
      </c>
      <c r="K197" s="92">
        <v>7920</v>
      </c>
      <c r="L197" s="114"/>
    </row>
    <row r="198" spans="1:12">
      <c r="A198" s="46" t="s">
        <v>651</v>
      </c>
      <c r="B198" s="399"/>
      <c r="C198" s="140">
        <f t="shared" si="48"/>
        <v>-950</v>
      </c>
      <c r="D198" s="114"/>
      <c r="E198" s="92"/>
      <c r="F198" s="126"/>
      <c r="G198" s="92"/>
      <c r="H198" s="126"/>
      <c r="I198" s="92"/>
      <c r="J198" s="136">
        <v>-950</v>
      </c>
      <c r="K198" s="92"/>
      <c r="L198" s="114"/>
    </row>
    <row r="199" spans="1:12">
      <c r="A199" s="46" t="s">
        <v>452</v>
      </c>
      <c r="B199" s="399"/>
      <c r="C199" s="140">
        <f t="shared" si="48"/>
        <v>-9023</v>
      </c>
      <c r="D199" s="114">
        <f>SUM(D193:D198)</f>
        <v>850</v>
      </c>
      <c r="E199" s="114">
        <f t="shared" ref="E199:L199" si="49">SUM(E193:E198)</f>
        <v>200</v>
      </c>
      <c r="F199" s="114">
        <f t="shared" si="49"/>
        <v>0</v>
      </c>
      <c r="G199" s="114">
        <f t="shared" si="49"/>
        <v>0</v>
      </c>
      <c r="H199" s="114">
        <f t="shared" si="49"/>
        <v>0</v>
      </c>
      <c r="I199" s="114">
        <f t="shared" si="49"/>
        <v>557</v>
      </c>
      <c r="J199" s="114">
        <f t="shared" si="49"/>
        <v>-18550</v>
      </c>
      <c r="K199" s="114">
        <f t="shared" si="49"/>
        <v>7920</v>
      </c>
      <c r="L199" s="114">
        <f t="shared" si="49"/>
        <v>0</v>
      </c>
    </row>
    <row r="200" spans="1:12">
      <c r="A200" s="15" t="s">
        <v>511</v>
      </c>
      <c r="B200" s="322" t="s">
        <v>183</v>
      </c>
      <c r="C200" s="116">
        <f>SUM(D200:L200)</f>
        <v>24300</v>
      </c>
      <c r="D200" s="113">
        <f>SUM(D192,D199)</f>
        <v>850</v>
      </c>
      <c r="E200" s="113">
        <f t="shared" ref="E200:L200" si="50">SUM(E192,E199)</f>
        <v>200</v>
      </c>
      <c r="F200" s="113">
        <f t="shared" si="50"/>
        <v>6223</v>
      </c>
      <c r="G200" s="113">
        <f t="shared" si="50"/>
        <v>0</v>
      </c>
      <c r="H200" s="113">
        <f t="shared" si="50"/>
        <v>0</v>
      </c>
      <c r="I200" s="113">
        <f t="shared" si="50"/>
        <v>557</v>
      </c>
      <c r="J200" s="113">
        <f t="shared" si="50"/>
        <v>8550</v>
      </c>
      <c r="K200" s="113">
        <f t="shared" si="50"/>
        <v>7920</v>
      </c>
      <c r="L200" s="113">
        <f t="shared" si="50"/>
        <v>0</v>
      </c>
    </row>
    <row r="201" spans="1:12">
      <c r="A201" s="57" t="s">
        <v>626</v>
      </c>
      <c r="B201" s="272"/>
      <c r="C201" s="57"/>
      <c r="D201" s="120"/>
      <c r="E201" s="118"/>
      <c r="F201" s="122"/>
      <c r="G201" s="118"/>
      <c r="H201" s="122"/>
      <c r="I201" s="118"/>
      <c r="J201" s="121"/>
      <c r="K201" s="118"/>
      <c r="L201" s="120"/>
    </row>
    <row r="202" spans="1:12">
      <c r="A202" s="46" t="s">
        <v>420</v>
      </c>
      <c r="B202" s="399"/>
      <c r="C202" s="140">
        <f>SUM(D202:L202)</f>
        <v>500</v>
      </c>
      <c r="D202" s="114"/>
      <c r="E202" s="92"/>
      <c r="F202" s="126">
        <v>500</v>
      </c>
      <c r="G202" s="92"/>
      <c r="H202" s="126"/>
      <c r="I202" s="92"/>
      <c r="J202" s="136"/>
      <c r="K202" s="92"/>
      <c r="L202" s="114"/>
    </row>
    <row r="203" spans="1:12">
      <c r="A203" s="46" t="s">
        <v>410</v>
      </c>
      <c r="B203" s="399"/>
      <c r="C203" s="140">
        <f t="shared" ref="C203" si="51">SUM(D203:L203)</f>
        <v>735</v>
      </c>
      <c r="D203" s="114"/>
      <c r="E203" s="92"/>
      <c r="F203" s="126">
        <v>500</v>
      </c>
      <c r="G203" s="92"/>
      <c r="H203" s="126"/>
      <c r="I203" s="92">
        <v>235</v>
      </c>
      <c r="J203" s="136"/>
      <c r="K203" s="92"/>
      <c r="L203" s="114"/>
    </row>
    <row r="204" spans="1:12">
      <c r="A204" s="15" t="s">
        <v>511</v>
      </c>
      <c r="B204" s="322" t="s">
        <v>183</v>
      </c>
      <c r="C204" s="116">
        <f>SUM(D204:L204)</f>
        <v>735</v>
      </c>
      <c r="D204" s="113"/>
      <c r="E204" s="116">
        <v>0</v>
      </c>
      <c r="F204" s="124">
        <v>500</v>
      </c>
      <c r="G204" s="116"/>
      <c r="H204" s="124">
        <v>0</v>
      </c>
      <c r="I204" s="116">
        <v>235</v>
      </c>
      <c r="J204" s="123"/>
      <c r="K204" s="116">
        <v>0</v>
      </c>
      <c r="L204" s="113">
        <v>0</v>
      </c>
    </row>
    <row r="205" spans="1:12">
      <c r="A205" s="57" t="s">
        <v>627</v>
      </c>
      <c r="B205" s="272"/>
      <c r="C205" s="57"/>
      <c r="D205" s="120"/>
      <c r="E205" s="118"/>
      <c r="F205" s="122"/>
      <c r="G205" s="118"/>
      <c r="H205" s="122"/>
      <c r="I205" s="118"/>
      <c r="J205" s="121"/>
      <c r="K205" s="118"/>
      <c r="L205" s="120"/>
    </row>
    <row r="206" spans="1:12">
      <c r="A206" s="46" t="s">
        <v>420</v>
      </c>
      <c r="B206" s="399"/>
      <c r="C206" s="140">
        <f>SUM(D206:L206)</f>
        <v>2178</v>
      </c>
      <c r="D206" s="114"/>
      <c r="E206" s="92"/>
      <c r="F206" s="126">
        <v>2178</v>
      </c>
      <c r="G206" s="92"/>
      <c r="H206" s="126"/>
      <c r="I206" s="92"/>
      <c r="J206" s="136"/>
      <c r="K206" s="92"/>
      <c r="L206" s="114"/>
    </row>
    <row r="207" spans="1:12">
      <c r="A207" s="46" t="s">
        <v>452</v>
      </c>
      <c r="B207" s="399"/>
      <c r="C207" s="140">
        <f>SUM(D207:L207)</f>
        <v>2178</v>
      </c>
      <c r="D207" s="114"/>
      <c r="E207" s="92"/>
      <c r="F207" s="126">
        <v>2178</v>
      </c>
      <c r="G207" s="92"/>
      <c r="H207" s="126"/>
      <c r="I207" s="92"/>
      <c r="J207" s="136"/>
      <c r="K207" s="92"/>
      <c r="L207" s="114"/>
    </row>
    <row r="208" spans="1:12">
      <c r="A208" s="15" t="s">
        <v>511</v>
      </c>
      <c r="B208" s="322" t="s">
        <v>183</v>
      </c>
      <c r="C208" s="116">
        <f>SUM(D208:L208)</f>
        <v>2178</v>
      </c>
      <c r="D208" s="113"/>
      <c r="E208" s="116">
        <v>0</v>
      </c>
      <c r="F208" s="124">
        <v>2178</v>
      </c>
      <c r="G208" s="116"/>
      <c r="H208" s="124">
        <v>0</v>
      </c>
      <c r="I208" s="116">
        <v>0</v>
      </c>
      <c r="J208" s="123">
        <v>0</v>
      </c>
      <c r="K208" s="116">
        <v>0</v>
      </c>
      <c r="L208" s="113">
        <v>0</v>
      </c>
    </row>
    <row r="209" spans="1:13">
      <c r="A209" s="57" t="s">
        <v>628</v>
      </c>
      <c r="B209" s="272"/>
      <c r="C209" s="57"/>
      <c r="D209" s="120"/>
      <c r="E209" s="118"/>
      <c r="F209" s="122"/>
      <c r="G209" s="118"/>
      <c r="H209" s="122"/>
      <c r="I209" s="118"/>
      <c r="J209" s="121"/>
      <c r="K209" s="118"/>
      <c r="L209" s="120"/>
    </row>
    <row r="210" spans="1:13">
      <c r="A210" s="46" t="s">
        <v>420</v>
      </c>
      <c r="B210" s="399"/>
      <c r="C210" s="140">
        <f>SUM(D210:L210)</f>
        <v>3175</v>
      </c>
      <c r="D210" s="114"/>
      <c r="E210" s="92"/>
      <c r="F210" s="126">
        <v>3175</v>
      </c>
      <c r="G210" s="92"/>
      <c r="H210" s="126"/>
      <c r="I210" s="92"/>
      <c r="J210" s="136"/>
      <c r="K210" s="92"/>
      <c r="L210" s="114"/>
    </row>
    <row r="211" spans="1:13">
      <c r="A211" s="46" t="s">
        <v>410</v>
      </c>
      <c r="B211" s="399"/>
      <c r="C211" s="140">
        <f>SUM(D211:L211)</f>
        <v>3175</v>
      </c>
      <c r="D211" s="114"/>
      <c r="E211" s="92"/>
      <c r="F211" s="126">
        <v>3175</v>
      </c>
      <c r="G211" s="92"/>
      <c r="H211" s="126"/>
      <c r="I211" s="92"/>
      <c r="J211" s="136"/>
      <c r="K211" s="92"/>
      <c r="L211" s="114"/>
    </row>
    <row r="212" spans="1:13">
      <c r="A212" s="15" t="s">
        <v>511</v>
      </c>
      <c r="B212" s="322" t="s">
        <v>183</v>
      </c>
      <c r="C212" s="116">
        <f>SUM(D212:L212)</f>
        <v>3175</v>
      </c>
      <c r="D212" s="113"/>
      <c r="E212" s="116">
        <v>0</v>
      </c>
      <c r="F212" s="124">
        <v>3175</v>
      </c>
      <c r="G212" s="116"/>
      <c r="H212" s="124">
        <v>0</v>
      </c>
      <c r="I212" s="116">
        <v>0</v>
      </c>
      <c r="J212" s="123"/>
      <c r="K212" s="116">
        <v>0</v>
      </c>
      <c r="L212" s="113">
        <v>0</v>
      </c>
    </row>
    <row r="213" spans="1:13">
      <c r="A213" s="60" t="s">
        <v>582</v>
      </c>
      <c r="B213" s="323"/>
      <c r="C213" s="191"/>
      <c r="D213" s="127"/>
      <c r="E213" s="118"/>
      <c r="F213" s="122"/>
      <c r="G213" s="118"/>
      <c r="H213" s="122"/>
      <c r="I213" s="128"/>
      <c r="J213" s="126"/>
      <c r="K213" s="92"/>
      <c r="L213" s="114"/>
    </row>
    <row r="214" spans="1:13">
      <c r="A214" s="46" t="s">
        <v>420</v>
      </c>
      <c r="B214" s="323"/>
      <c r="C214" s="140">
        <f>SUM(D214:L214)</f>
        <v>0</v>
      </c>
      <c r="D214" s="410"/>
      <c r="E214" s="92"/>
      <c r="F214" s="126"/>
      <c r="G214" s="92"/>
      <c r="H214" s="126"/>
      <c r="I214" s="107"/>
      <c r="J214" s="126"/>
      <c r="K214" s="92"/>
      <c r="L214" s="114"/>
    </row>
    <row r="215" spans="1:13">
      <c r="A215" s="46" t="s">
        <v>410</v>
      </c>
      <c r="B215" s="323"/>
      <c r="C215" s="140">
        <f t="shared" ref="C215" si="52">SUM(D215:L215)</f>
        <v>2654</v>
      </c>
      <c r="D215" s="410"/>
      <c r="E215" s="92"/>
      <c r="F215" s="126">
        <v>5</v>
      </c>
      <c r="G215" s="92"/>
      <c r="H215" s="126"/>
      <c r="I215" s="107"/>
      <c r="J215" s="126">
        <v>2649</v>
      </c>
      <c r="K215" s="92"/>
      <c r="L215" s="114"/>
    </row>
    <row r="216" spans="1:13">
      <c r="A216" s="15" t="s">
        <v>511</v>
      </c>
      <c r="B216" s="320" t="s">
        <v>183</v>
      </c>
      <c r="C216" s="116">
        <f>SUM(D216:L216)</f>
        <v>2654</v>
      </c>
      <c r="D216" s="113"/>
      <c r="E216" s="116">
        <v>0</v>
      </c>
      <c r="F216" s="124">
        <v>5</v>
      </c>
      <c r="G216" s="116">
        <v>0</v>
      </c>
      <c r="H216" s="124">
        <v>0</v>
      </c>
      <c r="I216" s="182"/>
      <c r="J216" s="126">
        <v>2649</v>
      </c>
      <c r="K216" s="92">
        <v>0</v>
      </c>
      <c r="L216" s="114">
        <v>0</v>
      </c>
    </row>
    <row r="217" spans="1:13">
      <c r="A217" s="57" t="s">
        <v>629</v>
      </c>
      <c r="B217" s="63"/>
      <c r="C217" s="190"/>
      <c r="D217" s="122"/>
      <c r="E217" s="118"/>
      <c r="F217" s="122"/>
      <c r="G217" s="118"/>
      <c r="H217" s="122"/>
      <c r="I217" s="193"/>
      <c r="J217" s="122"/>
      <c r="K217" s="118"/>
      <c r="L217" s="118"/>
      <c r="M217" s="28"/>
    </row>
    <row r="218" spans="1:13">
      <c r="A218" s="46" t="s">
        <v>420</v>
      </c>
      <c r="B218" s="173"/>
      <c r="C218" s="140">
        <f>SUM(D218:L218)</f>
        <v>5349</v>
      </c>
      <c r="D218" s="126"/>
      <c r="E218" s="92"/>
      <c r="F218" s="126">
        <v>5349</v>
      </c>
      <c r="G218" s="92"/>
      <c r="H218" s="126"/>
      <c r="I218" s="183"/>
      <c r="J218" s="126"/>
      <c r="K218" s="92"/>
      <c r="L218" s="92"/>
      <c r="M218" s="28"/>
    </row>
    <row r="219" spans="1:13">
      <c r="A219" s="46" t="s">
        <v>410</v>
      </c>
      <c r="B219" s="173"/>
      <c r="C219" s="140">
        <f>SUM(D219:L219)</f>
        <v>5349</v>
      </c>
      <c r="D219" s="126"/>
      <c r="E219" s="92"/>
      <c r="F219" s="126">
        <v>5349</v>
      </c>
      <c r="G219" s="92"/>
      <c r="H219" s="126"/>
      <c r="I219" s="183"/>
      <c r="J219" s="126"/>
      <c r="K219" s="92"/>
      <c r="L219" s="92"/>
      <c r="M219" s="28"/>
    </row>
    <row r="220" spans="1:13">
      <c r="A220" s="15" t="s">
        <v>511</v>
      </c>
      <c r="B220" s="285" t="s">
        <v>184</v>
      </c>
      <c r="C220" s="116">
        <f>SUM(D220:L220)</f>
        <v>5349</v>
      </c>
      <c r="D220" s="124"/>
      <c r="E220" s="116">
        <v>0</v>
      </c>
      <c r="F220" s="124">
        <v>5349</v>
      </c>
      <c r="G220" s="116">
        <v>0</v>
      </c>
      <c r="H220" s="124">
        <v>0</v>
      </c>
      <c r="I220" s="182"/>
      <c r="J220" s="124"/>
      <c r="K220" s="116">
        <v>0</v>
      </c>
      <c r="L220" s="116">
        <v>0</v>
      </c>
      <c r="M220" s="28"/>
    </row>
    <row r="221" spans="1:13">
      <c r="A221" s="405" t="s">
        <v>584</v>
      </c>
      <c r="B221" s="74"/>
      <c r="C221" s="92"/>
      <c r="D221" s="126"/>
      <c r="E221" s="92"/>
      <c r="F221" s="121"/>
      <c r="G221" s="118"/>
      <c r="H221" s="122"/>
      <c r="I221" s="193"/>
      <c r="J221" s="122"/>
      <c r="K221" s="118"/>
      <c r="L221" s="122"/>
      <c r="M221" s="28"/>
    </row>
    <row r="222" spans="1:13">
      <c r="A222" s="46" t="s">
        <v>420</v>
      </c>
      <c r="B222" s="74"/>
      <c r="C222" s="140">
        <f>SUM(D222:L222)</f>
        <v>263</v>
      </c>
      <c r="D222" s="126"/>
      <c r="E222" s="92"/>
      <c r="F222" s="136">
        <v>263</v>
      </c>
      <c r="G222" s="92"/>
      <c r="H222" s="126"/>
      <c r="I222" s="183"/>
      <c r="J222" s="126"/>
      <c r="K222" s="92"/>
      <c r="L222" s="126"/>
      <c r="M222" s="28"/>
    </row>
    <row r="223" spans="1:13">
      <c r="A223" s="46" t="s">
        <v>410</v>
      </c>
      <c r="B223" s="74"/>
      <c r="C223" s="140">
        <f>SUM(D223:L223)</f>
        <v>263</v>
      </c>
      <c r="D223" s="126"/>
      <c r="E223" s="92"/>
      <c r="F223" s="136">
        <v>263</v>
      </c>
      <c r="G223" s="92"/>
      <c r="H223" s="126"/>
      <c r="I223" s="183"/>
      <c r="J223" s="126"/>
      <c r="K223" s="92"/>
      <c r="L223" s="126"/>
      <c r="M223" s="28"/>
    </row>
    <row r="224" spans="1:13">
      <c r="A224" s="15" t="s">
        <v>546</v>
      </c>
      <c r="B224" s="74" t="s">
        <v>184</v>
      </c>
      <c r="C224" s="116">
        <f>SUM(D224:L224)</f>
        <v>263</v>
      </c>
      <c r="D224" s="126"/>
      <c r="E224" s="92"/>
      <c r="F224" s="123">
        <v>263</v>
      </c>
      <c r="G224" s="116"/>
      <c r="H224" s="124"/>
      <c r="I224" s="182"/>
      <c r="J224" s="124"/>
      <c r="K224" s="116"/>
      <c r="L224" s="124"/>
      <c r="M224" s="28"/>
    </row>
    <row r="225" spans="1:13">
      <c r="A225" s="57" t="s">
        <v>585</v>
      </c>
      <c r="B225" s="50"/>
      <c r="C225" s="184"/>
      <c r="D225" s="122"/>
      <c r="E225" s="118"/>
      <c r="F225" s="126"/>
      <c r="G225" s="92"/>
      <c r="H225" s="92"/>
      <c r="I225" s="183"/>
      <c r="J225" s="126"/>
      <c r="K225" s="92"/>
      <c r="L225" s="126"/>
    </row>
    <row r="226" spans="1:13">
      <c r="A226" s="46" t="s">
        <v>420</v>
      </c>
      <c r="B226" s="51"/>
      <c r="C226" s="140">
        <f>SUM(D226:L226)</f>
        <v>0</v>
      </c>
      <c r="D226" s="126"/>
      <c r="E226" s="92"/>
      <c r="F226" s="126"/>
      <c r="G226" s="92"/>
      <c r="H226" s="92"/>
      <c r="I226" s="183"/>
      <c r="J226" s="126"/>
      <c r="K226" s="92"/>
      <c r="L226" s="126"/>
    </row>
    <row r="227" spans="1:13">
      <c r="A227" s="11" t="s">
        <v>410</v>
      </c>
      <c r="B227" s="321" t="s">
        <v>184</v>
      </c>
      <c r="C227" s="92">
        <f>SUM(D227:L227)</f>
        <v>0</v>
      </c>
      <c r="D227" s="126"/>
      <c r="E227" s="92">
        <v>0</v>
      </c>
      <c r="F227" s="126">
        <v>0</v>
      </c>
      <c r="G227" s="92">
        <v>0</v>
      </c>
      <c r="H227" s="92">
        <v>0</v>
      </c>
      <c r="I227" s="183">
        <v>0</v>
      </c>
      <c r="J227" s="126">
        <v>0</v>
      </c>
      <c r="K227" s="92">
        <v>0</v>
      </c>
      <c r="L227" s="126">
        <v>0</v>
      </c>
    </row>
    <row r="228" spans="1:13">
      <c r="A228" s="11" t="s">
        <v>511</v>
      </c>
      <c r="B228" s="321"/>
      <c r="C228" s="92">
        <f>SUM(D228:L228)</f>
        <v>0</v>
      </c>
      <c r="D228" s="126"/>
      <c r="E228" s="92"/>
      <c r="F228" s="126"/>
      <c r="G228" s="92"/>
      <c r="H228" s="92"/>
      <c r="I228" s="183"/>
      <c r="J228" s="126"/>
      <c r="K228" s="92"/>
      <c r="L228" s="126"/>
    </row>
    <row r="229" spans="1:13" s="165" customFormat="1">
      <c r="A229" s="249" t="s">
        <v>630</v>
      </c>
      <c r="B229" s="50"/>
      <c r="C229" s="13"/>
      <c r="D229" s="122"/>
      <c r="E229" s="118"/>
      <c r="F229" s="122"/>
      <c r="G229" s="118"/>
      <c r="H229" s="118"/>
      <c r="I229" s="193"/>
      <c r="J229" s="122"/>
      <c r="K229" s="118"/>
      <c r="L229" s="120"/>
    </row>
    <row r="230" spans="1:13" s="165" customFormat="1">
      <c r="A230" s="98" t="s">
        <v>420</v>
      </c>
      <c r="B230" s="51"/>
      <c r="C230" s="140">
        <f>SUM(D230:L230)</f>
        <v>0</v>
      </c>
      <c r="D230" s="126"/>
      <c r="E230" s="92"/>
      <c r="F230" s="126"/>
      <c r="G230" s="92"/>
      <c r="H230" s="92"/>
      <c r="I230" s="183"/>
      <c r="J230" s="126"/>
      <c r="K230" s="92"/>
      <c r="L230" s="114"/>
    </row>
    <row r="231" spans="1:13" s="165" customFormat="1">
      <c r="A231" s="34" t="s">
        <v>410</v>
      </c>
      <c r="B231" s="321" t="s">
        <v>184</v>
      </c>
      <c r="C231" s="92">
        <f>SUM(D231:L231)</f>
        <v>0</v>
      </c>
      <c r="D231" s="126"/>
      <c r="E231" s="126">
        <v>0</v>
      </c>
      <c r="F231" s="126">
        <v>0</v>
      </c>
      <c r="G231" s="126">
        <v>0</v>
      </c>
      <c r="H231" s="126">
        <v>0</v>
      </c>
      <c r="I231" s="527">
        <v>0</v>
      </c>
      <c r="J231" s="126">
        <v>0</v>
      </c>
      <c r="K231" s="126">
        <v>0</v>
      </c>
      <c r="L231" s="114">
        <v>0</v>
      </c>
      <c r="M231" s="528"/>
    </row>
    <row r="232" spans="1:13" s="165" customFormat="1">
      <c r="A232" s="31" t="s">
        <v>511</v>
      </c>
      <c r="B232" s="320"/>
      <c r="C232" s="116">
        <f>SUM(D232:L232)</f>
        <v>0</v>
      </c>
      <c r="D232" s="124"/>
      <c r="E232" s="116"/>
      <c r="F232" s="124"/>
      <c r="G232" s="116"/>
      <c r="H232" s="116"/>
      <c r="I232" s="182"/>
      <c r="J232" s="124"/>
      <c r="K232" s="116"/>
      <c r="L232" s="113"/>
    </row>
    <row r="233" spans="1:13" s="165" customFormat="1">
      <c r="A233" s="24" t="s">
        <v>631</v>
      </c>
      <c r="B233" s="321"/>
      <c r="C233" s="92"/>
      <c r="D233" s="126"/>
      <c r="E233" s="92"/>
      <c r="F233" s="126"/>
      <c r="G233" s="92"/>
      <c r="H233" s="92"/>
      <c r="I233" s="183"/>
      <c r="J233" s="126"/>
      <c r="K233" s="92"/>
      <c r="L233" s="114"/>
    </row>
    <row r="234" spans="1:13" s="165" customFormat="1">
      <c r="A234" s="46" t="s">
        <v>420</v>
      </c>
      <c r="B234" s="321"/>
      <c r="C234" s="140">
        <f>SUM(D234:L234)</f>
        <v>1624</v>
      </c>
      <c r="D234" s="126"/>
      <c r="E234" s="92"/>
      <c r="F234" s="126"/>
      <c r="G234" s="92">
        <v>1624</v>
      </c>
      <c r="H234" s="92"/>
      <c r="I234" s="183"/>
      <c r="J234" s="126"/>
      <c r="K234" s="92"/>
      <c r="L234" s="114"/>
    </row>
    <row r="235" spans="1:13" s="165" customFormat="1">
      <c r="A235" s="46" t="s">
        <v>410</v>
      </c>
      <c r="B235" s="321"/>
      <c r="C235" s="140">
        <f>SUM(D235:L235)</f>
        <v>1624</v>
      </c>
      <c r="D235" s="126"/>
      <c r="E235" s="92"/>
      <c r="F235" s="126">
        <v>1624</v>
      </c>
      <c r="G235" s="92"/>
      <c r="H235" s="92"/>
      <c r="I235" s="183"/>
      <c r="J235" s="126"/>
      <c r="K235" s="92"/>
      <c r="L235" s="114"/>
    </row>
    <row r="236" spans="1:13" s="165" customFormat="1">
      <c r="A236" s="15" t="s">
        <v>511</v>
      </c>
      <c r="B236" s="320" t="s">
        <v>183</v>
      </c>
      <c r="C236" s="116">
        <f>SUM(D236:L236)</f>
        <v>1624</v>
      </c>
      <c r="D236" s="126"/>
      <c r="E236" s="92"/>
      <c r="F236" s="126">
        <v>1624</v>
      </c>
      <c r="G236" s="92">
        <v>0</v>
      </c>
      <c r="H236" s="92"/>
      <c r="I236" s="183"/>
      <c r="J236" s="126"/>
      <c r="K236" s="92"/>
      <c r="L236" s="114"/>
    </row>
    <row r="237" spans="1:13">
      <c r="A237" s="24" t="s">
        <v>632</v>
      </c>
      <c r="B237" s="19"/>
      <c r="C237" s="13"/>
      <c r="D237" s="122"/>
      <c r="E237" s="118"/>
      <c r="F237" s="122"/>
      <c r="G237" s="118"/>
      <c r="H237" s="118"/>
      <c r="I237" s="193"/>
      <c r="J237" s="122"/>
      <c r="K237" s="118"/>
      <c r="L237" s="120"/>
    </row>
    <row r="238" spans="1:13">
      <c r="A238" s="46" t="s">
        <v>420</v>
      </c>
      <c r="B238" s="19"/>
      <c r="C238" s="140">
        <f>SUM(D238:L238)</f>
        <v>611</v>
      </c>
      <c r="D238" s="126"/>
      <c r="E238" s="92"/>
      <c r="F238" s="126">
        <v>611</v>
      </c>
      <c r="G238" s="92"/>
      <c r="H238" s="92"/>
      <c r="I238" s="183"/>
      <c r="J238" s="126"/>
      <c r="K238" s="92"/>
      <c r="L238" s="114"/>
    </row>
    <row r="239" spans="1:13">
      <c r="A239" s="46" t="s">
        <v>410</v>
      </c>
      <c r="B239" s="19"/>
      <c r="C239" s="140">
        <f>SUM(D239:L239)</f>
        <v>611</v>
      </c>
      <c r="D239" s="126"/>
      <c r="E239" s="92"/>
      <c r="F239" s="126">
        <v>611</v>
      </c>
      <c r="G239" s="92"/>
      <c r="H239" s="92"/>
      <c r="I239" s="183"/>
      <c r="J239" s="126"/>
      <c r="K239" s="92"/>
      <c r="L239" s="114"/>
    </row>
    <row r="240" spans="1:13">
      <c r="A240" s="15" t="s">
        <v>511</v>
      </c>
      <c r="B240" s="321" t="s">
        <v>183</v>
      </c>
      <c r="C240" s="116">
        <f>SUM(D240:L240)</f>
        <v>611</v>
      </c>
      <c r="D240" s="124"/>
      <c r="E240" s="116">
        <v>0</v>
      </c>
      <c r="F240" s="124">
        <v>611</v>
      </c>
      <c r="G240" s="116">
        <v>0</v>
      </c>
      <c r="H240" s="116">
        <v>0</v>
      </c>
      <c r="I240" s="182"/>
      <c r="J240" s="124">
        <v>0</v>
      </c>
      <c r="K240" s="116">
        <v>0</v>
      </c>
      <c r="L240" s="113">
        <v>0</v>
      </c>
    </row>
    <row r="241" spans="1:12">
      <c r="A241" s="13" t="s">
        <v>589</v>
      </c>
      <c r="B241" s="7"/>
      <c r="C241" s="13"/>
      <c r="D241" s="122"/>
      <c r="E241" s="118"/>
      <c r="F241" s="122"/>
      <c r="G241" s="118"/>
      <c r="H241" s="118"/>
      <c r="I241" s="118"/>
      <c r="J241" s="122"/>
      <c r="K241" s="118"/>
      <c r="L241" s="120"/>
    </row>
    <row r="242" spans="1:12">
      <c r="A242" s="46" t="s">
        <v>420</v>
      </c>
      <c r="B242" s="19"/>
      <c r="C242" s="140">
        <f>SUM(D242:L242)</f>
        <v>0</v>
      </c>
      <c r="D242" s="126"/>
      <c r="E242" s="92"/>
      <c r="F242" s="126">
        <v>0</v>
      </c>
      <c r="G242" s="92"/>
      <c r="H242" s="92"/>
      <c r="I242" s="92"/>
      <c r="J242" s="126"/>
      <c r="K242" s="92"/>
      <c r="L242" s="114"/>
    </row>
    <row r="243" spans="1:12">
      <c r="A243" s="46" t="s">
        <v>452</v>
      </c>
      <c r="B243" s="19"/>
      <c r="C243" s="140">
        <f>SUM(D243:L243)</f>
        <v>0</v>
      </c>
      <c r="D243" s="126"/>
      <c r="E243" s="92"/>
      <c r="F243" s="126"/>
      <c r="G243" s="92"/>
      <c r="H243" s="92"/>
      <c r="I243" s="92"/>
      <c r="J243" s="126"/>
      <c r="K243" s="92"/>
      <c r="L243" s="114"/>
    </row>
    <row r="244" spans="1:12">
      <c r="A244" s="15" t="s">
        <v>511</v>
      </c>
      <c r="B244" s="320" t="s">
        <v>183</v>
      </c>
      <c r="C244" s="116">
        <f>SUM(D244:L244)</f>
        <v>0</v>
      </c>
      <c r="D244" s="124"/>
      <c r="E244" s="116">
        <v>0</v>
      </c>
      <c r="F244" s="124">
        <v>0</v>
      </c>
      <c r="G244" s="116">
        <v>0</v>
      </c>
      <c r="H244" s="116">
        <v>0</v>
      </c>
      <c r="I244" s="116">
        <v>0</v>
      </c>
      <c r="J244" s="124">
        <v>0</v>
      </c>
      <c r="K244" s="116">
        <v>0</v>
      </c>
      <c r="L244" s="113">
        <v>0</v>
      </c>
    </row>
    <row r="245" spans="1:12">
      <c r="A245" s="13" t="s">
        <v>633</v>
      </c>
      <c r="B245" s="7"/>
      <c r="C245" s="60"/>
      <c r="D245" s="126"/>
      <c r="E245" s="92"/>
      <c r="F245" s="126"/>
      <c r="G245" s="92"/>
      <c r="H245" s="92"/>
      <c r="I245" s="92"/>
      <c r="J245" s="126"/>
      <c r="K245" s="92"/>
      <c r="L245" s="114"/>
    </row>
    <row r="246" spans="1:12">
      <c r="A246" s="46" t="s">
        <v>420</v>
      </c>
      <c r="B246" s="19"/>
      <c r="C246" s="140">
        <f>SUM(D246:L246)</f>
        <v>0</v>
      </c>
      <c r="D246" s="126"/>
      <c r="E246" s="92"/>
      <c r="F246" s="126"/>
      <c r="G246" s="92"/>
      <c r="H246" s="92"/>
      <c r="I246" s="92"/>
      <c r="J246" s="126"/>
      <c r="K246" s="92"/>
      <c r="L246" s="114"/>
    </row>
    <row r="247" spans="1:12">
      <c r="A247" s="46" t="s">
        <v>452</v>
      </c>
      <c r="B247" s="19"/>
      <c r="C247" s="140">
        <f t="shared" ref="C247" si="53">SUM(D247:L247)</f>
        <v>2500</v>
      </c>
      <c r="D247" s="126"/>
      <c r="E247" s="92"/>
      <c r="F247" s="126">
        <v>2500</v>
      </c>
      <c r="G247" s="92"/>
      <c r="H247" s="92"/>
      <c r="I247" s="92"/>
      <c r="J247" s="126"/>
      <c r="K247" s="92"/>
      <c r="L247" s="114"/>
    </row>
    <row r="248" spans="1:12">
      <c r="A248" s="15" t="s">
        <v>511</v>
      </c>
      <c r="B248" s="320" t="s">
        <v>183</v>
      </c>
      <c r="C248" s="116">
        <f>SUM(D248:L248)</f>
        <v>2500</v>
      </c>
      <c r="D248" s="113"/>
      <c r="E248" s="92">
        <v>0</v>
      </c>
      <c r="F248" s="126">
        <v>2500</v>
      </c>
      <c r="G248" s="92">
        <v>0</v>
      </c>
      <c r="H248" s="92">
        <v>0</v>
      </c>
      <c r="I248" s="92">
        <v>0</v>
      </c>
      <c r="J248" s="126">
        <v>0</v>
      </c>
      <c r="K248" s="92">
        <v>0</v>
      </c>
      <c r="L248" s="114">
        <v>0</v>
      </c>
    </row>
    <row r="249" spans="1:12">
      <c r="A249" s="13" t="s">
        <v>591</v>
      </c>
      <c r="B249" s="7"/>
      <c r="C249" s="57"/>
      <c r="D249" s="122"/>
      <c r="E249" s="118"/>
      <c r="F249" s="122"/>
      <c r="G249" s="118"/>
      <c r="H249" s="118"/>
      <c r="I249" s="118"/>
      <c r="J249" s="122"/>
      <c r="K249" s="118"/>
      <c r="L249" s="120"/>
    </row>
    <row r="250" spans="1:12">
      <c r="A250" s="46" t="s">
        <v>420</v>
      </c>
      <c r="B250" s="19"/>
      <c r="C250" s="140">
        <f>SUM(D250:L250)</f>
        <v>7210</v>
      </c>
      <c r="D250" s="126"/>
      <c r="E250" s="92"/>
      <c r="F250" s="126"/>
      <c r="G250" s="92">
        <v>7210</v>
      </c>
      <c r="H250" s="92"/>
      <c r="I250" s="92"/>
      <c r="J250" s="126"/>
      <c r="K250" s="92"/>
      <c r="L250" s="114"/>
    </row>
    <row r="251" spans="1:12">
      <c r="A251" s="46" t="s">
        <v>410</v>
      </c>
      <c r="B251" s="19"/>
      <c r="C251" s="140">
        <f>SUM(D251:L251)</f>
        <v>7210</v>
      </c>
      <c r="D251" s="126"/>
      <c r="E251" s="92"/>
      <c r="F251" s="126"/>
      <c r="G251" s="92">
        <v>7210</v>
      </c>
      <c r="H251" s="92"/>
      <c r="I251" s="92"/>
      <c r="J251" s="126"/>
      <c r="K251" s="92"/>
      <c r="L251" s="114"/>
    </row>
    <row r="252" spans="1:12">
      <c r="A252" s="46" t="s">
        <v>617</v>
      </c>
      <c r="B252" s="19"/>
      <c r="C252" s="140">
        <f>SUM(D252:L252)</f>
        <v>500</v>
      </c>
      <c r="D252" s="126"/>
      <c r="E252" s="92"/>
      <c r="F252" s="126"/>
      <c r="G252" s="92">
        <v>500</v>
      </c>
      <c r="H252" s="92"/>
      <c r="I252" s="92"/>
      <c r="J252" s="126"/>
      <c r="K252" s="92"/>
      <c r="L252" s="114"/>
    </row>
    <row r="253" spans="1:12">
      <c r="A253" s="46" t="s">
        <v>448</v>
      </c>
      <c r="B253" s="19"/>
      <c r="C253" s="140">
        <f>SUM(D253:L253)</f>
        <v>500</v>
      </c>
      <c r="D253" s="126"/>
      <c r="E253" s="92"/>
      <c r="F253" s="126"/>
      <c r="G253" s="92">
        <v>500</v>
      </c>
      <c r="H253" s="92"/>
      <c r="I253" s="92"/>
      <c r="J253" s="126"/>
      <c r="K253" s="92"/>
      <c r="L253" s="114"/>
    </row>
    <row r="254" spans="1:12">
      <c r="A254" s="15" t="s">
        <v>511</v>
      </c>
      <c r="B254" s="320" t="s">
        <v>184</v>
      </c>
      <c r="C254" s="116">
        <f>SUM(D254:L254)</f>
        <v>7710</v>
      </c>
      <c r="D254" s="124"/>
      <c r="E254" s="116">
        <v>0</v>
      </c>
      <c r="F254" s="124">
        <v>0</v>
      </c>
      <c r="G254" s="116">
        <f>SUM(G251,G253)</f>
        <v>7710</v>
      </c>
      <c r="H254" s="116"/>
      <c r="I254" s="116">
        <v>0</v>
      </c>
      <c r="J254" s="124">
        <v>0</v>
      </c>
      <c r="K254" s="116">
        <v>0</v>
      </c>
      <c r="L254" s="113">
        <v>0</v>
      </c>
    </row>
    <row r="255" spans="1:12">
      <c r="A255" s="60" t="s">
        <v>592</v>
      </c>
      <c r="B255" s="51"/>
      <c r="C255" s="268"/>
      <c r="D255" s="126"/>
      <c r="E255" s="118"/>
      <c r="F255" s="122"/>
      <c r="G255" s="118"/>
      <c r="H255" s="118"/>
      <c r="I255" s="118"/>
      <c r="J255" s="122"/>
      <c r="K255" s="118"/>
      <c r="L255" s="120"/>
    </row>
    <row r="256" spans="1:12">
      <c r="A256" s="46" t="s">
        <v>420</v>
      </c>
      <c r="B256" s="51"/>
      <c r="C256" s="140">
        <f>SUM(D256:L256)</f>
        <v>31719</v>
      </c>
      <c r="D256" s="126"/>
      <c r="E256" s="92"/>
      <c r="F256" s="126"/>
      <c r="G256" s="92"/>
      <c r="H256" s="92">
        <v>31719</v>
      </c>
      <c r="I256" s="92"/>
      <c r="J256" s="126"/>
      <c r="K256" s="92"/>
      <c r="L256" s="114"/>
    </row>
    <row r="257" spans="1:12">
      <c r="A257" s="46" t="s">
        <v>410</v>
      </c>
      <c r="B257" s="51"/>
      <c r="C257" s="140">
        <f>SUM(D257:L257)</f>
        <v>31719</v>
      </c>
      <c r="D257" s="126"/>
      <c r="E257" s="92"/>
      <c r="F257" s="126"/>
      <c r="G257" s="92"/>
      <c r="H257" s="92">
        <v>31719</v>
      </c>
      <c r="I257" s="92"/>
      <c r="J257" s="126"/>
      <c r="K257" s="92"/>
      <c r="L257" s="114"/>
    </row>
    <row r="258" spans="1:12">
      <c r="A258" s="46" t="s">
        <v>680</v>
      </c>
      <c r="B258" s="51"/>
      <c r="C258" s="140">
        <f t="shared" ref="C258:C259" si="54">SUM(D258:L258)</f>
        <v>-31719</v>
      </c>
      <c r="D258" s="126"/>
      <c r="E258" s="92"/>
      <c r="F258" s="126"/>
      <c r="G258" s="92"/>
      <c r="H258" s="92">
        <v>-31719</v>
      </c>
      <c r="I258" s="92"/>
      <c r="J258" s="126"/>
      <c r="K258" s="92"/>
      <c r="L258" s="114"/>
    </row>
    <row r="259" spans="1:12">
      <c r="A259" s="46" t="s">
        <v>423</v>
      </c>
      <c r="B259" s="51"/>
      <c r="C259" s="140">
        <f t="shared" si="54"/>
        <v>-31719</v>
      </c>
      <c r="D259" s="126"/>
      <c r="E259" s="92"/>
      <c r="F259" s="126"/>
      <c r="G259" s="92"/>
      <c r="H259" s="92">
        <v>-31719</v>
      </c>
      <c r="I259" s="92"/>
      <c r="J259" s="126"/>
      <c r="K259" s="92"/>
      <c r="L259" s="114"/>
    </row>
    <row r="260" spans="1:12">
      <c r="A260" s="15" t="s">
        <v>511</v>
      </c>
      <c r="B260" s="321" t="s">
        <v>183</v>
      </c>
      <c r="C260" s="116">
        <f>SUM(D260:L260)</f>
        <v>0</v>
      </c>
      <c r="D260" s="124"/>
      <c r="E260" s="116"/>
      <c r="F260" s="124"/>
      <c r="G260" s="116">
        <v>0</v>
      </c>
      <c r="H260" s="116">
        <v>0</v>
      </c>
      <c r="I260" s="116">
        <v>0</v>
      </c>
      <c r="J260" s="124">
        <v>0</v>
      </c>
      <c r="K260" s="116">
        <v>0</v>
      </c>
      <c r="L260" s="113">
        <v>0</v>
      </c>
    </row>
    <row r="261" spans="1:12" s="165" customFormat="1">
      <c r="A261" s="13" t="s">
        <v>593</v>
      </c>
      <c r="B261" s="7"/>
      <c r="C261" s="13"/>
      <c r="D261" s="122"/>
      <c r="E261" s="118"/>
      <c r="F261" s="122"/>
      <c r="G261" s="118"/>
      <c r="H261" s="118"/>
      <c r="I261" s="118"/>
      <c r="J261" s="122"/>
      <c r="K261" s="118"/>
      <c r="L261" s="120"/>
    </row>
    <row r="262" spans="1:12" s="165" customFormat="1">
      <c r="A262" s="46" t="s">
        <v>420</v>
      </c>
      <c r="B262" s="19"/>
      <c r="C262" s="140">
        <f>SUM(D262:L262)</f>
        <v>38143</v>
      </c>
      <c r="D262" s="126"/>
      <c r="E262" s="92"/>
      <c r="F262" s="126"/>
      <c r="G262" s="92"/>
      <c r="H262" s="92">
        <v>38143</v>
      </c>
      <c r="I262" s="92"/>
      <c r="J262" s="126"/>
      <c r="K262" s="92"/>
      <c r="L262" s="114"/>
    </row>
    <row r="263" spans="1:12" s="165" customFormat="1">
      <c r="A263" s="46" t="s">
        <v>410</v>
      </c>
      <c r="B263" s="19"/>
      <c r="C263" s="140">
        <f>SUM(D263:L263)</f>
        <v>43403</v>
      </c>
      <c r="D263" s="126"/>
      <c r="E263" s="92"/>
      <c r="F263" s="126"/>
      <c r="G263" s="92"/>
      <c r="H263" s="92">
        <v>43403</v>
      </c>
      <c r="I263" s="92"/>
      <c r="J263" s="126"/>
      <c r="K263" s="92"/>
      <c r="L263" s="114"/>
    </row>
    <row r="264" spans="1:12" s="165" customFormat="1">
      <c r="A264" s="46" t="s">
        <v>680</v>
      </c>
      <c r="B264" s="19"/>
      <c r="C264" s="140">
        <f t="shared" ref="C264:C265" si="55">SUM(D264:L264)</f>
        <v>-34368</v>
      </c>
      <c r="D264" s="126"/>
      <c r="E264" s="92"/>
      <c r="F264" s="126"/>
      <c r="G264" s="92"/>
      <c r="H264" s="92">
        <v>-34368</v>
      </c>
      <c r="I264" s="92"/>
      <c r="J264" s="126"/>
      <c r="K264" s="92"/>
      <c r="L264" s="114"/>
    </row>
    <row r="265" spans="1:12" s="165" customFormat="1">
      <c r="A265" s="46" t="s">
        <v>448</v>
      </c>
      <c r="B265" s="19"/>
      <c r="C265" s="140">
        <f t="shared" si="55"/>
        <v>-34368</v>
      </c>
      <c r="D265" s="126"/>
      <c r="E265" s="92"/>
      <c r="F265" s="126"/>
      <c r="G265" s="92"/>
      <c r="H265" s="92">
        <f>SUM(H264:H264)</f>
        <v>-34368</v>
      </c>
      <c r="I265" s="92"/>
      <c r="J265" s="126"/>
      <c r="K265" s="92"/>
      <c r="L265" s="114"/>
    </row>
    <row r="266" spans="1:12">
      <c r="A266" s="15" t="s">
        <v>511</v>
      </c>
      <c r="B266" s="320" t="s">
        <v>183</v>
      </c>
      <c r="C266" s="116">
        <f>SUM(D266:L266)</f>
        <v>9035</v>
      </c>
      <c r="D266" s="124"/>
      <c r="E266" s="116">
        <v>0</v>
      </c>
      <c r="F266" s="124">
        <v>0</v>
      </c>
      <c r="G266" s="116"/>
      <c r="H266" s="116">
        <f>SUM(H263,H265)</f>
        <v>9035</v>
      </c>
      <c r="I266" s="116">
        <v>0</v>
      </c>
      <c r="J266" s="124"/>
      <c r="K266" s="116">
        <v>0</v>
      </c>
      <c r="L266" s="113">
        <v>0</v>
      </c>
    </row>
    <row r="267" spans="1:12">
      <c r="A267" s="13" t="s">
        <v>594</v>
      </c>
      <c r="B267" s="7"/>
      <c r="C267" s="57"/>
      <c r="D267" s="122"/>
      <c r="E267" s="118"/>
      <c r="F267" s="122"/>
      <c r="G267" s="118"/>
      <c r="H267" s="118"/>
      <c r="I267" s="118"/>
      <c r="J267" s="122"/>
      <c r="K267" s="118"/>
      <c r="L267" s="120"/>
    </row>
    <row r="268" spans="1:12">
      <c r="A268" s="46" t="s">
        <v>420</v>
      </c>
      <c r="B268" s="19"/>
      <c r="C268" s="140">
        <f>SUM(D268:L268)</f>
        <v>5843</v>
      </c>
      <c r="D268" s="126"/>
      <c r="E268" s="92"/>
      <c r="F268" s="126"/>
      <c r="G268" s="92"/>
      <c r="H268" s="92">
        <v>5843</v>
      </c>
      <c r="I268" s="92"/>
      <c r="J268" s="126"/>
      <c r="K268" s="92"/>
      <c r="L268" s="114"/>
    </row>
    <row r="269" spans="1:12">
      <c r="A269" s="46" t="s">
        <v>410</v>
      </c>
      <c r="B269" s="19"/>
      <c r="C269" s="140">
        <f>SUM(D269:L269)</f>
        <v>5843</v>
      </c>
      <c r="D269" s="126"/>
      <c r="E269" s="92"/>
      <c r="F269" s="126"/>
      <c r="G269" s="92"/>
      <c r="H269" s="92">
        <v>5843</v>
      </c>
      <c r="I269" s="92"/>
      <c r="J269" s="126"/>
      <c r="K269" s="92"/>
      <c r="L269" s="114"/>
    </row>
    <row r="270" spans="1:12">
      <c r="A270" s="46" t="s">
        <v>680</v>
      </c>
      <c r="B270" s="19"/>
      <c r="C270" s="140">
        <f t="shared" ref="C270:C271" si="56">SUM(D270:L270)</f>
        <v>-5843</v>
      </c>
      <c r="D270" s="126"/>
      <c r="E270" s="92"/>
      <c r="F270" s="126"/>
      <c r="G270" s="92"/>
      <c r="H270" s="92">
        <v>-5843</v>
      </c>
      <c r="I270" s="92"/>
      <c r="J270" s="126"/>
      <c r="K270" s="92"/>
      <c r="L270" s="114"/>
    </row>
    <row r="271" spans="1:12">
      <c r="A271" s="46" t="s">
        <v>423</v>
      </c>
      <c r="B271" s="19"/>
      <c r="C271" s="140">
        <f t="shared" si="56"/>
        <v>-5843</v>
      </c>
      <c r="D271" s="126"/>
      <c r="E271" s="92"/>
      <c r="F271" s="126"/>
      <c r="G271" s="92"/>
      <c r="H271" s="92">
        <v>-5843</v>
      </c>
      <c r="I271" s="92"/>
      <c r="J271" s="126"/>
      <c r="K271" s="92"/>
      <c r="L271" s="114"/>
    </row>
    <row r="272" spans="1:12">
      <c r="A272" s="15" t="s">
        <v>511</v>
      </c>
      <c r="B272" s="320" t="s">
        <v>183</v>
      </c>
      <c r="C272" s="116">
        <f>SUM(D272:L272)</f>
        <v>0</v>
      </c>
      <c r="D272" s="124"/>
      <c r="E272" s="116">
        <v>0</v>
      </c>
      <c r="F272" s="124">
        <v>0</v>
      </c>
      <c r="G272" s="116"/>
      <c r="H272" s="116">
        <v>0</v>
      </c>
      <c r="I272" s="116">
        <v>0</v>
      </c>
      <c r="J272" s="124"/>
      <c r="K272" s="116">
        <v>0</v>
      </c>
      <c r="L272" s="113">
        <v>0</v>
      </c>
    </row>
    <row r="273" spans="1:12">
      <c r="A273" s="57" t="s">
        <v>595</v>
      </c>
      <c r="B273" s="50"/>
      <c r="C273" s="57"/>
      <c r="D273" s="122"/>
      <c r="E273" s="118"/>
      <c r="F273" s="122"/>
      <c r="G273" s="118"/>
      <c r="H273" s="118"/>
      <c r="I273" s="118"/>
      <c r="J273" s="122"/>
      <c r="K273" s="118"/>
      <c r="L273" s="120"/>
    </row>
    <row r="274" spans="1:12">
      <c r="A274" s="46" t="s">
        <v>420</v>
      </c>
      <c r="B274" s="51"/>
      <c r="C274" s="140">
        <f>SUM(D274:L274)</f>
        <v>33365</v>
      </c>
      <c r="D274" s="126"/>
      <c r="E274" s="92"/>
      <c r="F274" s="126"/>
      <c r="G274" s="92"/>
      <c r="H274" s="92">
        <v>33365</v>
      </c>
      <c r="I274" s="92"/>
      <c r="J274" s="126"/>
      <c r="K274" s="92"/>
      <c r="L274" s="114"/>
    </row>
    <row r="275" spans="1:12">
      <c r="A275" s="46" t="s">
        <v>452</v>
      </c>
      <c r="B275" s="51"/>
      <c r="C275" s="140">
        <f>SUM(D275:L275)</f>
        <v>37683</v>
      </c>
      <c r="D275" s="126"/>
      <c r="E275" s="92"/>
      <c r="F275" s="126"/>
      <c r="G275" s="92"/>
      <c r="H275" s="92">
        <v>37683</v>
      </c>
      <c r="I275" s="92"/>
      <c r="J275" s="126"/>
      <c r="K275" s="92"/>
      <c r="L275" s="114"/>
    </row>
    <row r="276" spans="1:12">
      <c r="A276" s="46" t="s">
        <v>679</v>
      </c>
      <c r="B276" s="51"/>
      <c r="C276" s="140">
        <f t="shared" ref="C276:C277" si="57">SUM(D276:L276)</f>
        <v>-35818</v>
      </c>
      <c r="D276" s="126"/>
      <c r="E276" s="92"/>
      <c r="F276" s="126"/>
      <c r="G276" s="92"/>
      <c r="H276" s="92">
        <v>-35818</v>
      </c>
      <c r="I276" s="92"/>
      <c r="J276" s="126"/>
      <c r="K276" s="92"/>
      <c r="L276" s="114"/>
    </row>
    <row r="277" spans="1:12">
      <c r="A277" s="46" t="s">
        <v>448</v>
      </c>
      <c r="B277" s="51"/>
      <c r="C277" s="140">
        <f t="shared" si="57"/>
        <v>-35818</v>
      </c>
      <c r="D277" s="126"/>
      <c r="E277" s="92"/>
      <c r="F277" s="126"/>
      <c r="G277" s="92"/>
      <c r="H277" s="92">
        <f>SUM(H276:H276)</f>
        <v>-35818</v>
      </c>
      <c r="I277" s="92"/>
      <c r="J277" s="126"/>
      <c r="K277" s="92"/>
      <c r="L277" s="114"/>
    </row>
    <row r="278" spans="1:12">
      <c r="A278" s="15" t="s">
        <v>511</v>
      </c>
      <c r="B278" s="320" t="s">
        <v>183</v>
      </c>
      <c r="C278" s="116">
        <f>SUM(D278:L278)</f>
        <v>1865</v>
      </c>
      <c r="D278" s="113"/>
      <c r="E278" s="116">
        <v>0</v>
      </c>
      <c r="F278" s="124">
        <v>0</v>
      </c>
      <c r="G278" s="116">
        <v>0</v>
      </c>
      <c r="H278" s="116">
        <f>SUM(H275,H277)</f>
        <v>1865</v>
      </c>
      <c r="I278" s="116">
        <v>0</v>
      </c>
      <c r="J278" s="124">
        <v>0</v>
      </c>
      <c r="K278" s="116">
        <v>0</v>
      </c>
      <c r="L278" s="113">
        <v>0</v>
      </c>
    </row>
    <row r="279" spans="1:12">
      <c r="A279" s="57" t="s">
        <v>634</v>
      </c>
      <c r="B279" s="50"/>
      <c r="C279" s="57"/>
      <c r="D279" s="122"/>
      <c r="E279" s="118"/>
      <c r="F279" s="122"/>
      <c r="G279" s="118"/>
      <c r="H279" s="118"/>
      <c r="I279" s="118"/>
      <c r="J279" s="122"/>
      <c r="K279" s="118"/>
      <c r="L279" s="120"/>
    </row>
    <row r="280" spans="1:12">
      <c r="A280" s="46" t="s">
        <v>420</v>
      </c>
      <c r="B280" s="51"/>
      <c r="C280" s="140">
        <f>SUM(D280:L280)</f>
        <v>0</v>
      </c>
      <c r="D280" s="126"/>
      <c r="E280" s="92"/>
      <c r="F280" s="126"/>
      <c r="G280" s="92"/>
      <c r="H280" s="92"/>
      <c r="I280" s="92"/>
      <c r="J280" s="126"/>
      <c r="K280" s="92"/>
      <c r="L280" s="114"/>
    </row>
    <row r="281" spans="1:12">
      <c r="A281" s="46" t="s">
        <v>410</v>
      </c>
      <c r="B281" s="51"/>
      <c r="C281" s="140"/>
      <c r="D281" s="126"/>
      <c r="E281" s="92"/>
      <c r="F281" s="126"/>
      <c r="G281" s="92"/>
      <c r="H281" s="92"/>
      <c r="I281" s="92"/>
      <c r="J281" s="126"/>
      <c r="K281" s="92"/>
      <c r="L281" s="114"/>
    </row>
    <row r="282" spans="1:12">
      <c r="A282" s="15" t="s">
        <v>511</v>
      </c>
      <c r="B282" s="320" t="s">
        <v>183</v>
      </c>
      <c r="C282" s="116">
        <f>SUM(D282:L282)</f>
        <v>0</v>
      </c>
      <c r="D282" s="113"/>
      <c r="E282" s="116">
        <v>0</v>
      </c>
      <c r="F282" s="124">
        <v>0</v>
      </c>
      <c r="G282" s="116">
        <v>0</v>
      </c>
      <c r="H282" s="116">
        <v>0</v>
      </c>
      <c r="I282" s="116">
        <v>0</v>
      </c>
      <c r="J282" s="124">
        <v>0</v>
      </c>
      <c r="K282" s="116">
        <v>0</v>
      </c>
      <c r="L282" s="113">
        <v>0</v>
      </c>
    </row>
    <row r="283" spans="1:12">
      <c r="A283" s="57" t="s">
        <v>635</v>
      </c>
      <c r="B283" s="50"/>
      <c r="C283" s="57"/>
      <c r="D283" s="122"/>
      <c r="E283" s="118"/>
      <c r="F283" s="122"/>
      <c r="G283" s="118"/>
      <c r="H283" s="118"/>
      <c r="I283" s="118"/>
      <c r="J283" s="122"/>
      <c r="K283" s="118"/>
      <c r="L283" s="120"/>
    </row>
    <row r="284" spans="1:12">
      <c r="A284" s="46" t="s">
        <v>420</v>
      </c>
      <c r="B284" s="51"/>
      <c r="C284" s="140">
        <f>SUM(D284:L284)</f>
        <v>0</v>
      </c>
      <c r="D284" s="126"/>
      <c r="E284" s="92"/>
      <c r="F284" s="126"/>
      <c r="G284" s="92"/>
      <c r="H284" s="92"/>
      <c r="I284" s="92"/>
      <c r="J284" s="126"/>
      <c r="K284" s="92"/>
      <c r="L284" s="114"/>
    </row>
    <row r="285" spans="1:12">
      <c r="A285" s="46" t="s">
        <v>410</v>
      </c>
      <c r="B285" s="51"/>
      <c r="C285" s="140">
        <v>1300</v>
      </c>
      <c r="D285" s="126"/>
      <c r="E285" s="92"/>
      <c r="F285" s="126">
        <v>1300</v>
      </c>
      <c r="G285" s="92"/>
      <c r="H285" s="92"/>
      <c r="I285" s="92"/>
      <c r="J285" s="126"/>
      <c r="K285" s="92"/>
      <c r="L285" s="114"/>
    </row>
    <row r="286" spans="1:12">
      <c r="A286" s="15" t="s">
        <v>511</v>
      </c>
      <c r="B286" s="320" t="s">
        <v>183</v>
      </c>
      <c r="C286" s="116">
        <f>SUM(D286:L286)</f>
        <v>1300</v>
      </c>
      <c r="D286" s="113"/>
      <c r="E286" s="116">
        <v>0</v>
      </c>
      <c r="F286" s="124">
        <v>1300</v>
      </c>
      <c r="G286" s="116">
        <v>0</v>
      </c>
      <c r="H286" s="116">
        <v>0</v>
      </c>
      <c r="I286" s="116">
        <v>0</v>
      </c>
      <c r="J286" s="124">
        <v>0</v>
      </c>
      <c r="K286" s="116">
        <v>0</v>
      </c>
      <c r="L286" s="113">
        <v>0</v>
      </c>
    </row>
    <row r="287" spans="1:12">
      <c r="A287" s="60" t="s">
        <v>598</v>
      </c>
      <c r="B287" s="50"/>
      <c r="C287" s="118"/>
      <c r="D287" s="120"/>
      <c r="E287" s="118"/>
      <c r="F287" s="122"/>
      <c r="G287" s="118"/>
      <c r="H287" s="118"/>
      <c r="I287" s="118"/>
      <c r="J287" s="122"/>
      <c r="K287" s="118"/>
      <c r="L287" s="120"/>
    </row>
    <row r="288" spans="1:12">
      <c r="A288" s="46" t="s">
        <v>45</v>
      </c>
      <c r="B288" s="51"/>
      <c r="C288" s="92">
        <f>SUM(D288:L288)</f>
        <v>0</v>
      </c>
      <c r="D288" s="114"/>
      <c r="E288" s="92"/>
      <c r="F288" s="126"/>
      <c r="G288" s="92"/>
      <c r="H288" s="92"/>
      <c r="I288" s="92"/>
      <c r="J288" s="126"/>
      <c r="K288" s="92"/>
      <c r="L288" s="114">
        <v>0</v>
      </c>
    </row>
    <row r="289" spans="1:12">
      <c r="A289" s="46" t="s">
        <v>410</v>
      </c>
      <c r="B289" s="321" t="s">
        <v>184</v>
      </c>
      <c r="C289" s="92">
        <f t="shared" ref="C289:C292" si="58">SUM(D289:L289)</f>
        <v>0</v>
      </c>
      <c r="D289" s="114"/>
      <c r="E289" s="92"/>
      <c r="F289" s="126"/>
      <c r="G289" s="92"/>
      <c r="H289" s="92"/>
      <c r="I289" s="92"/>
      <c r="J289" s="126"/>
      <c r="K289" s="92"/>
      <c r="L289" s="114">
        <v>0</v>
      </c>
    </row>
    <row r="290" spans="1:12">
      <c r="A290" s="46" t="s">
        <v>599</v>
      </c>
      <c r="B290" s="321"/>
      <c r="C290" s="92">
        <f t="shared" si="58"/>
        <v>55000</v>
      </c>
      <c r="D290" s="114"/>
      <c r="E290" s="92"/>
      <c r="F290" s="126"/>
      <c r="G290" s="92"/>
      <c r="H290" s="92"/>
      <c r="I290" s="92"/>
      <c r="J290" s="126"/>
      <c r="K290" s="92"/>
      <c r="L290" s="114">
        <v>55000</v>
      </c>
    </row>
    <row r="291" spans="1:12">
      <c r="A291" s="46" t="s">
        <v>451</v>
      </c>
      <c r="B291" s="321"/>
      <c r="C291" s="92">
        <f t="shared" si="58"/>
        <v>55000</v>
      </c>
      <c r="D291" s="114"/>
      <c r="E291" s="92"/>
      <c r="F291" s="126"/>
      <c r="G291" s="92"/>
      <c r="H291" s="92"/>
      <c r="I291" s="92"/>
      <c r="J291" s="126"/>
      <c r="K291" s="92"/>
      <c r="L291" s="114">
        <v>55000</v>
      </c>
    </row>
    <row r="292" spans="1:12">
      <c r="A292" s="403" t="s">
        <v>511</v>
      </c>
      <c r="B292" s="320"/>
      <c r="C292" s="116">
        <f t="shared" si="58"/>
        <v>55000</v>
      </c>
      <c r="D292" s="113"/>
      <c r="E292" s="116"/>
      <c r="F292" s="124"/>
      <c r="G292" s="116"/>
      <c r="H292" s="116"/>
      <c r="I292" s="116"/>
      <c r="J292" s="124"/>
      <c r="K292" s="116"/>
      <c r="L292" s="113">
        <v>55000</v>
      </c>
    </row>
    <row r="293" spans="1:12">
      <c r="A293" s="24" t="s">
        <v>46</v>
      </c>
      <c r="B293" s="24"/>
      <c r="C293" s="24"/>
      <c r="D293" s="132"/>
      <c r="E293" s="129"/>
      <c r="F293" s="130"/>
      <c r="G293" s="129"/>
      <c r="H293" s="129"/>
      <c r="I293" s="129"/>
      <c r="J293" s="131"/>
      <c r="K293" s="129"/>
      <c r="L293" s="132"/>
    </row>
    <row r="294" spans="1:12">
      <c r="A294" s="60" t="s">
        <v>420</v>
      </c>
      <c r="B294" s="24"/>
      <c r="C294" s="140">
        <f t="shared" ref="C294:C306" si="59">SUM(D294:L294)</f>
        <v>1009560</v>
      </c>
      <c r="D294" s="132">
        <f t="shared" ref="D294:L294" si="60">SUM(D309,D214,D218,D222,D226,D230,D234,D238,D242,D246,D250,D256,D262,D268,D274)</f>
        <v>90365</v>
      </c>
      <c r="E294" s="129">
        <f t="shared" si="60"/>
        <v>18716</v>
      </c>
      <c r="F294" s="129">
        <f t="shared" si="60"/>
        <v>358874</v>
      </c>
      <c r="G294" s="129">
        <f t="shared" si="60"/>
        <v>8834</v>
      </c>
      <c r="H294" s="132">
        <f t="shared" si="60"/>
        <v>236301</v>
      </c>
      <c r="I294" s="132">
        <f t="shared" si="60"/>
        <v>40455</v>
      </c>
      <c r="J294" s="132">
        <f t="shared" si="60"/>
        <v>228466</v>
      </c>
      <c r="K294" s="132">
        <f t="shared" si="60"/>
        <v>27549</v>
      </c>
      <c r="L294" s="132">
        <f t="shared" si="60"/>
        <v>0</v>
      </c>
    </row>
    <row r="295" spans="1:12">
      <c r="A295" s="60" t="s">
        <v>452</v>
      </c>
      <c r="B295" s="24"/>
      <c r="C295" s="140">
        <f t="shared" si="59"/>
        <v>1178653</v>
      </c>
      <c r="D295" s="132">
        <f>SUM(D310,D215,D219,D223,D227,D231,D235,D239,D243,D247,D251,D257,D263,D269,D275,D281,D285,)</f>
        <v>105656</v>
      </c>
      <c r="E295" s="132">
        <f>SUM(E310,E215,E219,E223,E227,E231,E235,E239,E243,E247,E251,E257,E263,E269,E275,E281,E285,)</f>
        <v>20891</v>
      </c>
      <c r="F295" s="129">
        <v>393580</v>
      </c>
      <c r="G295" s="132">
        <f t="shared" ref="G295:L295" si="61">SUM(G310,G215,G219,G223,G227,G231,G235,G239,G243,G247,G251,G257,G263,G269,G275,G281,G285,)</f>
        <v>7210</v>
      </c>
      <c r="H295" s="529">
        <f t="shared" si="61"/>
        <v>197738</v>
      </c>
      <c r="I295" s="529">
        <f t="shared" si="61"/>
        <v>110364</v>
      </c>
      <c r="J295" s="132">
        <f t="shared" si="61"/>
        <v>298592</v>
      </c>
      <c r="K295" s="132">
        <f t="shared" si="61"/>
        <v>27834</v>
      </c>
      <c r="L295" s="132">
        <f t="shared" si="61"/>
        <v>16788</v>
      </c>
    </row>
    <row r="296" spans="1:12">
      <c r="A296" s="60" t="s">
        <v>423</v>
      </c>
      <c r="B296" s="24"/>
      <c r="C296" s="140">
        <f t="shared" si="59"/>
        <v>142483</v>
      </c>
      <c r="D296" s="132">
        <f>SUM(D17,D23,D39,D45,D54,D69,D86,D93,D102,D124,D139,D149,D155,D177,D184,D199,D253,D259,D265,D271,D277,D291,)</f>
        <v>15210</v>
      </c>
      <c r="E296" s="132">
        <f>SUM(E17,E23,E39,E45,E54,E69,E86,E93,E102,E124,E139,E149,E155,E177,E184,E199,E253,E259,E265,E271,E277,E291,)</f>
        <v>2820</v>
      </c>
      <c r="F296" s="132">
        <f>SUM(F17,F23,F39,F45,F54,F69,F86,F93,F102,F124,F139,F149,F155,F177,F184,F199,F253,F259,F265,F271,F277,F291,)</f>
        <v>11417</v>
      </c>
      <c r="G296" s="132">
        <f>SUM(G17,G23,G39,G45,G54,G69,G86,G93,G102,G124,G139,G149,G155,G177,G184,G199,G253,G259,G265,G271,G277,G291,)</f>
        <v>500</v>
      </c>
      <c r="H296" s="132">
        <f>SUM(H17,H23,H39,H45,H54,H69,H86,H93,H102,H124,H139,H149,H155,H177,H184,H199,H253,H259,H265,H271,H277,H291,)</f>
        <v>-32691</v>
      </c>
      <c r="I296" s="132">
        <f>SUM(I17,I23,I39,I45,I54,I69,I86,I93,I102,I124,I139,I149,I155,I177,I184,I199,I253,I259,I265,I271,I277,I291,I29)</f>
        <v>65545</v>
      </c>
      <c r="J296" s="132">
        <f>SUM(J17,J23,J39,J45,J54,J69,J86,J93,J102,J124,J139,J149,J155,J177,J184,J199,J253,J259,J265,J271,J277,J291,)</f>
        <v>7269</v>
      </c>
      <c r="K296" s="132">
        <f>SUM(K17,K23,K39,K45,K54,K69,K86,K93,K102,K124,K139,K149,K155,K177,K184,K199,K253,K259,K265,K271,K277,K291,)</f>
        <v>17413</v>
      </c>
      <c r="L296" s="132">
        <f>SUM(L17,L23,L39,L45,L54,L69,L86,L93,L102,L124,L139,L149,L155,L177,L184,L199,L253,L259,L265,L271,L277,L291,)</f>
        <v>55000</v>
      </c>
    </row>
    <row r="297" spans="1:12">
      <c r="A297" s="49" t="s">
        <v>511</v>
      </c>
      <c r="B297" s="14"/>
      <c r="C297" s="134">
        <f t="shared" si="59"/>
        <v>1321136</v>
      </c>
      <c r="D297" s="134">
        <f>SUM(D295:D296)</f>
        <v>120866</v>
      </c>
      <c r="E297" s="134">
        <f t="shared" ref="E297:L297" si="62">SUM(E295:E296)</f>
        <v>23711</v>
      </c>
      <c r="F297" s="134">
        <f t="shared" si="62"/>
        <v>404997</v>
      </c>
      <c r="G297" s="134">
        <f t="shared" si="62"/>
        <v>7710</v>
      </c>
      <c r="H297" s="134">
        <f t="shared" si="62"/>
        <v>165047</v>
      </c>
      <c r="I297" s="134">
        <f t="shared" si="62"/>
        <v>175909</v>
      </c>
      <c r="J297" s="134">
        <f t="shared" si="62"/>
        <v>305861</v>
      </c>
      <c r="K297" s="134">
        <f t="shared" si="62"/>
        <v>45247</v>
      </c>
      <c r="L297" s="134">
        <f t="shared" si="62"/>
        <v>71788</v>
      </c>
    </row>
    <row r="298" spans="1:12" ht="13.5" customHeight="1">
      <c r="A298" s="184" t="s">
        <v>414</v>
      </c>
      <c r="B298" s="184"/>
      <c r="C298" s="413">
        <f t="shared" si="59"/>
        <v>950884</v>
      </c>
      <c r="D298" s="413">
        <v>64356</v>
      </c>
      <c r="E298" s="413">
        <v>11871</v>
      </c>
      <c r="F298" s="413">
        <v>353262</v>
      </c>
      <c r="G298" s="413">
        <v>1624</v>
      </c>
      <c r="H298" s="413">
        <v>223301</v>
      </c>
      <c r="I298" s="413">
        <v>40455</v>
      </c>
      <c r="J298" s="413">
        <v>228466</v>
      </c>
      <c r="K298" s="413">
        <v>27549</v>
      </c>
      <c r="L298" s="413">
        <v>0</v>
      </c>
    </row>
    <row r="299" spans="1:12" ht="13.5" customHeight="1">
      <c r="A299" s="270" t="s">
        <v>413</v>
      </c>
      <c r="B299" s="270"/>
      <c r="C299" s="416">
        <f t="shared" si="59"/>
        <v>1120026</v>
      </c>
      <c r="D299" s="416">
        <v>71992</v>
      </c>
      <c r="E299" s="416">
        <v>12032</v>
      </c>
      <c r="F299" s="416">
        <v>387568</v>
      </c>
      <c r="G299" s="416">
        <v>0</v>
      </c>
      <c r="H299" s="416">
        <v>194980</v>
      </c>
      <c r="I299" s="416">
        <v>110240</v>
      </c>
      <c r="J299" s="416">
        <v>298592</v>
      </c>
      <c r="K299" s="416">
        <v>27834</v>
      </c>
      <c r="L299" s="416">
        <v>16788</v>
      </c>
    </row>
    <row r="300" spans="1:12" ht="13.5" customHeight="1">
      <c r="A300" s="411" t="s">
        <v>548</v>
      </c>
      <c r="B300" s="411"/>
      <c r="C300" s="416">
        <f t="shared" si="59"/>
        <v>1197809</v>
      </c>
      <c r="D300" s="412">
        <f>SUM(D70+D140+D178+D200)</f>
        <v>87202</v>
      </c>
      <c r="E300" s="412">
        <f>SUM(E70+E140+E178+E200)</f>
        <v>14352</v>
      </c>
      <c r="F300" s="412">
        <f>SUM(F24+F30+F40+F70+F74+F94+F103+F107+F111+F115+F119+F125+F140+F144+F150+F160+F178+F189+F200+F204+F208+F212+F216+F236+F240+F248+F286)</f>
        <v>398985</v>
      </c>
      <c r="G300" s="412">
        <f>SUM(G236)</f>
        <v>0</v>
      </c>
      <c r="H300" s="412">
        <f>SUM(H46+H55+H103+H140+H144+H160+H266+H278)</f>
        <v>161789</v>
      </c>
      <c r="I300" s="412">
        <f>SUM(I30+I40+I70+I103+I111+I115+I119+I125+I140+I150+I178+I200+I204)</f>
        <v>175585</v>
      </c>
      <c r="J300" s="412">
        <f>SUM(J40+J87+J115+J150+J189+J200+J216)</f>
        <v>305861</v>
      </c>
      <c r="K300" s="412">
        <f>SUM(K40+K103+K140+K200)</f>
        <v>37247</v>
      </c>
      <c r="L300" s="412">
        <v>16788</v>
      </c>
    </row>
    <row r="301" spans="1:12" s="237" customFormat="1" ht="13.5" customHeight="1">
      <c r="A301" s="184" t="s">
        <v>421</v>
      </c>
      <c r="B301" s="184"/>
      <c r="C301" s="413">
        <f t="shared" si="59"/>
        <v>25822</v>
      </c>
      <c r="D301" s="417">
        <f>SUM(D163,D185,D220,D224,D227,D231,D254,)</f>
        <v>0</v>
      </c>
      <c r="E301" s="415">
        <f>SUM(E163,E185,E220,E224,E227,E231,E254,)</f>
        <v>0</v>
      </c>
      <c r="F301" s="415">
        <v>5612</v>
      </c>
      <c r="G301" s="415">
        <v>7210</v>
      </c>
      <c r="H301" s="415">
        <v>13000</v>
      </c>
      <c r="I301" s="415">
        <f>SUM(I163,I185,I220,I224,I227,I231,I254,)</f>
        <v>0</v>
      </c>
      <c r="J301" s="415">
        <f>SUM(J163,J185,J220,J224,J227,J231,J254,)</f>
        <v>0</v>
      </c>
      <c r="K301" s="415">
        <f>SUM(K163,K185,K220,K224,K227,K231,K254,)</f>
        <v>0</v>
      </c>
      <c r="L301" s="415">
        <f>SUM(L163,L185,L220,L224,L227,L231,L254,)</f>
        <v>0</v>
      </c>
    </row>
    <row r="302" spans="1:12" s="237" customFormat="1" ht="13.5" customHeight="1">
      <c r="A302" s="270" t="s">
        <v>549</v>
      </c>
      <c r="B302" s="526"/>
      <c r="C302" s="416">
        <f t="shared" si="59"/>
        <v>15580</v>
      </c>
      <c r="D302" s="417"/>
      <c r="E302" s="417"/>
      <c r="F302" s="417">
        <v>5612</v>
      </c>
      <c r="G302" s="417">
        <v>7210</v>
      </c>
      <c r="H302" s="417">
        <v>2758</v>
      </c>
      <c r="I302" s="417"/>
      <c r="J302" s="417"/>
      <c r="K302" s="417"/>
      <c r="L302" s="417"/>
    </row>
    <row r="303" spans="1:12" s="237" customFormat="1" ht="12.75" customHeight="1">
      <c r="A303" s="411" t="s">
        <v>550</v>
      </c>
      <c r="B303" s="411"/>
      <c r="C303" s="412">
        <f t="shared" si="59"/>
        <v>79580</v>
      </c>
      <c r="D303" s="414">
        <f t="shared" ref="D303:J303" si="63">SUM(D163,D185,D220,D224,D227,D231,D254,)</f>
        <v>0</v>
      </c>
      <c r="E303" s="414">
        <f t="shared" si="63"/>
        <v>0</v>
      </c>
      <c r="F303" s="414">
        <v>5612</v>
      </c>
      <c r="G303" s="414">
        <v>7710</v>
      </c>
      <c r="H303" s="414">
        <v>3258</v>
      </c>
      <c r="I303" s="414">
        <f t="shared" si="63"/>
        <v>0</v>
      </c>
      <c r="J303" s="414">
        <f t="shared" si="63"/>
        <v>0</v>
      </c>
      <c r="K303" s="414">
        <v>8000</v>
      </c>
      <c r="L303" s="414">
        <v>55000</v>
      </c>
    </row>
    <row r="304" spans="1:12" s="237" customFormat="1" ht="12" customHeight="1">
      <c r="A304" s="184" t="s">
        <v>415</v>
      </c>
      <c r="B304" s="184"/>
      <c r="C304" s="413">
        <f t="shared" si="59"/>
        <v>32854</v>
      </c>
      <c r="D304" s="415">
        <v>26009</v>
      </c>
      <c r="E304" s="415">
        <v>6845</v>
      </c>
      <c r="F304" s="415"/>
      <c r="G304" s="415"/>
      <c r="H304" s="415"/>
      <c r="I304" s="415"/>
      <c r="J304" s="415"/>
      <c r="K304" s="415"/>
      <c r="L304" s="415"/>
    </row>
    <row r="305" spans="1:12" s="237" customFormat="1" ht="12" customHeight="1">
      <c r="A305" s="270" t="s">
        <v>416</v>
      </c>
      <c r="B305" s="270"/>
      <c r="C305" s="416">
        <f t="shared" si="59"/>
        <v>43047</v>
      </c>
      <c r="D305" s="417">
        <v>33664</v>
      </c>
      <c r="E305" s="417">
        <v>8859</v>
      </c>
      <c r="F305" s="417">
        <v>400</v>
      </c>
      <c r="G305" s="417"/>
      <c r="H305" s="417"/>
      <c r="I305" s="417">
        <v>124</v>
      </c>
      <c r="J305" s="417"/>
      <c r="K305" s="417"/>
      <c r="L305" s="417"/>
    </row>
    <row r="306" spans="1:12" s="237" customFormat="1" ht="12.75" customHeight="1">
      <c r="A306" s="411" t="s">
        <v>551</v>
      </c>
      <c r="B306" s="411"/>
      <c r="C306" s="412">
        <f t="shared" si="59"/>
        <v>43747</v>
      </c>
      <c r="D306" s="414">
        <v>33664</v>
      </c>
      <c r="E306" s="414">
        <v>9359</v>
      </c>
      <c r="F306" s="414">
        <v>400</v>
      </c>
      <c r="G306" s="414">
        <f t="shared" ref="G306:L306" si="64">SUM(G18,)</f>
        <v>0</v>
      </c>
      <c r="H306" s="414">
        <f t="shared" si="64"/>
        <v>0</v>
      </c>
      <c r="I306" s="414">
        <v>324</v>
      </c>
      <c r="J306" s="414">
        <f t="shared" si="64"/>
        <v>0</v>
      </c>
      <c r="K306" s="414">
        <f t="shared" si="64"/>
        <v>0</v>
      </c>
      <c r="L306" s="414">
        <f t="shared" si="64"/>
        <v>0</v>
      </c>
    </row>
    <row r="307" spans="1:1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>
      <c r="A308" s="1" t="s">
        <v>129</v>
      </c>
      <c r="B308" s="1"/>
      <c r="C308" s="409"/>
      <c r="D308" s="1"/>
      <c r="E308" s="1"/>
      <c r="F308" s="1"/>
      <c r="G308" s="1"/>
      <c r="H308" s="1"/>
      <c r="I308" s="1"/>
      <c r="J308" s="1"/>
      <c r="K308" s="1"/>
      <c r="L308" s="1"/>
    </row>
    <row r="309" spans="1:12">
      <c r="A309" s="250" t="s">
        <v>422</v>
      </c>
      <c r="B309" s="250"/>
      <c r="C309" s="250"/>
      <c r="D309" s="162">
        <f t="shared" ref="D309:L309" si="65">SUM(D13,D26,D32,D42,D48,D57,D61,D72,D76,D89,D105,D109,D113,D117,D121,D127,D142,D146,D158,D162,D166,D180,D187,D191,D202,D206,D210)</f>
        <v>90365</v>
      </c>
      <c r="E309" s="162">
        <f t="shared" si="65"/>
        <v>18716</v>
      </c>
      <c r="F309" s="162">
        <f t="shared" si="65"/>
        <v>352651</v>
      </c>
      <c r="G309" s="162">
        <f t="shared" si="65"/>
        <v>0</v>
      </c>
      <c r="H309" s="162">
        <f t="shared" si="65"/>
        <v>127231</v>
      </c>
      <c r="I309" s="162">
        <f t="shared" si="65"/>
        <v>40455</v>
      </c>
      <c r="J309" s="162">
        <f t="shared" si="65"/>
        <v>228466</v>
      </c>
      <c r="K309" s="162">
        <f t="shared" si="65"/>
        <v>27549</v>
      </c>
      <c r="L309" s="162">
        <f t="shared" si="65"/>
        <v>0</v>
      </c>
    </row>
    <row r="310" spans="1:12">
      <c r="A310" s="409" t="s">
        <v>424</v>
      </c>
      <c r="B310" s="1"/>
      <c r="C310" s="1"/>
      <c r="D310" s="162">
        <f>SUM(D14,D27,D33,D43,D49,D58,D62,D73,D77,D90,D106,D110,D114,D118,D122,D128,D143,D147,D159,D163,D167,D181,D188,D192,D203,D207,D211,D153,D90)</f>
        <v>105656</v>
      </c>
      <c r="E310" s="162">
        <f>SUM(E14,E27,E33,E43,E49,E58,E62,E73,E77,E90,E106,E110,E114,E118,E122,E128,E143,E147,E159,E163,E167,E181,E188,E192,E203,E207,E211,E153,E90)</f>
        <v>20891</v>
      </c>
      <c r="F310" s="162">
        <f t="shared" ref="F310:L310" si="66">SUM(F14,F27,F33,F43,F49,F58,F62,F73,F77,F90,F106,F110,F114,F118,F122,F128,F143,F147,F159,F163,F167,F181,F188,F192,F203,F207,F211,F153,F90,F97)</f>
        <v>417457</v>
      </c>
      <c r="G310" s="162">
        <f t="shared" si="66"/>
        <v>0</v>
      </c>
      <c r="H310" s="162">
        <f t="shared" si="66"/>
        <v>79090</v>
      </c>
      <c r="I310" s="162">
        <f t="shared" si="66"/>
        <v>110364</v>
      </c>
      <c r="J310" s="162">
        <f t="shared" si="66"/>
        <v>295943</v>
      </c>
      <c r="K310" s="162">
        <f t="shared" si="66"/>
        <v>27834</v>
      </c>
      <c r="L310" s="162">
        <f t="shared" si="66"/>
        <v>16788</v>
      </c>
    </row>
    <row r="311" spans="1:12">
      <c r="A311" s="409"/>
      <c r="B311" s="1"/>
      <c r="C311" s="409"/>
      <c r="D311" s="162"/>
      <c r="E311" s="162"/>
      <c r="F311" s="162"/>
      <c r="G311" s="162"/>
      <c r="H311" s="162"/>
      <c r="I311" s="162"/>
      <c r="J311" s="162"/>
      <c r="K311" s="162"/>
      <c r="L311" s="162"/>
    </row>
    <row r="312" spans="1:12">
      <c r="A312" s="1"/>
      <c r="B312" s="1"/>
      <c r="C312" s="1"/>
      <c r="D312" s="162"/>
      <c r="E312" s="162"/>
      <c r="F312" s="162"/>
      <c r="G312" s="162"/>
      <c r="H312" s="162"/>
      <c r="I312" s="162"/>
      <c r="J312" s="162"/>
      <c r="K312" s="162"/>
      <c r="L312" s="162"/>
    </row>
    <row r="313" spans="1:12">
      <c r="A313" s="409"/>
      <c r="B313" s="1"/>
      <c r="C313" s="1"/>
      <c r="D313" s="162"/>
      <c r="E313" s="1"/>
      <c r="F313" s="1"/>
      <c r="G313" s="1"/>
      <c r="H313" s="1"/>
      <c r="I313" s="1"/>
      <c r="J313" s="1"/>
      <c r="K313" s="1"/>
      <c r="L313" s="1"/>
    </row>
    <row r="314" spans="1:12">
      <c r="A314" s="1"/>
      <c r="B314" s="1"/>
      <c r="C314" s="1"/>
      <c r="D314" s="162"/>
      <c r="E314" s="1"/>
      <c r="F314" s="1"/>
      <c r="G314" s="1"/>
      <c r="H314" s="1"/>
      <c r="I314" s="1"/>
      <c r="J314" s="1"/>
      <c r="K314" s="1"/>
      <c r="L314" s="1"/>
    </row>
    <row r="315" spans="1:12">
      <c r="A315" s="1"/>
      <c r="B315" s="1"/>
      <c r="C315" s="1"/>
      <c r="D315" s="162"/>
      <c r="E315" s="1"/>
      <c r="F315" s="1"/>
      <c r="G315" s="1"/>
      <c r="H315" s="1"/>
      <c r="I315" s="1"/>
      <c r="J315" s="1"/>
      <c r="K315" s="1"/>
      <c r="L315" s="1"/>
    </row>
    <row r="316" spans="1:1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1:1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1:1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1:1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1:1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1:1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1:1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1:1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1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1:1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1:1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1:1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1:1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1:1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1:1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1:1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1:1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1:1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1:1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1:1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1:1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1:1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1:1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1:1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1:1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1:1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1:1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1:1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1:1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1:1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1:1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1:1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1:1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1:1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1:1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1:1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1:1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1:1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1:1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1:1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1:1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1:1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1:1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1:1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1:1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1:1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1:1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1:1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1:1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1:1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1:1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1:1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1:1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1:1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1:1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1:1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1:1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1:1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1:1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1:1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1:1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1:1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1:1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1:1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1:1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1:1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1:1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1:1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1:1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1:1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1:1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1:1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</sheetData>
  <mergeCells count="14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65" firstPageNumber="10" orientation="landscape" horizontalDpi="300" verticalDpi="300" r:id="rId1"/>
  <headerFooter alignWithMargins="0">
    <oddFooter>&amp;P. oldal</oddFooter>
  </headerFooter>
  <rowBreaks count="6" manualBreakCount="6">
    <brk id="46" max="11" man="1"/>
    <brk id="87" max="11" man="1"/>
    <brk id="125" max="11" man="1"/>
    <brk id="164" max="11" man="1"/>
    <brk id="212" max="11" man="1"/>
    <brk id="260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P211"/>
  <sheetViews>
    <sheetView view="pageBreakPreview" topLeftCell="A46" zoomScaleNormal="100" workbookViewId="0">
      <selection activeCell="A10" sqref="A10"/>
    </sheetView>
  </sheetViews>
  <sheetFormatPr defaultRowHeight="12.75"/>
  <cols>
    <col min="1" max="1" width="60.42578125" customWidth="1"/>
    <col min="2" max="2" width="11.5703125" customWidth="1"/>
    <col min="3" max="3" width="13" customWidth="1"/>
    <col min="4" max="4" width="12.28515625" customWidth="1"/>
    <col min="5" max="6" width="11" customWidth="1"/>
    <col min="7" max="7" width="10.28515625" customWidth="1"/>
    <col min="8" max="8" width="13.140625" customWidth="1"/>
    <col min="9" max="9" width="10.5703125" customWidth="1"/>
    <col min="10" max="10" width="10.42578125" customWidth="1"/>
    <col min="11" max="11" width="10.7109375" customWidth="1"/>
    <col min="12" max="12" width="14" customWidth="1"/>
    <col min="13" max="13" width="9.85546875" bestFit="1" customWidth="1"/>
  </cols>
  <sheetData>
    <row r="1" spans="1:16" ht="15.75">
      <c r="A1" s="4" t="s">
        <v>761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6" ht="15.7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6" ht="15.75">
      <c r="A3" s="576" t="s">
        <v>35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607"/>
    </row>
    <row r="4" spans="1:16" ht="15.75">
      <c r="A4" s="576" t="s">
        <v>507</v>
      </c>
      <c r="B4" s="607"/>
      <c r="C4" s="607"/>
      <c r="D4" s="607"/>
      <c r="E4" s="607"/>
      <c r="F4" s="607"/>
      <c r="G4" s="607"/>
      <c r="H4" s="607"/>
      <c r="I4" s="607"/>
      <c r="J4" s="607"/>
      <c r="K4" s="607"/>
      <c r="L4" s="607"/>
    </row>
    <row r="5" spans="1:16" ht="15.75">
      <c r="A5" s="576" t="s">
        <v>20</v>
      </c>
      <c r="B5" s="607"/>
      <c r="C5" s="607"/>
      <c r="D5" s="607"/>
      <c r="E5" s="607"/>
      <c r="F5" s="607"/>
      <c r="G5" s="607"/>
      <c r="H5" s="607"/>
      <c r="I5" s="607"/>
      <c r="J5" s="607"/>
      <c r="K5" s="607"/>
      <c r="L5" s="607"/>
    </row>
    <row r="6" spans="1:16">
      <c r="A6" s="5"/>
      <c r="B6" s="5"/>
      <c r="C6" s="5"/>
      <c r="D6" s="5"/>
      <c r="E6" s="5"/>
      <c r="F6" s="5"/>
      <c r="G6" s="5"/>
      <c r="H6" s="5"/>
      <c r="I6" s="5"/>
      <c r="J6" s="5" t="s">
        <v>28</v>
      </c>
      <c r="K6" s="5"/>
      <c r="L6" s="5"/>
    </row>
    <row r="7" spans="1:16" ht="12.75" customHeight="1">
      <c r="A7" s="7" t="s">
        <v>38</v>
      </c>
      <c r="B7" s="7"/>
      <c r="C7" s="16" t="s">
        <v>30</v>
      </c>
      <c r="D7" s="582" t="s">
        <v>39</v>
      </c>
      <c r="E7" s="598"/>
      <c r="F7" s="598"/>
      <c r="G7" s="598"/>
      <c r="H7" s="598"/>
      <c r="I7" s="610" t="s">
        <v>40</v>
      </c>
      <c r="J7" s="599"/>
      <c r="K7" s="599"/>
      <c r="L7" s="579" t="s">
        <v>211</v>
      </c>
    </row>
    <row r="8" spans="1:16" ht="12.75" customHeight="1">
      <c r="A8" s="19" t="s">
        <v>41</v>
      </c>
      <c r="B8" s="19"/>
      <c r="C8" s="20" t="s">
        <v>47</v>
      </c>
      <c r="D8" s="579" t="s">
        <v>80</v>
      </c>
      <c r="E8" s="579" t="s">
        <v>81</v>
      </c>
      <c r="F8" s="579" t="s">
        <v>103</v>
      </c>
      <c r="G8" s="601" t="s">
        <v>232</v>
      </c>
      <c r="H8" s="584" t="s">
        <v>206</v>
      </c>
      <c r="I8" s="579" t="s">
        <v>43</v>
      </c>
      <c r="J8" s="579" t="s">
        <v>42</v>
      </c>
      <c r="K8" s="604" t="s">
        <v>241</v>
      </c>
      <c r="L8" s="580"/>
    </row>
    <row r="9" spans="1:16">
      <c r="A9" s="19"/>
      <c r="B9" s="19"/>
      <c r="C9" s="20" t="s">
        <v>33</v>
      </c>
      <c r="D9" s="580"/>
      <c r="E9" s="580"/>
      <c r="F9" s="580"/>
      <c r="G9" s="602"/>
      <c r="H9" s="608"/>
      <c r="I9" s="580"/>
      <c r="J9" s="580"/>
      <c r="K9" s="605"/>
      <c r="L9" s="580"/>
    </row>
    <row r="10" spans="1:16">
      <c r="A10" s="8"/>
      <c r="B10" s="8"/>
      <c r="C10" s="21"/>
      <c r="D10" s="581"/>
      <c r="E10" s="581"/>
      <c r="F10" s="581"/>
      <c r="G10" s="603"/>
      <c r="H10" s="609"/>
      <c r="I10" s="581"/>
      <c r="J10" s="581"/>
      <c r="K10" s="606"/>
      <c r="L10" s="581"/>
      <c r="P10" s="68"/>
    </row>
    <row r="11" spans="1:16">
      <c r="A11" s="7" t="s">
        <v>8</v>
      </c>
      <c r="B11" s="9"/>
      <c r="C11" s="18" t="s">
        <v>9</v>
      </c>
      <c r="D11" s="9" t="s">
        <v>10</v>
      </c>
      <c r="E11" s="18" t="s">
        <v>11</v>
      </c>
      <c r="F11" s="9" t="s">
        <v>12</v>
      </c>
      <c r="G11" s="18" t="s">
        <v>13</v>
      </c>
      <c r="H11" s="17" t="s">
        <v>14</v>
      </c>
      <c r="I11" s="9" t="s">
        <v>16</v>
      </c>
      <c r="J11" s="9" t="s">
        <v>17</v>
      </c>
      <c r="K11" s="18" t="s">
        <v>18</v>
      </c>
      <c r="L11" s="9" t="s">
        <v>19</v>
      </c>
    </row>
    <row r="12" spans="1:16">
      <c r="A12" s="13" t="s">
        <v>242</v>
      </c>
      <c r="B12" s="13"/>
      <c r="C12" s="7"/>
      <c r="D12" s="118"/>
      <c r="E12" s="118"/>
      <c r="F12" s="122"/>
      <c r="G12" s="118"/>
      <c r="H12" s="122"/>
      <c r="I12" s="118"/>
      <c r="J12" s="121"/>
      <c r="K12" s="118"/>
      <c r="L12" s="122"/>
    </row>
    <row r="13" spans="1:16">
      <c r="A13" s="46" t="s">
        <v>45</v>
      </c>
      <c r="B13" s="24"/>
      <c r="C13" s="344">
        <f>SUM(D13:L13)</f>
        <v>237805</v>
      </c>
      <c r="D13" s="92">
        <v>149117</v>
      </c>
      <c r="E13" s="92">
        <v>40887</v>
      </c>
      <c r="F13" s="126">
        <v>43797</v>
      </c>
      <c r="G13" s="92"/>
      <c r="H13" s="126"/>
      <c r="I13" s="92">
        <v>4004</v>
      </c>
      <c r="J13" s="136"/>
      <c r="K13" s="92"/>
      <c r="L13" s="126"/>
    </row>
    <row r="14" spans="1:16">
      <c r="A14" s="46" t="s">
        <v>508</v>
      </c>
      <c r="B14" s="24"/>
      <c r="C14" s="344">
        <f t="shared" ref="C14:C20" si="0">SUM(D14:L14)</f>
        <v>235548</v>
      </c>
      <c r="D14" s="92">
        <v>143988</v>
      </c>
      <c r="E14" s="92">
        <v>39504</v>
      </c>
      <c r="F14" s="126">
        <v>46147</v>
      </c>
      <c r="G14" s="92"/>
      <c r="H14" s="126"/>
      <c r="I14" s="92">
        <v>5909</v>
      </c>
      <c r="J14" s="136"/>
      <c r="K14" s="92"/>
      <c r="L14" s="126"/>
    </row>
    <row r="15" spans="1:16">
      <c r="A15" s="46" t="s">
        <v>533</v>
      </c>
      <c r="B15" s="24"/>
      <c r="C15" s="344">
        <f t="shared" si="0"/>
        <v>1630</v>
      </c>
      <c r="D15" s="92"/>
      <c r="E15" s="92"/>
      <c r="F15" s="126">
        <v>1630</v>
      </c>
      <c r="G15" s="92"/>
      <c r="H15" s="126"/>
      <c r="I15" s="92"/>
      <c r="J15" s="136"/>
      <c r="K15" s="92"/>
      <c r="L15" s="126"/>
    </row>
    <row r="16" spans="1:16">
      <c r="A16" s="46" t="s">
        <v>543</v>
      </c>
      <c r="B16" s="24"/>
      <c r="C16" s="344">
        <f t="shared" si="0"/>
        <v>450</v>
      </c>
      <c r="D16" s="92">
        <v>450</v>
      </c>
      <c r="E16" s="92"/>
      <c r="F16" s="126"/>
      <c r="G16" s="92"/>
      <c r="H16" s="126"/>
      <c r="I16" s="92"/>
      <c r="J16" s="136"/>
      <c r="K16" s="92"/>
      <c r="L16" s="126"/>
    </row>
    <row r="17" spans="1:12">
      <c r="A17" s="46" t="s">
        <v>544</v>
      </c>
      <c r="B17" s="24"/>
      <c r="C17" s="344">
        <f t="shared" si="0"/>
        <v>-500</v>
      </c>
      <c r="D17" s="92"/>
      <c r="E17" s="92"/>
      <c r="F17" s="126">
        <v>-500</v>
      </c>
      <c r="G17" s="92"/>
      <c r="H17" s="126"/>
      <c r="I17" s="92"/>
      <c r="J17" s="136"/>
      <c r="K17" s="92"/>
      <c r="L17" s="126"/>
    </row>
    <row r="18" spans="1:12">
      <c r="A18" s="46" t="s">
        <v>665</v>
      </c>
      <c r="B18" s="24"/>
      <c r="C18" s="344">
        <f t="shared" si="0"/>
        <v>1665</v>
      </c>
      <c r="D18" s="92"/>
      <c r="E18" s="92"/>
      <c r="F18" s="126"/>
      <c r="G18" s="92"/>
      <c r="H18" s="126"/>
      <c r="I18" s="92">
        <v>1665</v>
      </c>
      <c r="J18" s="136"/>
      <c r="K18" s="92"/>
      <c r="L18" s="126"/>
    </row>
    <row r="19" spans="1:12">
      <c r="A19" s="46" t="s">
        <v>664</v>
      </c>
      <c r="B19" s="24"/>
      <c r="C19" s="344">
        <f t="shared" si="0"/>
        <v>1033</v>
      </c>
      <c r="D19" s="92">
        <v>813</v>
      </c>
      <c r="E19" s="92">
        <v>220</v>
      </c>
      <c r="F19" s="126"/>
      <c r="G19" s="92"/>
      <c r="H19" s="126"/>
      <c r="I19" s="92"/>
      <c r="J19" s="136"/>
      <c r="K19" s="92"/>
      <c r="L19" s="126"/>
    </row>
    <row r="20" spans="1:12">
      <c r="A20" s="46" t="s">
        <v>423</v>
      </c>
      <c r="B20" s="24"/>
      <c r="C20" s="344">
        <f t="shared" si="0"/>
        <v>4278</v>
      </c>
      <c r="D20" s="92">
        <f>SUM(D15:D19)</f>
        <v>1263</v>
      </c>
      <c r="E20" s="92">
        <f t="shared" ref="E20:L20" si="1">SUM(E15:E19)</f>
        <v>220</v>
      </c>
      <c r="F20" s="92">
        <f t="shared" si="1"/>
        <v>1130</v>
      </c>
      <c r="G20" s="92">
        <f t="shared" si="1"/>
        <v>0</v>
      </c>
      <c r="H20" s="92">
        <f t="shared" si="1"/>
        <v>0</v>
      </c>
      <c r="I20" s="92">
        <f t="shared" si="1"/>
        <v>1665</v>
      </c>
      <c r="J20" s="92">
        <f t="shared" si="1"/>
        <v>0</v>
      </c>
      <c r="K20" s="92">
        <f t="shared" si="1"/>
        <v>0</v>
      </c>
      <c r="L20" s="92">
        <f t="shared" si="1"/>
        <v>0</v>
      </c>
    </row>
    <row r="21" spans="1:12">
      <c r="A21" s="15" t="s">
        <v>410</v>
      </c>
      <c r="B21" s="320" t="s">
        <v>185</v>
      </c>
      <c r="C21" s="292">
        <f>SUM(D21:L21)</f>
        <v>239826</v>
      </c>
      <c r="D21" s="116">
        <v>145251</v>
      </c>
      <c r="E21" s="116">
        <v>39724</v>
      </c>
      <c r="F21" s="116">
        <v>47277</v>
      </c>
      <c r="G21" s="116">
        <f t="shared" ref="G21:L21" si="2">SUM(G13,G20)</f>
        <v>0</v>
      </c>
      <c r="H21" s="116">
        <f t="shared" si="2"/>
        <v>0</v>
      </c>
      <c r="I21" s="116">
        <v>7574</v>
      </c>
      <c r="J21" s="116">
        <f t="shared" si="2"/>
        <v>0</v>
      </c>
      <c r="K21" s="116">
        <f t="shared" si="2"/>
        <v>0</v>
      </c>
      <c r="L21" s="116">
        <f t="shared" si="2"/>
        <v>0</v>
      </c>
    </row>
    <row r="22" spans="1:12">
      <c r="A22" s="13" t="s">
        <v>243</v>
      </c>
      <c r="B22" s="7"/>
      <c r="C22" s="293"/>
      <c r="D22" s="127"/>
      <c r="E22" s="118"/>
      <c r="F22" s="122"/>
      <c r="G22" s="118"/>
      <c r="H22" s="122"/>
      <c r="I22" s="128"/>
      <c r="J22" s="121"/>
      <c r="K22" s="118"/>
      <c r="L22" s="122"/>
    </row>
    <row r="23" spans="1:12">
      <c r="A23" s="46" t="s">
        <v>45</v>
      </c>
      <c r="B23" s="19"/>
      <c r="C23" s="344">
        <f>SUM(D23:L23)</f>
        <v>0</v>
      </c>
      <c r="D23" s="410"/>
      <c r="E23" s="92"/>
      <c r="F23" s="126"/>
      <c r="G23" s="92"/>
      <c r="H23" s="126"/>
      <c r="I23" s="107"/>
      <c r="J23" s="136"/>
      <c r="K23" s="92"/>
      <c r="L23" s="126"/>
    </row>
    <row r="24" spans="1:12">
      <c r="A24" s="11" t="s">
        <v>410</v>
      </c>
      <c r="B24" s="321" t="s">
        <v>185</v>
      </c>
      <c r="C24" s="344">
        <f>SUM(D24:L24)</f>
        <v>0</v>
      </c>
      <c r="D24" s="114">
        <v>0</v>
      </c>
      <c r="E24" s="92">
        <v>0</v>
      </c>
      <c r="F24" s="126">
        <v>0</v>
      </c>
      <c r="G24" s="92">
        <v>0</v>
      </c>
      <c r="H24" s="126">
        <v>0</v>
      </c>
      <c r="I24" s="107">
        <v>0</v>
      </c>
      <c r="J24" s="136">
        <v>0</v>
      </c>
      <c r="K24" s="92">
        <v>0</v>
      </c>
      <c r="L24" s="126">
        <v>0</v>
      </c>
    </row>
    <row r="25" spans="1:12">
      <c r="A25" s="15" t="s">
        <v>534</v>
      </c>
      <c r="B25" s="321"/>
      <c r="C25" s="344"/>
      <c r="D25" s="114"/>
      <c r="E25" s="92"/>
      <c r="F25" s="126"/>
      <c r="G25" s="92"/>
      <c r="H25" s="126"/>
      <c r="I25" s="107"/>
      <c r="J25" s="136"/>
      <c r="K25" s="92"/>
      <c r="L25" s="126"/>
    </row>
    <row r="26" spans="1:12">
      <c r="A26" s="60" t="s">
        <v>337</v>
      </c>
      <c r="B26" s="343"/>
      <c r="C26" s="436"/>
      <c r="D26" s="120"/>
      <c r="E26" s="118"/>
      <c r="F26" s="122"/>
      <c r="G26" s="118"/>
      <c r="H26" s="122"/>
      <c r="I26" s="128"/>
      <c r="J26" s="121"/>
      <c r="K26" s="118"/>
      <c r="L26" s="120"/>
    </row>
    <row r="27" spans="1:12">
      <c r="A27" s="46" t="s">
        <v>45</v>
      </c>
      <c r="B27" s="321"/>
      <c r="C27" s="344">
        <f>SUM(D27:L27)</f>
        <v>0</v>
      </c>
      <c r="D27" s="114"/>
      <c r="E27" s="92"/>
      <c r="F27" s="126"/>
      <c r="G27" s="92"/>
      <c r="H27" s="126"/>
      <c r="I27" s="107"/>
      <c r="J27" s="136"/>
      <c r="K27" s="92"/>
      <c r="L27" s="114"/>
    </row>
    <row r="28" spans="1:12">
      <c r="A28" s="11" t="s">
        <v>410</v>
      </c>
      <c r="B28" s="321" t="s">
        <v>185</v>
      </c>
      <c r="C28" s="344">
        <f>SUM(D28:L28)</f>
        <v>0</v>
      </c>
      <c r="D28" s="114">
        <v>0</v>
      </c>
      <c r="E28" s="92">
        <v>0</v>
      </c>
      <c r="F28" s="126">
        <v>0</v>
      </c>
      <c r="G28" s="92">
        <v>0</v>
      </c>
      <c r="H28" s="126">
        <v>0</v>
      </c>
      <c r="I28" s="107">
        <v>0</v>
      </c>
      <c r="J28" s="136">
        <v>0</v>
      </c>
      <c r="K28" s="92">
        <v>0</v>
      </c>
      <c r="L28" s="114">
        <v>0</v>
      </c>
    </row>
    <row r="29" spans="1:12">
      <c r="A29" s="11" t="s">
        <v>542</v>
      </c>
      <c r="B29" s="321"/>
      <c r="C29" s="344">
        <f>SUM(D29:L29)</f>
        <v>1687</v>
      </c>
      <c r="D29" s="114">
        <v>1040</v>
      </c>
      <c r="E29" s="92">
        <v>321</v>
      </c>
      <c r="F29" s="126">
        <v>326</v>
      </c>
      <c r="G29" s="92"/>
      <c r="H29" s="126"/>
      <c r="I29" s="107"/>
      <c r="J29" s="136"/>
      <c r="K29" s="92"/>
      <c r="L29" s="114"/>
    </row>
    <row r="30" spans="1:12">
      <c r="A30" s="11" t="s">
        <v>448</v>
      </c>
      <c r="B30" s="321"/>
      <c r="C30" s="344">
        <f t="shared" ref="C30:C31" si="3">SUM(D30:L30)</f>
        <v>1687</v>
      </c>
      <c r="D30" s="114">
        <f>SUM(D29)</f>
        <v>1040</v>
      </c>
      <c r="E30" s="114">
        <f t="shared" ref="E30:L30" si="4">SUM(E29)</f>
        <v>321</v>
      </c>
      <c r="F30" s="114">
        <f t="shared" si="4"/>
        <v>326</v>
      </c>
      <c r="G30" s="114">
        <f t="shared" si="4"/>
        <v>0</v>
      </c>
      <c r="H30" s="114">
        <f t="shared" si="4"/>
        <v>0</v>
      </c>
      <c r="I30" s="114">
        <f t="shared" si="4"/>
        <v>0</v>
      </c>
      <c r="J30" s="114">
        <f t="shared" si="4"/>
        <v>0</v>
      </c>
      <c r="K30" s="114">
        <f t="shared" si="4"/>
        <v>0</v>
      </c>
      <c r="L30" s="114">
        <f t="shared" si="4"/>
        <v>0</v>
      </c>
    </row>
    <row r="31" spans="1:12">
      <c r="A31" s="11" t="s">
        <v>534</v>
      </c>
      <c r="B31" s="320"/>
      <c r="C31" s="344">
        <f t="shared" si="3"/>
        <v>1687</v>
      </c>
      <c r="D31" s="113">
        <f t="shared" ref="D31:L31" si="5">SUM(D28,D30)</f>
        <v>1040</v>
      </c>
      <c r="E31" s="113">
        <f t="shared" si="5"/>
        <v>321</v>
      </c>
      <c r="F31" s="113">
        <f t="shared" si="5"/>
        <v>326</v>
      </c>
      <c r="G31" s="113">
        <f t="shared" si="5"/>
        <v>0</v>
      </c>
      <c r="H31" s="113">
        <f t="shared" si="5"/>
        <v>0</v>
      </c>
      <c r="I31" s="113">
        <f t="shared" si="5"/>
        <v>0</v>
      </c>
      <c r="J31" s="113">
        <f t="shared" si="5"/>
        <v>0</v>
      </c>
      <c r="K31" s="113">
        <f t="shared" si="5"/>
        <v>0</v>
      </c>
      <c r="L31" s="113">
        <f t="shared" si="5"/>
        <v>0</v>
      </c>
    </row>
    <row r="32" spans="1:12">
      <c r="A32" s="13" t="s">
        <v>338</v>
      </c>
      <c r="B32" s="343"/>
      <c r="C32" s="436"/>
      <c r="D32" s="120"/>
      <c r="E32" s="118"/>
      <c r="F32" s="122"/>
      <c r="G32" s="118"/>
      <c r="H32" s="122"/>
      <c r="I32" s="128"/>
      <c r="J32" s="121"/>
      <c r="K32" s="118"/>
      <c r="L32" s="122"/>
    </row>
    <row r="33" spans="1:12">
      <c r="A33" s="46" t="s">
        <v>45</v>
      </c>
      <c r="B33" s="19"/>
      <c r="C33" s="295"/>
      <c r="D33" s="92"/>
      <c r="E33" s="92"/>
      <c r="F33" s="126"/>
      <c r="G33" s="92"/>
      <c r="H33" s="126"/>
      <c r="I33" s="92"/>
      <c r="J33" s="136"/>
      <c r="K33" s="92"/>
      <c r="L33" s="126"/>
    </row>
    <row r="34" spans="1:12">
      <c r="A34" s="11" t="s">
        <v>410</v>
      </c>
      <c r="B34" s="19"/>
      <c r="C34" s="344">
        <f>SUM(D34:L34)</f>
        <v>0</v>
      </c>
      <c r="D34" s="92"/>
      <c r="E34" s="92"/>
      <c r="F34" s="126"/>
      <c r="G34" s="92"/>
      <c r="H34" s="126"/>
      <c r="I34" s="92"/>
      <c r="J34" s="136"/>
      <c r="K34" s="92"/>
      <c r="L34" s="126"/>
    </row>
    <row r="35" spans="1:12" ht="11.25" customHeight="1">
      <c r="A35" s="11" t="s">
        <v>534</v>
      </c>
      <c r="B35" s="320"/>
      <c r="C35" s="292"/>
      <c r="D35" s="116"/>
      <c r="E35" s="116"/>
      <c r="F35" s="124"/>
      <c r="G35" s="116"/>
      <c r="H35" s="124"/>
      <c r="I35" s="116"/>
      <c r="J35" s="123"/>
      <c r="K35" s="116"/>
      <c r="L35" s="124"/>
    </row>
    <row r="36" spans="1:12" ht="11.25" customHeight="1">
      <c r="A36" s="13" t="s">
        <v>540</v>
      </c>
      <c r="B36" s="321"/>
      <c r="C36" s="344"/>
      <c r="D36" s="114"/>
      <c r="E36" s="92"/>
      <c r="F36" s="126"/>
      <c r="G36" s="92"/>
      <c r="H36" s="126"/>
      <c r="I36" s="107"/>
      <c r="J36" s="136"/>
      <c r="K36" s="92"/>
      <c r="L36" s="126"/>
    </row>
    <row r="37" spans="1:12" ht="11.25" customHeight="1">
      <c r="A37" s="46" t="s">
        <v>45</v>
      </c>
      <c r="B37" s="19"/>
      <c r="C37" s="295">
        <v>0</v>
      </c>
      <c r="D37" s="92"/>
      <c r="E37" s="92"/>
      <c r="F37" s="126"/>
      <c r="G37" s="92"/>
      <c r="H37" s="126"/>
      <c r="I37" s="92"/>
      <c r="J37" s="136"/>
      <c r="K37" s="92"/>
      <c r="L37" s="126"/>
    </row>
    <row r="38" spans="1:12" ht="11.25" customHeight="1">
      <c r="A38" s="11" t="s">
        <v>410</v>
      </c>
      <c r="B38" s="19"/>
      <c r="C38" s="344">
        <f>SUM(D38:L38)</f>
        <v>0</v>
      </c>
      <c r="D38" s="92"/>
      <c r="E38" s="92"/>
      <c r="F38" s="126"/>
      <c r="G38" s="92"/>
      <c r="H38" s="126"/>
      <c r="I38" s="92"/>
      <c r="J38" s="136"/>
      <c r="K38" s="92"/>
      <c r="L38" s="126"/>
    </row>
    <row r="39" spans="1:12" ht="11.25" customHeight="1">
      <c r="A39" s="11" t="s">
        <v>541</v>
      </c>
      <c r="B39" s="19"/>
      <c r="C39" s="344">
        <f>SUM(D39:L39)</f>
        <v>500</v>
      </c>
      <c r="D39" s="92"/>
      <c r="E39" s="92"/>
      <c r="F39" s="126">
        <v>500</v>
      </c>
      <c r="G39" s="92"/>
      <c r="H39" s="126"/>
      <c r="I39" s="92"/>
      <c r="J39" s="136"/>
      <c r="K39" s="92"/>
      <c r="L39" s="126"/>
    </row>
    <row r="40" spans="1:12" ht="11.25" customHeight="1">
      <c r="A40" s="11" t="s">
        <v>448</v>
      </c>
      <c r="B40" s="19"/>
      <c r="C40" s="344">
        <f t="shared" ref="C40:C41" si="6">SUM(D40:L40)</f>
        <v>500</v>
      </c>
      <c r="D40" s="92"/>
      <c r="E40" s="92"/>
      <c r="F40" s="126">
        <v>500</v>
      </c>
      <c r="G40" s="92"/>
      <c r="H40" s="126"/>
      <c r="I40" s="92"/>
      <c r="J40" s="136"/>
      <c r="K40" s="92"/>
      <c r="L40" s="126"/>
    </row>
    <row r="41" spans="1:12" ht="11.25" customHeight="1">
      <c r="A41" s="11" t="s">
        <v>534</v>
      </c>
      <c r="B41" s="321" t="s">
        <v>183</v>
      </c>
      <c r="C41" s="344">
        <f t="shared" si="6"/>
        <v>500</v>
      </c>
      <c r="D41" s="92"/>
      <c r="E41" s="92"/>
      <c r="F41" s="126">
        <v>500</v>
      </c>
      <c r="G41" s="92"/>
      <c r="H41" s="126"/>
      <c r="I41" s="92"/>
      <c r="J41" s="136"/>
      <c r="K41" s="92"/>
      <c r="L41" s="126"/>
    </row>
    <row r="42" spans="1:12">
      <c r="A42" s="13" t="s">
        <v>539</v>
      </c>
      <c r="B42" s="7"/>
      <c r="C42" s="293"/>
      <c r="D42" s="118"/>
      <c r="E42" s="118"/>
      <c r="F42" s="122"/>
      <c r="G42" s="118"/>
      <c r="H42" s="122"/>
      <c r="I42" s="118"/>
      <c r="J42" s="121"/>
      <c r="K42" s="118"/>
      <c r="L42" s="122"/>
    </row>
    <row r="43" spans="1:12">
      <c r="A43" s="46" t="s">
        <v>45</v>
      </c>
      <c r="B43" s="19"/>
      <c r="C43" s="344">
        <f>SUM(D43:L43)</f>
        <v>20</v>
      </c>
      <c r="D43" s="92"/>
      <c r="E43" s="92"/>
      <c r="F43" s="126"/>
      <c r="G43" s="92">
        <v>20</v>
      </c>
      <c r="H43" s="126"/>
      <c r="I43" s="92"/>
      <c r="J43" s="136"/>
      <c r="K43" s="92"/>
      <c r="L43" s="126"/>
    </row>
    <row r="44" spans="1:12">
      <c r="A44" s="46" t="s">
        <v>410</v>
      </c>
      <c r="B44" s="19"/>
      <c r="C44" s="344">
        <f t="shared" ref="C44" si="7">SUM(D44:L44)</f>
        <v>0</v>
      </c>
      <c r="D44" s="92"/>
      <c r="E44" s="92"/>
      <c r="F44" s="126"/>
      <c r="G44" s="92">
        <v>0</v>
      </c>
      <c r="H44" s="126"/>
      <c r="I44" s="92"/>
      <c r="J44" s="136"/>
      <c r="K44" s="92"/>
      <c r="L44" s="126"/>
    </row>
    <row r="45" spans="1:12">
      <c r="A45" s="15" t="s">
        <v>534</v>
      </c>
      <c r="B45" s="320" t="s">
        <v>183</v>
      </c>
      <c r="C45" s="292">
        <f>SUM(D45:L45)</f>
        <v>0</v>
      </c>
      <c r="D45" s="116"/>
      <c r="E45" s="116">
        <v>0</v>
      </c>
      <c r="F45" s="124">
        <v>0</v>
      </c>
      <c r="G45" s="116">
        <v>0</v>
      </c>
      <c r="H45" s="124">
        <v>0</v>
      </c>
      <c r="I45" s="116"/>
      <c r="J45" s="123">
        <v>0</v>
      </c>
      <c r="K45" s="116">
        <v>0</v>
      </c>
      <c r="L45" s="124">
        <v>0</v>
      </c>
    </row>
    <row r="46" spans="1:12">
      <c r="A46" s="13" t="s">
        <v>50</v>
      </c>
      <c r="B46" s="13"/>
      <c r="C46" s="293"/>
      <c r="D46" s="118"/>
      <c r="E46" s="122"/>
      <c r="F46" s="118"/>
      <c r="G46" s="122"/>
      <c r="H46" s="118"/>
      <c r="I46" s="122"/>
      <c r="J46" s="118"/>
      <c r="K46" s="122"/>
      <c r="L46" s="118"/>
    </row>
    <row r="47" spans="1:12">
      <c r="A47" s="60" t="s">
        <v>45</v>
      </c>
      <c r="B47" s="24"/>
      <c r="C47" s="344">
        <f>SUM(D47:L47)</f>
        <v>237825</v>
      </c>
      <c r="D47" s="92">
        <f t="shared" ref="D47:L47" si="8">SUM(D13,D23,D27,D34,D43)</f>
        <v>149117</v>
      </c>
      <c r="E47" s="126">
        <f t="shared" si="8"/>
        <v>40887</v>
      </c>
      <c r="F47" s="92">
        <f t="shared" si="8"/>
        <v>43797</v>
      </c>
      <c r="G47" s="126">
        <f t="shared" si="8"/>
        <v>20</v>
      </c>
      <c r="H47" s="92">
        <f t="shared" si="8"/>
        <v>0</v>
      </c>
      <c r="I47" s="126">
        <f t="shared" si="8"/>
        <v>4004</v>
      </c>
      <c r="J47" s="92">
        <f t="shared" si="8"/>
        <v>0</v>
      </c>
      <c r="K47" s="126">
        <f t="shared" si="8"/>
        <v>0</v>
      </c>
      <c r="L47" s="92">
        <f t="shared" si="8"/>
        <v>0</v>
      </c>
    </row>
    <row r="48" spans="1:12">
      <c r="A48" s="60" t="s">
        <v>410</v>
      </c>
      <c r="B48" s="24"/>
      <c r="C48" s="344">
        <f>SUM(D48:L48)</f>
        <v>235548</v>
      </c>
      <c r="D48" s="92">
        <f t="shared" ref="D48:L48" si="9">SUM(D14,D24,D28,D35,D44)</f>
        <v>143988</v>
      </c>
      <c r="E48" s="92">
        <f t="shared" si="9"/>
        <v>39504</v>
      </c>
      <c r="F48" s="92">
        <f t="shared" si="9"/>
        <v>46147</v>
      </c>
      <c r="G48" s="92">
        <f t="shared" si="9"/>
        <v>0</v>
      </c>
      <c r="H48" s="92">
        <f t="shared" si="9"/>
        <v>0</v>
      </c>
      <c r="I48" s="92">
        <f t="shared" si="9"/>
        <v>5909</v>
      </c>
      <c r="J48" s="92">
        <f t="shared" si="9"/>
        <v>0</v>
      </c>
      <c r="K48" s="92">
        <f t="shared" si="9"/>
        <v>0</v>
      </c>
      <c r="L48" s="92">
        <f t="shared" si="9"/>
        <v>0</v>
      </c>
    </row>
    <row r="49" spans="1:12">
      <c r="A49" s="60" t="s">
        <v>423</v>
      </c>
      <c r="B49" s="24"/>
      <c r="C49" s="344">
        <f>SUM(D49:L49)</f>
        <v>6465</v>
      </c>
      <c r="D49" s="92">
        <f>SUM(D20,D30,D40,)</f>
        <v>2303</v>
      </c>
      <c r="E49" s="92">
        <f t="shared" ref="E49:L49" si="10">SUM(E20,E30,E40,)</f>
        <v>541</v>
      </c>
      <c r="F49" s="92">
        <f t="shared" si="10"/>
        <v>1956</v>
      </c>
      <c r="G49" s="92">
        <f t="shared" si="10"/>
        <v>0</v>
      </c>
      <c r="H49" s="92">
        <f t="shared" si="10"/>
        <v>0</v>
      </c>
      <c r="I49" s="92">
        <f t="shared" si="10"/>
        <v>1665</v>
      </c>
      <c r="J49" s="92">
        <f t="shared" si="10"/>
        <v>0</v>
      </c>
      <c r="K49" s="92">
        <f t="shared" si="10"/>
        <v>0</v>
      </c>
      <c r="L49" s="92">
        <f t="shared" si="10"/>
        <v>0</v>
      </c>
    </row>
    <row r="50" spans="1:12" s="163" customFormat="1">
      <c r="A50" s="49" t="s">
        <v>511</v>
      </c>
      <c r="B50" s="14"/>
      <c r="C50" s="292">
        <f>SUM(D50:L50)</f>
        <v>242013</v>
      </c>
      <c r="D50" s="134">
        <f>SUM(D48:D49)</f>
        <v>146291</v>
      </c>
      <c r="E50" s="134">
        <f t="shared" ref="E50:L50" si="11">SUM(E48:E49)</f>
        <v>40045</v>
      </c>
      <c r="F50" s="134">
        <f t="shared" si="11"/>
        <v>48103</v>
      </c>
      <c r="G50" s="134">
        <f t="shared" si="11"/>
        <v>0</v>
      </c>
      <c r="H50" s="134">
        <f t="shared" si="11"/>
        <v>0</v>
      </c>
      <c r="I50" s="134">
        <f t="shared" si="11"/>
        <v>7574</v>
      </c>
      <c r="J50" s="134">
        <f t="shared" si="11"/>
        <v>0</v>
      </c>
      <c r="K50" s="134">
        <f t="shared" si="11"/>
        <v>0</v>
      </c>
      <c r="L50" s="134">
        <f t="shared" si="11"/>
        <v>0</v>
      </c>
    </row>
    <row r="51" spans="1:12" ht="15" customHeight="1">
      <c r="A51" s="419" t="s">
        <v>425</v>
      </c>
      <c r="B51" s="419"/>
      <c r="C51" s="422">
        <f>SUM(D51:L51)</f>
        <v>20</v>
      </c>
      <c r="D51" s="420">
        <v>0</v>
      </c>
      <c r="E51" s="420">
        <v>0</v>
      </c>
      <c r="F51" s="420">
        <v>0</v>
      </c>
      <c r="G51" s="420">
        <v>20</v>
      </c>
      <c r="H51" s="420"/>
      <c r="I51" s="420">
        <v>0</v>
      </c>
      <c r="J51" s="420">
        <v>0</v>
      </c>
      <c r="K51" s="420">
        <v>0</v>
      </c>
      <c r="L51" s="420">
        <v>0</v>
      </c>
    </row>
    <row r="52" spans="1:12" ht="13.5" customHeight="1">
      <c r="A52" s="515" t="s">
        <v>426</v>
      </c>
      <c r="B52" s="515"/>
      <c r="C52" s="516">
        <f t="shared" ref="C52:C53" si="12">SUM(D52:L52)</f>
        <v>0</v>
      </c>
      <c r="D52" s="517"/>
      <c r="E52" s="517"/>
      <c r="F52" s="517"/>
      <c r="G52" s="517">
        <v>0</v>
      </c>
      <c r="H52" s="517"/>
      <c r="I52" s="517"/>
      <c r="J52" s="517"/>
      <c r="K52" s="517"/>
      <c r="L52" s="517"/>
    </row>
    <row r="53" spans="1:12" ht="13.5" customHeight="1">
      <c r="A53" s="515" t="s">
        <v>535</v>
      </c>
      <c r="B53" s="515"/>
      <c r="C53" s="535">
        <f t="shared" si="12"/>
        <v>500</v>
      </c>
      <c r="D53" s="517"/>
      <c r="E53" s="517"/>
      <c r="F53" s="517">
        <v>500</v>
      </c>
      <c r="G53" s="517"/>
      <c r="H53" s="517"/>
      <c r="I53" s="517"/>
      <c r="J53" s="517"/>
      <c r="K53" s="517"/>
      <c r="L53" s="517"/>
    </row>
    <row r="54" spans="1:12" ht="14.25" customHeight="1">
      <c r="A54" s="419" t="s">
        <v>427</v>
      </c>
      <c r="B54" s="521"/>
      <c r="C54" s="422">
        <f>SUM(D54:L54)</f>
        <v>0</v>
      </c>
      <c r="D54" s="421">
        <v>0</v>
      </c>
      <c r="E54" s="421">
        <v>0</v>
      </c>
      <c r="F54" s="421">
        <v>0</v>
      </c>
      <c r="G54" s="421">
        <v>0</v>
      </c>
      <c r="H54" s="421">
        <v>0</v>
      </c>
      <c r="I54" s="421">
        <v>0</v>
      </c>
      <c r="J54" s="421">
        <v>0</v>
      </c>
      <c r="K54" s="421">
        <v>0</v>
      </c>
      <c r="L54" s="421">
        <v>0</v>
      </c>
    </row>
    <row r="55" spans="1:12" ht="13.5" customHeight="1">
      <c r="A55" s="515" t="s">
        <v>428</v>
      </c>
      <c r="B55" s="519"/>
      <c r="C55" s="516">
        <f t="shared" ref="C55:C56" si="13">SUM(D55:L55)</f>
        <v>0</v>
      </c>
      <c r="D55" s="518"/>
      <c r="E55" s="518"/>
      <c r="F55" s="518"/>
      <c r="G55" s="518"/>
      <c r="H55" s="518"/>
      <c r="I55" s="518"/>
      <c r="J55" s="518"/>
      <c r="K55" s="518"/>
      <c r="L55" s="518"/>
    </row>
    <row r="56" spans="1:12" ht="13.5" customHeight="1">
      <c r="A56" s="418" t="s">
        <v>536</v>
      </c>
      <c r="B56" s="519"/>
      <c r="C56" s="535">
        <f t="shared" si="13"/>
        <v>0</v>
      </c>
      <c r="D56" s="518"/>
      <c r="E56" s="518"/>
      <c r="F56" s="518"/>
      <c r="G56" s="518"/>
      <c r="H56" s="518"/>
      <c r="I56" s="518"/>
      <c r="J56" s="518"/>
      <c r="K56" s="518"/>
      <c r="L56" s="518"/>
    </row>
    <row r="57" spans="1:12" ht="13.5" customHeight="1">
      <c r="A57" s="419" t="s">
        <v>429</v>
      </c>
      <c r="B57" s="524"/>
      <c r="C57" s="422">
        <f>SUM(D57:L57)</f>
        <v>237805</v>
      </c>
      <c r="D57" s="525">
        <v>149117</v>
      </c>
      <c r="E57" s="420">
        <v>40887</v>
      </c>
      <c r="F57" s="525">
        <v>43797</v>
      </c>
      <c r="G57" s="420">
        <f>SUM(G21,G24)</f>
        <v>0</v>
      </c>
      <c r="H57" s="525">
        <f>SUM(H21,H24)</f>
        <v>0</v>
      </c>
      <c r="I57" s="420">
        <v>4004</v>
      </c>
      <c r="J57" s="525">
        <f>SUM(J21,J24)</f>
        <v>0</v>
      </c>
      <c r="K57" s="420">
        <f>SUM(K21,K24)</f>
        <v>0</v>
      </c>
      <c r="L57" s="420">
        <f>SUM(L21,L24)</f>
        <v>0</v>
      </c>
    </row>
    <row r="58" spans="1:12">
      <c r="A58" s="515" t="s">
        <v>430</v>
      </c>
      <c r="B58" s="522"/>
      <c r="C58" s="516">
        <f>SUM(D58:L58)</f>
        <v>235548</v>
      </c>
      <c r="D58" s="520">
        <v>143988</v>
      </c>
      <c r="E58" s="517">
        <v>39504</v>
      </c>
      <c r="F58" s="520">
        <v>46147</v>
      </c>
      <c r="G58" s="517">
        <f>SUM(G22,G26)</f>
        <v>0</v>
      </c>
      <c r="H58" s="520">
        <f>SUM(H22,H26)</f>
        <v>0</v>
      </c>
      <c r="I58" s="517">
        <v>5909</v>
      </c>
      <c r="J58" s="520">
        <f>SUM(J22,J26)</f>
        <v>0</v>
      </c>
      <c r="K58" s="517">
        <f>SUM(K22,K26)</f>
        <v>0</v>
      </c>
      <c r="L58" s="517">
        <f>SUM(L22,L26)</f>
        <v>0</v>
      </c>
    </row>
    <row r="59" spans="1:12">
      <c r="A59" s="418" t="s">
        <v>537</v>
      </c>
      <c r="B59" s="523"/>
      <c r="C59" s="516">
        <f>SUM(D59:L59)</f>
        <v>241513</v>
      </c>
      <c r="D59" s="533">
        <v>146291</v>
      </c>
      <c r="E59" s="534">
        <v>40045</v>
      </c>
      <c r="F59" s="533">
        <v>47603</v>
      </c>
      <c r="G59" s="534"/>
      <c r="H59" s="533"/>
      <c r="I59" s="534">
        <v>7574</v>
      </c>
      <c r="J59" s="533"/>
      <c r="K59" s="534"/>
      <c r="L59" s="534"/>
    </row>
    <row r="60" spans="1:12">
      <c r="A60" s="1"/>
      <c r="B60" s="1"/>
      <c r="C60" s="1"/>
      <c r="D60" s="162"/>
      <c r="E60" s="162"/>
      <c r="F60" s="162"/>
      <c r="G60" s="162"/>
      <c r="H60" s="162"/>
      <c r="I60" s="162"/>
      <c r="J60" s="162"/>
      <c r="K60" s="162"/>
      <c r="L60" s="162"/>
    </row>
    <row r="61" spans="1:12">
      <c r="A61" s="1"/>
      <c r="B61" s="409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>
      <c r="A63" s="409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>
      <c r="A65" s="409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</sheetData>
  <mergeCells count="14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68" firstPageNumber="13" orientation="landscape" horizontalDpi="300" verticalDpi="300" r:id="rId1"/>
  <headerFooter alignWithMargins="0">
    <oddFooter>&amp;P. oldal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P263"/>
  <sheetViews>
    <sheetView view="pageBreakPreview" topLeftCell="A217" zoomScaleNormal="100" zoomScaleSheetLayoutView="100" workbookViewId="0">
      <selection activeCell="A2" sqref="A2"/>
    </sheetView>
  </sheetViews>
  <sheetFormatPr defaultRowHeight="12.75"/>
  <cols>
    <col min="1" max="1" width="50.28515625" style="237" customWidth="1"/>
    <col min="2" max="2" width="11.85546875" style="237" customWidth="1"/>
    <col min="3" max="3" width="11.7109375" style="237" customWidth="1"/>
    <col min="4" max="4" width="11" style="237" customWidth="1"/>
    <col min="5" max="5" width="10.5703125" style="237" customWidth="1"/>
    <col min="6" max="7" width="11.42578125" style="237" bestFit="1" customWidth="1"/>
    <col min="8" max="8" width="12" style="237" customWidth="1"/>
    <col min="9" max="9" width="12.28515625" style="237" customWidth="1"/>
    <col min="10" max="10" width="12.5703125" style="237" customWidth="1"/>
    <col min="11" max="11" width="13.5703125" style="237" customWidth="1"/>
    <col min="12" max="12" width="14.5703125" style="237" customWidth="1"/>
    <col min="13" max="13" width="9.7109375" style="237" hidden="1" customWidth="1"/>
    <col min="14" max="14" width="9.28515625" style="374" bestFit="1" customWidth="1"/>
    <col min="15" max="16384" width="9.140625" style="237"/>
  </cols>
  <sheetData>
    <row r="1" spans="1:16" ht="15.75">
      <c r="A1" s="4" t="s">
        <v>762</v>
      </c>
      <c r="B1" s="4"/>
      <c r="C1" s="4"/>
      <c r="D1" s="4"/>
      <c r="E1" s="4"/>
      <c r="F1" s="4"/>
      <c r="G1" s="4"/>
      <c r="H1" s="4"/>
      <c r="I1" s="238"/>
      <c r="J1" s="239"/>
      <c r="K1" s="239"/>
      <c r="L1" s="238"/>
      <c r="M1" s="236"/>
    </row>
    <row r="2" spans="1:16" ht="15.75">
      <c r="A2" s="4"/>
      <c r="B2" s="4"/>
      <c r="C2" s="4"/>
      <c r="D2" s="4"/>
      <c r="E2" s="4"/>
      <c r="F2" s="4"/>
      <c r="G2" s="4"/>
      <c r="H2" s="4"/>
      <c r="I2" s="238"/>
      <c r="J2" s="239"/>
      <c r="K2" s="239"/>
      <c r="L2" s="238"/>
      <c r="M2" s="236"/>
    </row>
    <row r="3" spans="1:16" ht="15.75">
      <c r="A3" s="591" t="s">
        <v>44</v>
      </c>
      <c r="B3" s="591"/>
      <c r="C3" s="591"/>
      <c r="D3" s="591"/>
      <c r="E3" s="591"/>
      <c r="F3" s="591"/>
      <c r="G3" s="591"/>
      <c r="H3" s="591"/>
      <c r="I3" s="591"/>
      <c r="J3" s="591"/>
      <c r="K3" s="591"/>
      <c r="L3" s="591"/>
      <c r="M3" s="236"/>
    </row>
    <row r="4" spans="1:16" ht="15.75">
      <c r="A4" s="591" t="s">
        <v>332</v>
      </c>
      <c r="B4" s="591"/>
      <c r="C4" s="591"/>
      <c r="D4" s="591"/>
      <c r="E4" s="591"/>
      <c r="F4" s="591"/>
      <c r="G4" s="591"/>
      <c r="H4" s="591"/>
      <c r="I4" s="591"/>
      <c r="J4" s="591"/>
      <c r="K4" s="591"/>
      <c r="L4" s="591"/>
      <c r="M4" s="236"/>
    </row>
    <row r="5" spans="1:16" ht="15.75">
      <c r="A5" s="591" t="s">
        <v>743</v>
      </c>
      <c r="B5" s="591"/>
      <c r="C5" s="591"/>
      <c r="D5" s="591"/>
      <c r="E5" s="591"/>
      <c r="F5" s="591"/>
      <c r="G5" s="591"/>
      <c r="H5" s="591"/>
      <c r="I5" s="591"/>
      <c r="J5" s="591"/>
      <c r="K5" s="591"/>
      <c r="L5" s="591"/>
      <c r="M5" s="236"/>
    </row>
    <row r="6" spans="1:16" ht="15.75">
      <c r="A6" s="591" t="s">
        <v>20</v>
      </c>
      <c r="B6" s="591"/>
      <c r="C6" s="591"/>
      <c r="D6" s="591"/>
      <c r="E6" s="591"/>
      <c r="F6" s="591"/>
      <c r="G6" s="591"/>
      <c r="H6" s="591"/>
      <c r="I6" s="591"/>
      <c r="J6" s="591"/>
      <c r="K6" s="591"/>
      <c r="L6" s="591"/>
      <c r="M6" s="236"/>
    </row>
    <row r="7" spans="1:16">
      <c r="A7" s="238"/>
      <c r="B7" s="238"/>
      <c r="C7" s="238"/>
      <c r="D7" s="240"/>
      <c r="E7" s="238"/>
      <c r="F7" s="238"/>
      <c r="G7" s="238"/>
      <c r="H7" s="238"/>
      <c r="I7" s="617" t="s">
        <v>28</v>
      </c>
      <c r="J7" s="617"/>
      <c r="K7" s="617"/>
      <c r="L7" s="617"/>
      <c r="M7" s="617"/>
    </row>
    <row r="8" spans="1:16">
      <c r="A8" s="7" t="s">
        <v>38</v>
      </c>
      <c r="B8" s="601" t="s">
        <v>259</v>
      </c>
      <c r="C8" s="585" t="s">
        <v>272</v>
      </c>
      <c r="D8" s="582" t="s">
        <v>39</v>
      </c>
      <c r="E8" s="598"/>
      <c r="F8" s="598"/>
      <c r="G8" s="598"/>
      <c r="H8" s="583"/>
      <c r="I8" s="610" t="s">
        <v>40</v>
      </c>
      <c r="J8" s="599"/>
      <c r="K8" s="599"/>
      <c r="L8" s="579" t="s">
        <v>211</v>
      </c>
      <c r="M8" s="611" t="s">
        <v>372</v>
      </c>
    </row>
    <row r="9" spans="1:16" ht="12.75" customHeight="1">
      <c r="A9" s="19" t="s">
        <v>41</v>
      </c>
      <c r="B9" s="618"/>
      <c r="C9" s="587"/>
      <c r="D9" s="579" t="s">
        <v>80</v>
      </c>
      <c r="E9" s="579" t="s">
        <v>81</v>
      </c>
      <c r="F9" s="579" t="s">
        <v>103</v>
      </c>
      <c r="G9" s="601" t="s">
        <v>232</v>
      </c>
      <c r="H9" s="601" t="s">
        <v>206</v>
      </c>
      <c r="I9" s="614" t="s">
        <v>43</v>
      </c>
      <c r="J9" s="579" t="s">
        <v>42</v>
      </c>
      <c r="K9" s="604" t="s">
        <v>240</v>
      </c>
      <c r="L9" s="580"/>
      <c r="M9" s="612"/>
    </row>
    <row r="10" spans="1:16">
      <c r="A10" s="19"/>
      <c r="B10" s="618"/>
      <c r="C10" s="587"/>
      <c r="D10" s="580"/>
      <c r="E10" s="580"/>
      <c r="F10" s="580"/>
      <c r="G10" s="602"/>
      <c r="H10" s="602"/>
      <c r="I10" s="615"/>
      <c r="J10" s="580"/>
      <c r="K10" s="605"/>
      <c r="L10" s="580"/>
      <c r="M10" s="612"/>
    </row>
    <row r="11" spans="1:16">
      <c r="A11" s="8"/>
      <c r="B11" s="619"/>
      <c r="C11" s="620"/>
      <c r="D11" s="581"/>
      <c r="E11" s="581"/>
      <c r="F11" s="581"/>
      <c r="G11" s="603"/>
      <c r="H11" s="603"/>
      <c r="I11" s="616"/>
      <c r="J11" s="581"/>
      <c r="K11" s="606"/>
      <c r="L11" s="581"/>
      <c r="M11" s="613"/>
    </row>
    <row r="12" spans="1:16">
      <c r="A12" s="7" t="s">
        <v>8</v>
      </c>
      <c r="B12" s="9" t="s">
        <v>9</v>
      </c>
      <c r="C12" s="541" t="s">
        <v>9</v>
      </c>
      <c r="D12" s="9" t="s">
        <v>10</v>
      </c>
      <c r="E12" s="541" t="s">
        <v>11</v>
      </c>
      <c r="F12" s="9" t="s">
        <v>12</v>
      </c>
      <c r="G12" s="541" t="s">
        <v>13</v>
      </c>
      <c r="H12" s="9" t="s">
        <v>14</v>
      </c>
      <c r="I12" s="541" t="s">
        <v>16</v>
      </c>
      <c r="J12" s="9" t="s">
        <v>17</v>
      </c>
      <c r="K12" s="541" t="s">
        <v>18</v>
      </c>
      <c r="L12" s="9" t="s">
        <v>19</v>
      </c>
      <c r="M12" s="375" t="s">
        <v>373</v>
      </c>
    </row>
    <row r="13" spans="1:16">
      <c r="A13" s="231" t="s">
        <v>252</v>
      </c>
      <c r="B13" s="231"/>
      <c r="C13" s="231"/>
      <c r="D13" s="223"/>
      <c r="E13" s="224"/>
      <c r="F13" s="223"/>
      <c r="G13" s="224"/>
      <c r="H13" s="224"/>
      <c r="I13" s="223"/>
      <c r="J13" s="224"/>
      <c r="K13" s="223"/>
      <c r="L13" s="224"/>
      <c r="M13" s="208"/>
      <c r="N13" s="229"/>
      <c r="O13" s="361"/>
    </row>
    <row r="14" spans="1:16" s="365" customFormat="1">
      <c r="A14" s="242" t="s">
        <v>36</v>
      </c>
      <c r="B14" s="242" t="s">
        <v>183</v>
      </c>
      <c r="C14" s="229">
        <f>SUM(D14:I14)</f>
        <v>143553</v>
      </c>
      <c r="D14" s="228">
        <v>78079</v>
      </c>
      <c r="E14" s="229">
        <v>22344</v>
      </c>
      <c r="F14" s="228">
        <v>26086</v>
      </c>
      <c r="G14" s="229">
        <v>16390</v>
      </c>
      <c r="H14" s="229"/>
      <c r="I14" s="228">
        <v>654</v>
      </c>
      <c r="J14" s="229"/>
      <c r="K14" s="228"/>
      <c r="L14" s="229"/>
      <c r="M14" s="208"/>
      <c r="N14" s="229">
        <f>SUM(D14:L14)</f>
        <v>143553</v>
      </c>
      <c r="O14" s="273">
        <f>N14-C14</f>
        <v>0</v>
      </c>
      <c r="P14" s="273">
        <f>C14-'[2]4.3-7'!C14</f>
        <v>0</v>
      </c>
    </row>
    <row r="15" spans="1:16">
      <c r="A15" s="207" t="s">
        <v>492</v>
      </c>
      <c r="B15" s="242"/>
      <c r="C15" s="208">
        <v>129302</v>
      </c>
      <c r="D15" s="228">
        <v>78079</v>
      </c>
      <c r="E15" s="229">
        <v>22344</v>
      </c>
      <c r="F15" s="228">
        <v>27086</v>
      </c>
      <c r="G15" s="229">
        <v>0</v>
      </c>
      <c r="H15" s="229">
        <v>0</v>
      </c>
      <c r="I15" s="228">
        <v>1793</v>
      </c>
      <c r="J15" s="229">
        <v>0</v>
      </c>
      <c r="K15" s="228">
        <v>0</v>
      </c>
      <c r="L15" s="229">
        <v>0</v>
      </c>
      <c r="M15" s="208"/>
      <c r="N15" s="229">
        <f t="shared" ref="N15:N78" si="0">SUM(D15:L15)</f>
        <v>129302</v>
      </c>
      <c r="O15" s="273">
        <f t="shared" ref="O15:O78" si="1">N15-C15</f>
        <v>0</v>
      </c>
      <c r="P15" s="273">
        <f>C15-'[2]4.3-7'!C15</f>
        <v>0</v>
      </c>
    </row>
    <row r="16" spans="1:16">
      <c r="A16" s="207" t="s">
        <v>744</v>
      </c>
      <c r="B16" s="242"/>
      <c r="C16" s="208">
        <v>485</v>
      </c>
      <c r="D16" s="228">
        <v>382</v>
      </c>
      <c r="E16" s="229">
        <v>103</v>
      </c>
      <c r="F16" s="228"/>
      <c r="G16" s="229"/>
      <c r="H16" s="229"/>
      <c r="I16" s="228"/>
      <c r="J16" s="229"/>
      <c r="K16" s="228"/>
      <c r="L16" s="229"/>
      <c r="M16" s="208"/>
      <c r="N16" s="229">
        <f t="shared" si="0"/>
        <v>485</v>
      </c>
      <c r="O16" s="273">
        <f t="shared" si="1"/>
        <v>0</v>
      </c>
      <c r="P16" s="273">
        <f>C16-'[2]4.3-7'!C16</f>
        <v>0</v>
      </c>
    </row>
    <row r="17" spans="1:16">
      <c r="A17" s="207" t="s">
        <v>490</v>
      </c>
      <c r="B17" s="260"/>
      <c r="C17" s="208">
        <v>10</v>
      </c>
      <c r="D17" s="228"/>
      <c r="E17" s="229"/>
      <c r="F17" s="228">
        <v>10</v>
      </c>
      <c r="G17" s="229"/>
      <c r="H17" s="229"/>
      <c r="I17" s="228"/>
      <c r="J17" s="229"/>
      <c r="K17" s="228"/>
      <c r="L17" s="229"/>
      <c r="M17" s="208"/>
      <c r="N17" s="229">
        <f t="shared" si="0"/>
        <v>10</v>
      </c>
      <c r="O17" s="273">
        <f t="shared" si="1"/>
        <v>0</v>
      </c>
      <c r="P17" s="273">
        <f>C17-'[2]4.3-7'!C17</f>
        <v>0</v>
      </c>
    </row>
    <row r="18" spans="1:16">
      <c r="A18" s="207" t="s">
        <v>491</v>
      </c>
      <c r="B18" s="242"/>
      <c r="C18" s="229">
        <f>SUM(C16:C17)</f>
        <v>495</v>
      </c>
      <c r="D18" s="229">
        <f t="shared" ref="D18:L18" si="2">SUM(D16:D17)</f>
        <v>382</v>
      </c>
      <c r="E18" s="229">
        <f t="shared" si="2"/>
        <v>103</v>
      </c>
      <c r="F18" s="229">
        <f t="shared" si="2"/>
        <v>10</v>
      </c>
      <c r="G18" s="229">
        <f t="shared" si="2"/>
        <v>0</v>
      </c>
      <c r="H18" s="229">
        <f t="shared" si="2"/>
        <v>0</v>
      </c>
      <c r="I18" s="229">
        <f t="shared" si="2"/>
        <v>0</v>
      </c>
      <c r="J18" s="229">
        <f t="shared" si="2"/>
        <v>0</v>
      </c>
      <c r="K18" s="229">
        <f t="shared" si="2"/>
        <v>0</v>
      </c>
      <c r="L18" s="229">
        <f t="shared" si="2"/>
        <v>0</v>
      </c>
      <c r="M18" s="229">
        <f>SUM(M17:M17)</f>
        <v>0</v>
      </c>
      <c r="N18" s="229">
        <f t="shared" si="0"/>
        <v>495</v>
      </c>
      <c r="O18" s="273">
        <f t="shared" si="1"/>
        <v>0</v>
      </c>
      <c r="P18" s="273">
        <f>C18-'[2]4.3-7'!C18</f>
        <v>0</v>
      </c>
    </row>
    <row r="19" spans="1:16" s="366" customFormat="1">
      <c r="A19" s="466" t="s">
        <v>492</v>
      </c>
      <c r="B19" s="225"/>
      <c r="C19" s="226">
        <f>C15+C18</f>
        <v>129797</v>
      </c>
      <c r="D19" s="226">
        <f t="shared" ref="D19:L19" si="3">D15+D18</f>
        <v>78461</v>
      </c>
      <c r="E19" s="226">
        <f t="shared" si="3"/>
        <v>22447</v>
      </c>
      <c r="F19" s="226">
        <f t="shared" si="3"/>
        <v>27096</v>
      </c>
      <c r="G19" s="226">
        <f t="shared" si="3"/>
        <v>0</v>
      </c>
      <c r="H19" s="226">
        <f t="shared" si="3"/>
        <v>0</v>
      </c>
      <c r="I19" s="226">
        <f t="shared" si="3"/>
        <v>1793</v>
      </c>
      <c r="J19" s="226">
        <f t="shared" si="3"/>
        <v>0</v>
      </c>
      <c r="K19" s="226">
        <f t="shared" si="3"/>
        <v>0</v>
      </c>
      <c r="L19" s="226">
        <f t="shared" si="3"/>
        <v>0</v>
      </c>
      <c r="M19" s="226">
        <f>M15+M18</f>
        <v>0</v>
      </c>
      <c r="N19" s="229">
        <f t="shared" si="0"/>
        <v>129797</v>
      </c>
      <c r="O19" s="273">
        <f t="shared" si="1"/>
        <v>0</v>
      </c>
      <c r="P19" s="273">
        <f>C19-'[2]4.3-7'!C19</f>
        <v>0</v>
      </c>
    </row>
    <row r="20" spans="1:16">
      <c r="A20" s="230" t="s">
        <v>253</v>
      </c>
      <c r="B20" s="230"/>
      <c r="C20" s="229"/>
      <c r="D20" s="228"/>
      <c r="E20" s="229"/>
      <c r="F20" s="228"/>
      <c r="G20" s="229"/>
      <c r="H20" s="229"/>
      <c r="I20" s="228"/>
      <c r="J20" s="229"/>
      <c r="K20" s="228"/>
      <c r="L20" s="229"/>
      <c r="M20" s="208"/>
      <c r="N20" s="229">
        <f t="shared" si="0"/>
        <v>0</v>
      </c>
      <c r="O20" s="273">
        <f t="shared" si="1"/>
        <v>0</v>
      </c>
      <c r="P20" s="273">
        <f>C20-'[2]4.3-7'!C20</f>
        <v>0</v>
      </c>
    </row>
    <row r="21" spans="1:16">
      <c r="A21" s="242" t="s">
        <v>36</v>
      </c>
      <c r="B21" s="242" t="s">
        <v>183</v>
      </c>
      <c r="C21" s="229">
        <f>SUM(D21:I21)</f>
        <v>120402</v>
      </c>
      <c r="D21" s="367">
        <v>65878</v>
      </c>
      <c r="E21" s="229">
        <v>17500</v>
      </c>
      <c r="F21" s="228">
        <v>22502</v>
      </c>
      <c r="G21" s="229">
        <v>12760</v>
      </c>
      <c r="H21" s="229"/>
      <c r="I21" s="228">
        <v>1762</v>
      </c>
      <c r="J21" s="229"/>
      <c r="K21" s="228"/>
      <c r="L21" s="229"/>
      <c r="M21" s="208"/>
      <c r="N21" s="229">
        <f t="shared" si="0"/>
        <v>120402</v>
      </c>
      <c r="O21" s="273">
        <f t="shared" si="1"/>
        <v>0</v>
      </c>
      <c r="P21" s="273">
        <f>C21-'[2]4.3-7'!C21</f>
        <v>0</v>
      </c>
    </row>
    <row r="22" spans="1:16">
      <c r="A22" s="207" t="s">
        <v>492</v>
      </c>
      <c r="B22" s="242"/>
      <c r="C22" s="208">
        <v>109952</v>
      </c>
      <c r="D22" s="228">
        <v>65878</v>
      </c>
      <c r="E22" s="229">
        <v>17500</v>
      </c>
      <c r="F22" s="228">
        <v>24812</v>
      </c>
      <c r="G22" s="229">
        <v>0</v>
      </c>
      <c r="H22" s="229">
        <v>0</v>
      </c>
      <c r="I22" s="228">
        <v>1762</v>
      </c>
      <c r="J22" s="229">
        <v>0</v>
      </c>
      <c r="K22" s="228">
        <v>0</v>
      </c>
      <c r="L22" s="229">
        <v>0</v>
      </c>
      <c r="M22" s="208"/>
      <c r="N22" s="229">
        <f t="shared" si="0"/>
        <v>109952</v>
      </c>
      <c r="O22" s="273">
        <f t="shared" si="1"/>
        <v>0</v>
      </c>
      <c r="P22" s="273">
        <f>C22-'[2]4.3-7'!C22</f>
        <v>0</v>
      </c>
    </row>
    <row r="23" spans="1:16">
      <c r="A23" s="207" t="s">
        <v>744</v>
      </c>
      <c r="B23" s="242"/>
      <c r="C23" s="208">
        <v>436</v>
      </c>
      <c r="D23" s="228">
        <v>343</v>
      </c>
      <c r="E23" s="229">
        <v>93</v>
      </c>
      <c r="F23" s="228"/>
      <c r="G23" s="229"/>
      <c r="H23" s="229"/>
      <c r="I23" s="228"/>
      <c r="J23" s="229"/>
      <c r="K23" s="228"/>
      <c r="L23" s="229"/>
      <c r="M23" s="208"/>
      <c r="N23" s="229">
        <f t="shared" si="0"/>
        <v>436</v>
      </c>
      <c r="O23" s="273">
        <f t="shared" si="1"/>
        <v>0</v>
      </c>
      <c r="P23" s="273">
        <f>C23-'[2]4.3-7'!C23</f>
        <v>0</v>
      </c>
    </row>
    <row r="24" spans="1:16">
      <c r="A24" s="207" t="s">
        <v>490</v>
      </c>
      <c r="B24" s="242"/>
      <c r="C24" s="208">
        <v>5</v>
      </c>
      <c r="D24" s="228"/>
      <c r="E24" s="229"/>
      <c r="F24" s="228">
        <v>5</v>
      </c>
      <c r="G24" s="229"/>
      <c r="H24" s="229"/>
      <c r="I24" s="228"/>
      <c r="J24" s="229"/>
      <c r="K24" s="228"/>
      <c r="L24" s="229"/>
      <c r="M24" s="208"/>
      <c r="N24" s="229">
        <f t="shared" si="0"/>
        <v>5</v>
      </c>
      <c r="O24" s="273">
        <f t="shared" si="1"/>
        <v>0</v>
      </c>
      <c r="P24" s="273">
        <f>C24-'[2]4.3-7'!C24</f>
        <v>0</v>
      </c>
    </row>
    <row r="25" spans="1:16">
      <c r="A25" s="207" t="s">
        <v>491</v>
      </c>
      <c r="B25" s="242"/>
      <c r="C25" s="229">
        <f>SUM(C23:C24)</f>
        <v>441</v>
      </c>
      <c r="D25" s="229">
        <f t="shared" ref="D25:M25" si="4">SUM(D23:D24)</f>
        <v>343</v>
      </c>
      <c r="E25" s="229">
        <f t="shared" si="4"/>
        <v>93</v>
      </c>
      <c r="F25" s="229">
        <f t="shared" si="4"/>
        <v>5</v>
      </c>
      <c r="G25" s="229">
        <f t="shared" si="4"/>
        <v>0</v>
      </c>
      <c r="H25" s="229">
        <f t="shared" si="4"/>
        <v>0</v>
      </c>
      <c r="I25" s="229">
        <f t="shared" si="4"/>
        <v>0</v>
      </c>
      <c r="J25" s="229">
        <f t="shared" si="4"/>
        <v>0</v>
      </c>
      <c r="K25" s="229">
        <f t="shared" si="4"/>
        <v>0</v>
      </c>
      <c r="L25" s="229">
        <f t="shared" si="4"/>
        <v>0</v>
      </c>
      <c r="M25" s="229">
        <f t="shared" si="4"/>
        <v>0</v>
      </c>
      <c r="N25" s="229">
        <f t="shared" si="0"/>
        <v>441</v>
      </c>
      <c r="O25" s="273">
        <f t="shared" si="1"/>
        <v>0</v>
      </c>
      <c r="P25" s="273">
        <f>C25-'[2]4.3-7'!C25</f>
        <v>0</v>
      </c>
    </row>
    <row r="26" spans="1:16" s="366" customFormat="1">
      <c r="A26" s="466" t="s">
        <v>492</v>
      </c>
      <c r="B26" s="225"/>
      <c r="C26" s="226">
        <f>C22+C25</f>
        <v>110393</v>
      </c>
      <c r="D26" s="226">
        <f t="shared" ref="D26:M26" si="5">D22+D25</f>
        <v>66221</v>
      </c>
      <c r="E26" s="226">
        <f t="shared" si="5"/>
        <v>17593</v>
      </c>
      <c r="F26" s="226">
        <f t="shared" si="5"/>
        <v>24817</v>
      </c>
      <c r="G26" s="226">
        <f t="shared" si="5"/>
        <v>0</v>
      </c>
      <c r="H26" s="226">
        <f t="shared" si="5"/>
        <v>0</v>
      </c>
      <c r="I26" s="226">
        <f t="shared" si="5"/>
        <v>1762</v>
      </c>
      <c r="J26" s="226">
        <f t="shared" si="5"/>
        <v>0</v>
      </c>
      <c r="K26" s="226">
        <f t="shared" si="5"/>
        <v>0</v>
      </c>
      <c r="L26" s="226">
        <f t="shared" si="5"/>
        <v>0</v>
      </c>
      <c r="M26" s="226">
        <f t="shared" si="5"/>
        <v>0</v>
      </c>
      <c r="N26" s="229">
        <f t="shared" si="0"/>
        <v>110393</v>
      </c>
      <c r="O26" s="273">
        <f t="shared" si="1"/>
        <v>0</v>
      </c>
      <c r="P26" s="273">
        <f>C26-'[2]4.3-7'!C26</f>
        <v>0</v>
      </c>
    </row>
    <row r="27" spans="1:16">
      <c r="A27" s="231" t="s">
        <v>254</v>
      </c>
      <c r="B27" s="231"/>
      <c r="C27" s="229"/>
      <c r="D27" s="228"/>
      <c r="E27" s="224"/>
      <c r="F27" s="223"/>
      <c r="G27" s="224"/>
      <c r="H27" s="224"/>
      <c r="I27" s="223"/>
      <c r="J27" s="224"/>
      <c r="K27" s="223"/>
      <c r="L27" s="224"/>
      <c r="M27" s="208"/>
      <c r="N27" s="229">
        <f t="shared" si="0"/>
        <v>0</v>
      </c>
      <c r="O27" s="273">
        <f t="shared" si="1"/>
        <v>0</v>
      </c>
      <c r="P27" s="273">
        <f>C27-'[2]4.3-7'!C27</f>
        <v>0</v>
      </c>
    </row>
    <row r="28" spans="1:16">
      <c r="A28" s="242" t="s">
        <v>36</v>
      </c>
      <c r="B28" s="242" t="s">
        <v>183</v>
      </c>
      <c r="C28" s="229">
        <f>SUM(D28:I28)</f>
        <v>61529</v>
      </c>
      <c r="D28" s="367">
        <v>34290</v>
      </c>
      <c r="E28" s="229">
        <v>9234</v>
      </c>
      <c r="F28" s="228">
        <v>11677</v>
      </c>
      <c r="G28" s="229">
        <v>5636</v>
      </c>
      <c r="H28" s="229"/>
      <c r="I28" s="228">
        <v>692</v>
      </c>
      <c r="J28" s="229"/>
      <c r="K28" s="228"/>
      <c r="L28" s="229"/>
      <c r="M28" s="208"/>
      <c r="N28" s="229">
        <f t="shared" si="0"/>
        <v>61529</v>
      </c>
      <c r="O28" s="273">
        <f t="shared" si="1"/>
        <v>0</v>
      </c>
      <c r="P28" s="273">
        <f>C28-'[2]4.3-7'!C28</f>
        <v>0</v>
      </c>
    </row>
    <row r="29" spans="1:16">
      <c r="A29" s="207" t="s">
        <v>492</v>
      </c>
      <c r="B29" s="242"/>
      <c r="C29" s="208">
        <v>57751</v>
      </c>
      <c r="D29" s="228">
        <v>34290</v>
      </c>
      <c r="E29" s="229">
        <v>9234</v>
      </c>
      <c r="F29" s="228">
        <v>13535</v>
      </c>
      <c r="G29" s="229">
        <v>0</v>
      </c>
      <c r="H29" s="229">
        <v>0</v>
      </c>
      <c r="I29" s="228">
        <v>692</v>
      </c>
      <c r="J29" s="229">
        <v>0</v>
      </c>
      <c r="K29" s="228">
        <v>0</v>
      </c>
      <c r="L29" s="229">
        <v>0</v>
      </c>
      <c r="M29" s="208"/>
      <c r="N29" s="229">
        <f t="shared" si="0"/>
        <v>57751</v>
      </c>
      <c r="O29" s="273">
        <f t="shared" si="1"/>
        <v>0</v>
      </c>
      <c r="P29" s="273">
        <f>C29-'[2]4.3-7'!C29</f>
        <v>0</v>
      </c>
    </row>
    <row r="30" spans="1:16">
      <c r="A30" s="207" t="s">
        <v>744</v>
      </c>
      <c r="B30" s="242"/>
      <c r="C30" s="208">
        <v>242</v>
      </c>
      <c r="D30" s="228">
        <v>191</v>
      </c>
      <c r="E30" s="229">
        <v>51</v>
      </c>
      <c r="F30" s="228"/>
      <c r="G30" s="229"/>
      <c r="H30" s="229"/>
      <c r="I30" s="228"/>
      <c r="J30" s="229"/>
      <c r="K30" s="228"/>
      <c r="L30" s="229"/>
      <c r="M30" s="208"/>
      <c r="N30" s="229">
        <f t="shared" si="0"/>
        <v>242</v>
      </c>
      <c r="O30" s="273">
        <f t="shared" si="1"/>
        <v>0</v>
      </c>
      <c r="P30" s="273">
        <f>C30-'[2]4.3-7'!C30</f>
        <v>0</v>
      </c>
    </row>
    <row r="31" spans="1:16">
      <c r="A31" s="207" t="s">
        <v>490</v>
      </c>
      <c r="B31" s="242"/>
      <c r="C31" s="208">
        <v>5</v>
      </c>
      <c r="D31" s="228"/>
      <c r="E31" s="229"/>
      <c r="F31" s="228">
        <v>5</v>
      </c>
      <c r="G31" s="229"/>
      <c r="H31" s="229"/>
      <c r="I31" s="228"/>
      <c r="J31" s="229"/>
      <c r="K31" s="228"/>
      <c r="L31" s="229"/>
      <c r="M31" s="208"/>
      <c r="N31" s="229">
        <f t="shared" si="0"/>
        <v>5</v>
      </c>
      <c r="O31" s="273">
        <f t="shared" si="1"/>
        <v>0</v>
      </c>
      <c r="P31" s="273">
        <f>C31-'[2]4.3-7'!C31</f>
        <v>0</v>
      </c>
    </row>
    <row r="32" spans="1:16">
      <c r="A32" s="207" t="s">
        <v>491</v>
      </c>
      <c r="B32" s="242"/>
      <c r="C32" s="229">
        <f>SUM(C30:C31)</f>
        <v>247</v>
      </c>
      <c r="D32" s="229">
        <f t="shared" ref="D32:L32" si="6">SUM(D30:D31)</f>
        <v>191</v>
      </c>
      <c r="E32" s="229">
        <f t="shared" si="6"/>
        <v>51</v>
      </c>
      <c r="F32" s="229">
        <f t="shared" si="6"/>
        <v>5</v>
      </c>
      <c r="G32" s="229">
        <f t="shared" si="6"/>
        <v>0</v>
      </c>
      <c r="H32" s="229">
        <f t="shared" si="6"/>
        <v>0</v>
      </c>
      <c r="I32" s="229">
        <f t="shared" si="6"/>
        <v>0</v>
      </c>
      <c r="J32" s="229">
        <f t="shared" si="6"/>
        <v>0</v>
      </c>
      <c r="K32" s="229">
        <f t="shared" si="6"/>
        <v>0</v>
      </c>
      <c r="L32" s="229">
        <f t="shared" si="6"/>
        <v>0</v>
      </c>
      <c r="M32" s="229">
        <f t="shared" ref="M32" si="7">SUM(M31)</f>
        <v>0</v>
      </c>
      <c r="N32" s="229">
        <f t="shared" si="0"/>
        <v>247</v>
      </c>
      <c r="O32" s="273">
        <f t="shared" si="1"/>
        <v>0</v>
      </c>
      <c r="P32" s="273">
        <f>C32-'[2]4.3-7'!C32</f>
        <v>0</v>
      </c>
    </row>
    <row r="33" spans="1:16" s="366" customFormat="1">
      <c r="A33" s="466" t="s">
        <v>492</v>
      </c>
      <c r="B33" s="225"/>
      <c r="C33" s="226">
        <f>C29+C32</f>
        <v>57998</v>
      </c>
      <c r="D33" s="226">
        <f t="shared" ref="D33:M33" si="8">D29+D32</f>
        <v>34481</v>
      </c>
      <c r="E33" s="226">
        <f t="shared" si="8"/>
        <v>9285</v>
      </c>
      <c r="F33" s="226">
        <f t="shared" si="8"/>
        <v>13540</v>
      </c>
      <c r="G33" s="226">
        <f t="shared" si="8"/>
        <v>0</v>
      </c>
      <c r="H33" s="226">
        <f t="shared" si="8"/>
        <v>0</v>
      </c>
      <c r="I33" s="226">
        <f t="shared" si="8"/>
        <v>692</v>
      </c>
      <c r="J33" s="226">
        <f t="shared" si="8"/>
        <v>0</v>
      </c>
      <c r="K33" s="226">
        <f t="shared" si="8"/>
        <v>0</v>
      </c>
      <c r="L33" s="226">
        <f t="shared" si="8"/>
        <v>0</v>
      </c>
      <c r="M33" s="226">
        <f t="shared" si="8"/>
        <v>0</v>
      </c>
      <c r="N33" s="229">
        <f t="shared" si="0"/>
        <v>57998</v>
      </c>
      <c r="O33" s="273">
        <f t="shared" si="1"/>
        <v>0</v>
      </c>
      <c r="P33" s="273">
        <f>C33-'[2]4.3-7'!C33</f>
        <v>0</v>
      </c>
    </row>
    <row r="34" spans="1:16">
      <c r="A34" s="204" t="s">
        <v>273</v>
      </c>
      <c r="B34" s="204"/>
      <c r="C34" s="229"/>
      <c r="D34" s="228"/>
      <c r="E34" s="224"/>
      <c r="F34" s="223"/>
      <c r="G34" s="224"/>
      <c r="H34" s="224"/>
      <c r="I34" s="223"/>
      <c r="J34" s="224"/>
      <c r="K34" s="223"/>
      <c r="L34" s="224"/>
      <c r="M34" s="208"/>
      <c r="N34" s="229">
        <f t="shared" si="0"/>
        <v>0</v>
      </c>
      <c r="O34" s="273">
        <f t="shared" si="1"/>
        <v>0</v>
      </c>
      <c r="P34" s="273">
        <f>C34-'[2]4.3-7'!C34</f>
        <v>0</v>
      </c>
    </row>
    <row r="35" spans="1:16">
      <c r="A35" s="242" t="s">
        <v>36</v>
      </c>
      <c r="B35" s="242" t="s">
        <v>183</v>
      </c>
      <c r="C35" s="229">
        <f>SUM(D35:I35)</f>
        <v>28009</v>
      </c>
      <c r="D35" s="228">
        <v>16978</v>
      </c>
      <c r="E35" s="229">
        <v>4584</v>
      </c>
      <c r="F35" s="228">
        <v>2408</v>
      </c>
      <c r="G35" s="229"/>
      <c r="H35" s="229"/>
      <c r="I35" s="228">
        <v>4039</v>
      </c>
      <c r="J35" s="229"/>
      <c r="K35" s="228"/>
      <c r="L35" s="229"/>
      <c r="M35" s="208"/>
      <c r="N35" s="229">
        <f t="shared" si="0"/>
        <v>28009</v>
      </c>
      <c r="O35" s="273">
        <f t="shared" si="1"/>
        <v>0</v>
      </c>
      <c r="P35" s="273">
        <f>C35-'[2]4.3-7'!C35</f>
        <v>0</v>
      </c>
    </row>
    <row r="36" spans="1:16">
      <c r="A36" s="207" t="s">
        <v>492</v>
      </c>
      <c r="B36" s="260"/>
      <c r="C36" s="208">
        <v>29194</v>
      </c>
      <c r="D36" s="228">
        <v>16978</v>
      </c>
      <c r="E36" s="229">
        <v>4584</v>
      </c>
      <c r="F36" s="228">
        <v>3593</v>
      </c>
      <c r="G36" s="229">
        <v>0</v>
      </c>
      <c r="H36" s="229">
        <v>0</v>
      </c>
      <c r="I36" s="228">
        <v>4039</v>
      </c>
      <c r="J36" s="229">
        <v>0</v>
      </c>
      <c r="K36" s="228">
        <v>0</v>
      </c>
      <c r="L36" s="229">
        <v>0</v>
      </c>
      <c r="M36" s="208"/>
      <c r="N36" s="229">
        <f t="shared" si="0"/>
        <v>29194</v>
      </c>
      <c r="O36" s="273">
        <f t="shared" si="1"/>
        <v>0</v>
      </c>
      <c r="P36" s="273">
        <f>C36-'[2]4.3-7'!C36</f>
        <v>0</v>
      </c>
    </row>
    <row r="37" spans="1:16">
      <c r="A37" s="207" t="s">
        <v>490</v>
      </c>
      <c r="B37" s="242"/>
      <c r="C37" s="208">
        <v>30</v>
      </c>
      <c r="D37" s="228"/>
      <c r="E37" s="229"/>
      <c r="F37" s="228">
        <v>30</v>
      </c>
      <c r="G37" s="229"/>
      <c r="H37" s="229"/>
      <c r="I37" s="228"/>
      <c r="J37" s="229"/>
      <c r="K37" s="228"/>
      <c r="L37" s="229"/>
      <c r="M37" s="208"/>
      <c r="N37" s="229">
        <f t="shared" si="0"/>
        <v>30</v>
      </c>
      <c r="O37" s="273">
        <f t="shared" si="1"/>
        <v>0</v>
      </c>
      <c r="P37" s="273">
        <f>C37-'[2]4.3-7'!C37</f>
        <v>0</v>
      </c>
    </row>
    <row r="38" spans="1:16">
      <c r="A38" s="207" t="s">
        <v>491</v>
      </c>
      <c r="B38" s="242"/>
      <c r="C38" s="229">
        <f>SUM(C37)</f>
        <v>30</v>
      </c>
      <c r="D38" s="229">
        <f t="shared" ref="D38:L38" si="9">SUM(D37)</f>
        <v>0</v>
      </c>
      <c r="E38" s="229">
        <f t="shared" si="9"/>
        <v>0</v>
      </c>
      <c r="F38" s="229">
        <f t="shared" si="9"/>
        <v>30</v>
      </c>
      <c r="G38" s="229">
        <f t="shared" si="9"/>
        <v>0</v>
      </c>
      <c r="H38" s="229">
        <f t="shared" si="9"/>
        <v>0</v>
      </c>
      <c r="I38" s="229">
        <f t="shared" si="9"/>
        <v>0</v>
      </c>
      <c r="J38" s="229">
        <f t="shared" si="9"/>
        <v>0</v>
      </c>
      <c r="K38" s="229">
        <f t="shared" si="9"/>
        <v>0</v>
      </c>
      <c r="L38" s="229">
        <f t="shared" si="9"/>
        <v>0</v>
      </c>
      <c r="M38" s="208"/>
      <c r="N38" s="229">
        <f t="shared" si="0"/>
        <v>30</v>
      </c>
      <c r="O38" s="273">
        <f t="shared" si="1"/>
        <v>0</v>
      </c>
      <c r="P38" s="273">
        <f>C38-'[2]4.3-7'!C38</f>
        <v>0</v>
      </c>
    </row>
    <row r="39" spans="1:16" s="366" customFormat="1">
      <c r="A39" s="466" t="s">
        <v>492</v>
      </c>
      <c r="B39" s="225"/>
      <c r="C39" s="226">
        <f>C36+C38</f>
        <v>29224</v>
      </c>
      <c r="D39" s="226">
        <f t="shared" ref="D39:L39" si="10">D36+D38</f>
        <v>16978</v>
      </c>
      <c r="E39" s="226">
        <f t="shared" si="10"/>
        <v>4584</v>
      </c>
      <c r="F39" s="226">
        <f t="shared" si="10"/>
        <v>3623</v>
      </c>
      <c r="G39" s="226">
        <f t="shared" si="10"/>
        <v>0</v>
      </c>
      <c r="H39" s="226">
        <f t="shared" si="10"/>
        <v>0</v>
      </c>
      <c r="I39" s="226">
        <f t="shared" si="10"/>
        <v>4039</v>
      </c>
      <c r="J39" s="226">
        <f t="shared" si="10"/>
        <v>0</v>
      </c>
      <c r="K39" s="226">
        <f t="shared" si="10"/>
        <v>0</v>
      </c>
      <c r="L39" s="226">
        <f t="shared" si="10"/>
        <v>0</v>
      </c>
      <c r="M39" s="210"/>
      <c r="N39" s="229">
        <f t="shared" si="0"/>
        <v>29224</v>
      </c>
      <c r="O39" s="273">
        <f t="shared" si="1"/>
        <v>0</v>
      </c>
      <c r="P39" s="273">
        <f>C39-'[2]4.3-7'!C39</f>
        <v>0</v>
      </c>
    </row>
    <row r="40" spans="1:16">
      <c r="A40" s="204" t="s">
        <v>248</v>
      </c>
      <c r="B40" s="204"/>
      <c r="C40" s="229"/>
      <c r="D40" s="224"/>
      <c r="E40" s="224"/>
      <c r="F40" s="223"/>
      <c r="G40" s="224"/>
      <c r="H40" s="224"/>
      <c r="I40" s="223"/>
      <c r="J40" s="224"/>
      <c r="K40" s="223"/>
      <c r="L40" s="224"/>
      <c r="M40" s="208"/>
      <c r="N40" s="229">
        <f t="shared" si="0"/>
        <v>0</v>
      </c>
      <c r="O40" s="273">
        <f t="shared" si="1"/>
        <v>0</v>
      </c>
      <c r="P40" s="273">
        <f>C40-'[2]4.3-7'!C40</f>
        <v>0</v>
      </c>
    </row>
    <row r="41" spans="1:16">
      <c r="A41" s="207" t="s">
        <v>36</v>
      </c>
      <c r="B41" s="207"/>
      <c r="C41" s="229">
        <f t="shared" ref="C41:M44" si="11">C46+C51</f>
        <v>165361</v>
      </c>
      <c r="D41" s="229">
        <f t="shared" si="11"/>
        <v>76905</v>
      </c>
      <c r="E41" s="229">
        <f t="shared" si="11"/>
        <v>21397</v>
      </c>
      <c r="F41" s="229">
        <f t="shared" si="11"/>
        <v>63069</v>
      </c>
      <c r="G41" s="229">
        <f t="shared" si="11"/>
        <v>0</v>
      </c>
      <c r="H41" s="229">
        <f t="shared" si="11"/>
        <v>0</v>
      </c>
      <c r="I41" s="367">
        <f t="shared" si="11"/>
        <v>3990</v>
      </c>
      <c r="J41" s="229">
        <f t="shared" si="11"/>
        <v>0</v>
      </c>
      <c r="K41" s="229">
        <f t="shared" si="11"/>
        <v>0</v>
      </c>
      <c r="L41" s="229">
        <f t="shared" si="11"/>
        <v>0</v>
      </c>
      <c r="M41" s="376"/>
      <c r="N41" s="229">
        <f t="shared" si="0"/>
        <v>165361</v>
      </c>
      <c r="O41" s="273">
        <f t="shared" si="1"/>
        <v>0</v>
      </c>
      <c r="P41" s="273">
        <f>C41-'[2]4.3-7'!C41</f>
        <v>0</v>
      </c>
    </row>
    <row r="42" spans="1:16">
      <c r="A42" s="207" t="s">
        <v>492</v>
      </c>
      <c r="B42" s="207"/>
      <c r="C42" s="229">
        <f>C47+C52</f>
        <v>169829</v>
      </c>
      <c r="D42" s="229">
        <f t="shared" si="11"/>
        <v>76905</v>
      </c>
      <c r="E42" s="229">
        <f t="shared" si="11"/>
        <v>21397</v>
      </c>
      <c r="F42" s="229">
        <f t="shared" si="11"/>
        <v>67537</v>
      </c>
      <c r="G42" s="229">
        <f t="shared" si="11"/>
        <v>0</v>
      </c>
      <c r="H42" s="229">
        <f t="shared" si="11"/>
        <v>0</v>
      </c>
      <c r="I42" s="229">
        <f t="shared" si="11"/>
        <v>3990</v>
      </c>
      <c r="J42" s="229">
        <f t="shared" si="11"/>
        <v>0</v>
      </c>
      <c r="K42" s="229">
        <f t="shared" si="11"/>
        <v>0</v>
      </c>
      <c r="L42" s="229">
        <f t="shared" si="11"/>
        <v>0</v>
      </c>
      <c r="M42" s="229">
        <f t="shared" si="11"/>
        <v>0</v>
      </c>
      <c r="N42" s="229">
        <f t="shared" si="0"/>
        <v>169829</v>
      </c>
      <c r="O42" s="273">
        <f t="shared" si="1"/>
        <v>0</v>
      </c>
      <c r="P42" s="273">
        <f>C42-'[2]4.3-7'!C42</f>
        <v>0</v>
      </c>
    </row>
    <row r="43" spans="1:16">
      <c r="A43" s="207" t="s">
        <v>491</v>
      </c>
      <c r="B43" s="207"/>
      <c r="C43" s="229">
        <f>C48+C53</f>
        <v>0</v>
      </c>
      <c r="D43" s="229">
        <f t="shared" si="11"/>
        <v>0</v>
      </c>
      <c r="E43" s="229">
        <f t="shared" si="11"/>
        <v>0</v>
      </c>
      <c r="F43" s="229">
        <f t="shared" si="11"/>
        <v>0</v>
      </c>
      <c r="G43" s="229">
        <f t="shared" si="11"/>
        <v>0</v>
      </c>
      <c r="H43" s="229">
        <f t="shared" si="11"/>
        <v>0</v>
      </c>
      <c r="I43" s="229">
        <f t="shared" si="11"/>
        <v>0</v>
      </c>
      <c r="J43" s="229">
        <f t="shared" si="11"/>
        <v>0</v>
      </c>
      <c r="K43" s="229">
        <f t="shared" si="11"/>
        <v>0</v>
      </c>
      <c r="L43" s="229">
        <f t="shared" si="11"/>
        <v>0</v>
      </c>
      <c r="M43" s="376"/>
      <c r="N43" s="229">
        <f t="shared" si="0"/>
        <v>0</v>
      </c>
      <c r="O43" s="273">
        <f t="shared" si="1"/>
        <v>0</v>
      </c>
      <c r="P43" s="273">
        <f>C43-'[2]4.3-7'!C43</f>
        <v>0</v>
      </c>
    </row>
    <row r="44" spans="1:16">
      <c r="A44" s="466" t="s">
        <v>492</v>
      </c>
      <c r="B44" s="207"/>
      <c r="C44" s="226">
        <f>C49+C54</f>
        <v>169829</v>
      </c>
      <c r="D44" s="229">
        <f t="shared" si="11"/>
        <v>76905</v>
      </c>
      <c r="E44" s="229">
        <f t="shared" si="11"/>
        <v>21397</v>
      </c>
      <c r="F44" s="229">
        <f t="shared" si="11"/>
        <v>67537</v>
      </c>
      <c r="G44" s="229">
        <f t="shared" si="11"/>
        <v>0</v>
      </c>
      <c r="H44" s="229">
        <f t="shared" si="11"/>
        <v>0</v>
      </c>
      <c r="I44" s="229">
        <f t="shared" si="11"/>
        <v>3990</v>
      </c>
      <c r="J44" s="229">
        <f t="shared" si="11"/>
        <v>0</v>
      </c>
      <c r="K44" s="229">
        <f t="shared" si="11"/>
        <v>0</v>
      </c>
      <c r="L44" s="229">
        <f t="shared" si="11"/>
        <v>0</v>
      </c>
      <c r="M44" s="376"/>
      <c r="N44" s="229">
        <f t="shared" si="0"/>
        <v>169829</v>
      </c>
      <c r="O44" s="273">
        <f t="shared" si="1"/>
        <v>0</v>
      </c>
      <c r="P44" s="273">
        <f>C44-'[2]4.3-7'!C44</f>
        <v>0</v>
      </c>
    </row>
    <row r="45" spans="1:16">
      <c r="A45" s="231" t="s">
        <v>162</v>
      </c>
      <c r="B45" s="231"/>
      <c r="C45" s="229"/>
      <c r="D45" s="223"/>
      <c r="E45" s="224"/>
      <c r="F45" s="223"/>
      <c r="G45" s="224"/>
      <c r="H45" s="224"/>
      <c r="I45" s="223"/>
      <c r="J45" s="224"/>
      <c r="K45" s="223"/>
      <c r="L45" s="224"/>
      <c r="M45" s="208"/>
      <c r="N45" s="229">
        <f t="shared" si="0"/>
        <v>0</v>
      </c>
      <c r="O45" s="273">
        <f t="shared" si="1"/>
        <v>0</v>
      </c>
      <c r="P45" s="273">
        <f>C45-'[2]4.3-7'!C45</f>
        <v>0</v>
      </c>
    </row>
    <row r="46" spans="1:16">
      <c r="A46" s="242" t="s">
        <v>36</v>
      </c>
      <c r="B46" s="242" t="s">
        <v>184</v>
      </c>
      <c r="C46" s="229">
        <f>SUM(D46:I46)</f>
        <v>99887</v>
      </c>
      <c r="D46" s="367">
        <v>42553</v>
      </c>
      <c r="E46" s="229">
        <v>12176</v>
      </c>
      <c r="F46" s="228">
        <v>41761</v>
      </c>
      <c r="G46" s="229"/>
      <c r="H46" s="229"/>
      <c r="I46" s="228">
        <v>3397</v>
      </c>
      <c r="J46" s="229"/>
      <c r="K46" s="228"/>
      <c r="L46" s="229"/>
      <c r="M46" s="208"/>
      <c r="N46" s="229">
        <f t="shared" si="0"/>
        <v>99887</v>
      </c>
      <c r="O46" s="273">
        <f t="shared" si="1"/>
        <v>0</v>
      </c>
      <c r="P46" s="273">
        <f>C46-'[2]4.3-7'!C46</f>
        <v>0</v>
      </c>
    </row>
    <row r="47" spans="1:16">
      <c r="A47" s="207" t="s">
        <v>492</v>
      </c>
      <c r="B47" s="242"/>
      <c r="C47" s="229">
        <v>102585</v>
      </c>
      <c r="D47" s="228">
        <v>42553</v>
      </c>
      <c r="E47" s="229">
        <v>12176</v>
      </c>
      <c r="F47" s="228">
        <v>44459</v>
      </c>
      <c r="G47" s="229">
        <v>0</v>
      </c>
      <c r="H47" s="229">
        <v>0</v>
      </c>
      <c r="I47" s="228">
        <v>3397</v>
      </c>
      <c r="J47" s="229">
        <v>0</v>
      </c>
      <c r="K47" s="228">
        <v>0</v>
      </c>
      <c r="L47" s="229">
        <v>0</v>
      </c>
      <c r="M47" s="208"/>
      <c r="N47" s="229">
        <f t="shared" si="0"/>
        <v>102585</v>
      </c>
      <c r="O47" s="273">
        <f t="shared" si="1"/>
        <v>0</v>
      </c>
      <c r="P47" s="273">
        <f>C47-'[2]4.3-7'!C47</f>
        <v>0</v>
      </c>
    </row>
    <row r="48" spans="1:16">
      <c r="A48" s="207" t="s">
        <v>491</v>
      </c>
      <c r="B48" s="242"/>
      <c r="C48" s="229">
        <v>0</v>
      </c>
      <c r="D48" s="229">
        <v>0</v>
      </c>
      <c r="E48" s="229">
        <v>0</v>
      </c>
      <c r="F48" s="229">
        <v>0</v>
      </c>
      <c r="G48" s="229">
        <v>0</v>
      </c>
      <c r="H48" s="229">
        <v>0</v>
      </c>
      <c r="I48" s="229">
        <v>0</v>
      </c>
      <c r="J48" s="229">
        <v>0</v>
      </c>
      <c r="K48" s="229">
        <v>0</v>
      </c>
      <c r="L48" s="229">
        <v>0</v>
      </c>
      <c r="M48" s="208"/>
      <c r="N48" s="229">
        <f t="shared" si="0"/>
        <v>0</v>
      </c>
      <c r="O48" s="273">
        <f t="shared" si="1"/>
        <v>0</v>
      </c>
      <c r="P48" s="273">
        <f>C48-'[2]4.3-7'!C48</f>
        <v>0</v>
      </c>
    </row>
    <row r="49" spans="1:16" s="366" customFormat="1">
      <c r="A49" s="466" t="s">
        <v>492</v>
      </c>
      <c r="B49" s="225"/>
      <c r="C49" s="226">
        <f>C47+C48</f>
        <v>102585</v>
      </c>
      <c r="D49" s="226">
        <f t="shared" ref="D49:L49" si="12">D47+D48</f>
        <v>42553</v>
      </c>
      <c r="E49" s="226">
        <f t="shared" si="12"/>
        <v>12176</v>
      </c>
      <c r="F49" s="226">
        <f t="shared" si="12"/>
        <v>44459</v>
      </c>
      <c r="G49" s="226">
        <f t="shared" si="12"/>
        <v>0</v>
      </c>
      <c r="H49" s="226">
        <f t="shared" si="12"/>
        <v>0</v>
      </c>
      <c r="I49" s="226">
        <f t="shared" si="12"/>
        <v>3397</v>
      </c>
      <c r="J49" s="226">
        <f t="shared" si="12"/>
        <v>0</v>
      </c>
      <c r="K49" s="226">
        <f t="shared" si="12"/>
        <v>0</v>
      </c>
      <c r="L49" s="226">
        <f t="shared" si="12"/>
        <v>0</v>
      </c>
      <c r="M49" s="210"/>
      <c r="N49" s="229">
        <f t="shared" si="0"/>
        <v>102585</v>
      </c>
      <c r="O49" s="273">
        <f t="shared" si="1"/>
        <v>0</v>
      </c>
      <c r="P49" s="273">
        <f>C49-'[2]4.3-7'!C49</f>
        <v>0</v>
      </c>
    </row>
    <row r="50" spans="1:16">
      <c r="A50" s="231" t="s">
        <v>163</v>
      </c>
      <c r="B50" s="231"/>
      <c r="C50" s="229"/>
      <c r="D50" s="228"/>
      <c r="E50" s="224"/>
      <c r="F50" s="223"/>
      <c r="G50" s="224"/>
      <c r="H50" s="224"/>
      <c r="I50" s="223"/>
      <c r="J50" s="224"/>
      <c r="K50" s="223"/>
      <c r="L50" s="224"/>
      <c r="M50" s="208"/>
      <c r="N50" s="229">
        <f t="shared" si="0"/>
        <v>0</v>
      </c>
      <c r="O50" s="273">
        <f t="shared" si="1"/>
        <v>0</v>
      </c>
      <c r="P50" s="273">
        <f>C50-'[2]4.3-7'!C50</f>
        <v>0</v>
      </c>
    </row>
    <row r="51" spans="1:16">
      <c r="A51" s="242" t="s">
        <v>36</v>
      </c>
      <c r="B51" s="242" t="s">
        <v>184</v>
      </c>
      <c r="C51" s="229">
        <f>SUM(D51:I51)</f>
        <v>65474</v>
      </c>
      <c r="D51" s="228">
        <v>34352</v>
      </c>
      <c r="E51" s="229">
        <v>9221</v>
      </c>
      <c r="F51" s="228">
        <v>21308</v>
      </c>
      <c r="G51" s="229"/>
      <c r="H51" s="229"/>
      <c r="I51" s="228">
        <v>593</v>
      </c>
      <c r="J51" s="229"/>
      <c r="K51" s="228"/>
      <c r="L51" s="229"/>
      <c r="M51" s="208"/>
      <c r="N51" s="229">
        <f t="shared" si="0"/>
        <v>65474</v>
      </c>
      <c r="O51" s="273">
        <f t="shared" si="1"/>
        <v>0</v>
      </c>
      <c r="P51" s="273">
        <f>C51-'[2]4.3-7'!C51</f>
        <v>0</v>
      </c>
    </row>
    <row r="52" spans="1:16">
      <c r="A52" s="207" t="s">
        <v>492</v>
      </c>
      <c r="B52" s="242"/>
      <c r="C52" s="229">
        <v>67244</v>
      </c>
      <c r="D52" s="228">
        <v>34352</v>
      </c>
      <c r="E52" s="229">
        <v>9221</v>
      </c>
      <c r="F52" s="228">
        <v>23078</v>
      </c>
      <c r="G52" s="229">
        <v>0</v>
      </c>
      <c r="H52" s="229">
        <v>0</v>
      </c>
      <c r="I52" s="228">
        <v>593</v>
      </c>
      <c r="J52" s="229">
        <v>0</v>
      </c>
      <c r="K52" s="228">
        <v>0</v>
      </c>
      <c r="L52" s="229">
        <v>0</v>
      </c>
      <c r="M52" s="208"/>
      <c r="N52" s="229">
        <f t="shared" si="0"/>
        <v>67244</v>
      </c>
      <c r="O52" s="273">
        <f t="shared" si="1"/>
        <v>0</v>
      </c>
      <c r="P52" s="273">
        <f>C52-'[2]4.3-7'!C52</f>
        <v>0</v>
      </c>
    </row>
    <row r="53" spans="1:16">
      <c r="A53" s="207" t="s">
        <v>491</v>
      </c>
      <c r="B53" s="242"/>
      <c r="C53" s="229">
        <v>0</v>
      </c>
      <c r="D53" s="229">
        <v>0</v>
      </c>
      <c r="E53" s="229">
        <v>0</v>
      </c>
      <c r="F53" s="229">
        <v>0</v>
      </c>
      <c r="G53" s="229">
        <v>0</v>
      </c>
      <c r="H53" s="229">
        <v>0</v>
      </c>
      <c r="I53" s="229">
        <v>0</v>
      </c>
      <c r="J53" s="229">
        <v>0</v>
      </c>
      <c r="K53" s="229">
        <v>0</v>
      </c>
      <c r="L53" s="229">
        <v>0</v>
      </c>
      <c r="M53" s="208"/>
      <c r="N53" s="229">
        <f t="shared" si="0"/>
        <v>0</v>
      </c>
      <c r="O53" s="273">
        <f t="shared" si="1"/>
        <v>0</v>
      </c>
      <c r="P53" s="273">
        <f>C53-'[2]4.3-7'!C53</f>
        <v>0</v>
      </c>
    </row>
    <row r="54" spans="1:16" s="366" customFormat="1">
      <c r="A54" s="466" t="s">
        <v>492</v>
      </c>
      <c r="B54" s="225"/>
      <c r="C54" s="226">
        <f>C52+C53</f>
        <v>67244</v>
      </c>
      <c r="D54" s="226">
        <f t="shared" ref="D54:L54" si="13">D52+D53</f>
        <v>34352</v>
      </c>
      <c r="E54" s="226">
        <f t="shared" si="13"/>
        <v>9221</v>
      </c>
      <c r="F54" s="226">
        <f t="shared" si="13"/>
        <v>23078</v>
      </c>
      <c r="G54" s="226">
        <f t="shared" si="13"/>
        <v>0</v>
      </c>
      <c r="H54" s="226">
        <f t="shared" si="13"/>
        <v>0</v>
      </c>
      <c r="I54" s="226">
        <f t="shared" si="13"/>
        <v>593</v>
      </c>
      <c r="J54" s="226">
        <f t="shared" si="13"/>
        <v>0</v>
      </c>
      <c r="K54" s="226">
        <f t="shared" si="13"/>
        <v>0</v>
      </c>
      <c r="L54" s="226">
        <f t="shared" si="13"/>
        <v>0</v>
      </c>
      <c r="M54" s="210"/>
      <c r="N54" s="229">
        <f t="shared" si="0"/>
        <v>67244</v>
      </c>
      <c r="O54" s="273">
        <f t="shared" si="1"/>
        <v>0</v>
      </c>
      <c r="P54" s="273">
        <f>C54-'[2]4.3-7'!C54</f>
        <v>0</v>
      </c>
    </row>
    <row r="55" spans="1:16">
      <c r="A55" s="204" t="s">
        <v>255</v>
      </c>
      <c r="B55" s="204"/>
      <c r="C55" s="229"/>
      <c r="D55" s="223"/>
      <c r="E55" s="224"/>
      <c r="F55" s="223"/>
      <c r="G55" s="224"/>
      <c r="H55" s="224"/>
      <c r="I55" s="223"/>
      <c r="J55" s="224"/>
      <c r="K55" s="223"/>
      <c r="L55" s="224"/>
      <c r="M55" s="208"/>
      <c r="N55" s="229">
        <f t="shared" si="0"/>
        <v>0</v>
      </c>
      <c r="O55" s="273">
        <f t="shared" si="1"/>
        <v>0</v>
      </c>
      <c r="P55" s="273">
        <f>C55-'[2]4.3-7'!C55</f>
        <v>0</v>
      </c>
    </row>
    <row r="56" spans="1:16" s="365" customFormat="1">
      <c r="A56" s="242" t="s">
        <v>36</v>
      </c>
      <c r="B56" s="242" t="s">
        <v>183</v>
      </c>
      <c r="C56" s="229">
        <f>SUM(D56:I56)</f>
        <v>49853</v>
      </c>
      <c r="D56" s="228">
        <v>26961</v>
      </c>
      <c r="E56" s="229">
        <v>7029</v>
      </c>
      <c r="F56" s="228">
        <v>11712</v>
      </c>
      <c r="G56" s="229">
        <v>3745</v>
      </c>
      <c r="H56" s="229"/>
      <c r="I56" s="228">
        <v>406</v>
      </c>
      <c r="J56" s="229"/>
      <c r="K56" s="228"/>
      <c r="L56" s="229"/>
      <c r="M56" s="377"/>
      <c r="N56" s="229">
        <f t="shared" si="0"/>
        <v>49853</v>
      </c>
      <c r="O56" s="273">
        <f t="shared" si="1"/>
        <v>0</v>
      </c>
      <c r="P56" s="273">
        <f>C56-'[2]4.3-7'!C56</f>
        <v>0</v>
      </c>
    </row>
    <row r="57" spans="1:16">
      <c r="A57" s="207" t="s">
        <v>492</v>
      </c>
      <c r="B57" s="260"/>
      <c r="C57" s="208">
        <v>47674</v>
      </c>
      <c r="D57" s="228">
        <v>26961</v>
      </c>
      <c r="E57" s="229">
        <v>7029</v>
      </c>
      <c r="F57" s="228">
        <v>12695</v>
      </c>
      <c r="G57" s="229">
        <v>0</v>
      </c>
      <c r="H57" s="229">
        <v>0</v>
      </c>
      <c r="I57" s="228">
        <v>989</v>
      </c>
      <c r="J57" s="229">
        <v>0</v>
      </c>
      <c r="K57" s="228">
        <v>0</v>
      </c>
      <c r="L57" s="229">
        <v>0</v>
      </c>
      <c r="M57" s="208"/>
      <c r="N57" s="229">
        <f t="shared" si="0"/>
        <v>47674</v>
      </c>
      <c r="O57" s="273">
        <f t="shared" si="1"/>
        <v>0</v>
      </c>
      <c r="P57" s="273">
        <f>C57-'[2]4.3-7'!C57</f>
        <v>0</v>
      </c>
    </row>
    <row r="58" spans="1:16">
      <c r="A58" s="207" t="s">
        <v>490</v>
      </c>
      <c r="B58" s="260"/>
      <c r="C58" s="208">
        <v>5</v>
      </c>
      <c r="D58" s="228"/>
      <c r="E58" s="229"/>
      <c r="F58" s="228">
        <v>5</v>
      </c>
      <c r="G58" s="229"/>
      <c r="H58" s="229"/>
      <c r="I58" s="228"/>
      <c r="J58" s="229"/>
      <c r="K58" s="228"/>
      <c r="L58" s="229"/>
      <c r="M58" s="208"/>
      <c r="N58" s="229">
        <f t="shared" si="0"/>
        <v>5</v>
      </c>
      <c r="O58" s="273">
        <f t="shared" si="1"/>
        <v>0</v>
      </c>
      <c r="P58" s="273">
        <f>C58-'[2]4.3-7'!C58</f>
        <v>0</v>
      </c>
    </row>
    <row r="59" spans="1:16">
      <c r="A59" s="207" t="s">
        <v>491</v>
      </c>
      <c r="B59" s="242"/>
      <c r="C59" s="229">
        <f>SUM(C58)</f>
        <v>5</v>
      </c>
      <c r="D59" s="229">
        <f t="shared" ref="D59:L59" si="14">SUM(D58)</f>
        <v>0</v>
      </c>
      <c r="E59" s="229">
        <f t="shared" si="14"/>
        <v>0</v>
      </c>
      <c r="F59" s="229">
        <f t="shared" si="14"/>
        <v>5</v>
      </c>
      <c r="G59" s="229">
        <f t="shared" si="14"/>
        <v>0</v>
      </c>
      <c r="H59" s="229">
        <f t="shared" si="14"/>
        <v>0</v>
      </c>
      <c r="I59" s="229">
        <f t="shared" si="14"/>
        <v>0</v>
      </c>
      <c r="J59" s="229">
        <f t="shared" si="14"/>
        <v>0</v>
      </c>
      <c r="K59" s="229">
        <f t="shared" si="14"/>
        <v>0</v>
      </c>
      <c r="L59" s="229">
        <f t="shared" si="14"/>
        <v>0</v>
      </c>
      <c r="M59" s="208"/>
      <c r="N59" s="229">
        <f t="shared" si="0"/>
        <v>5</v>
      </c>
      <c r="O59" s="273">
        <f t="shared" si="1"/>
        <v>0</v>
      </c>
      <c r="P59" s="273">
        <f>C59-'[2]4.3-7'!C59</f>
        <v>0</v>
      </c>
    </row>
    <row r="60" spans="1:16" s="366" customFormat="1">
      <c r="A60" s="466" t="s">
        <v>492</v>
      </c>
      <c r="B60" s="225"/>
      <c r="C60" s="226">
        <f>C57+C59</f>
        <v>47679</v>
      </c>
      <c r="D60" s="226">
        <f t="shared" ref="D60:L60" si="15">D57+D59</f>
        <v>26961</v>
      </c>
      <c r="E60" s="226">
        <f t="shared" si="15"/>
        <v>7029</v>
      </c>
      <c r="F60" s="226">
        <f t="shared" si="15"/>
        <v>12700</v>
      </c>
      <c r="G60" s="226">
        <f t="shared" si="15"/>
        <v>0</v>
      </c>
      <c r="H60" s="226">
        <f t="shared" si="15"/>
        <v>0</v>
      </c>
      <c r="I60" s="226">
        <f t="shared" si="15"/>
        <v>989</v>
      </c>
      <c r="J60" s="226">
        <f t="shared" si="15"/>
        <v>0</v>
      </c>
      <c r="K60" s="226">
        <f t="shared" si="15"/>
        <v>0</v>
      </c>
      <c r="L60" s="226">
        <f t="shared" si="15"/>
        <v>0</v>
      </c>
      <c r="M60" s="210"/>
      <c r="N60" s="229">
        <f t="shared" si="0"/>
        <v>47679</v>
      </c>
      <c r="O60" s="273">
        <f t="shared" si="1"/>
        <v>0</v>
      </c>
      <c r="P60" s="273">
        <f>C60-'[2]4.3-7'!C60</f>
        <v>0</v>
      </c>
    </row>
    <row r="61" spans="1:16" s="380" customFormat="1">
      <c r="A61" s="269" t="s">
        <v>250</v>
      </c>
      <c r="B61" s="213"/>
      <c r="C61" s="229"/>
      <c r="D61" s="193"/>
      <c r="E61" s="215"/>
      <c r="F61" s="214"/>
      <c r="G61" s="215"/>
      <c r="H61" s="215"/>
      <c r="I61" s="362"/>
      <c r="J61" s="214"/>
      <c r="K61" s="215"/>
      <c r="L61" s="378"/>
      <c r="M61" s="379"/>
      <c r="N61" s="229">
        <f t="shared" si="0"/>
        <v>0</v>
      </c>
      <c r="O61" s="273">
        <f t="shared" si="1"/>
        <v>0</v>
      </c>
      <c r="P61" s="273">
        <f>C61-'[2]4.3-7'!C61</f>
        <v>0</v>
      </c>
    </row>
    <row r="62" spans="1:16" s="386" customFormat="1">
      <c r="A62" s="271" t="s">
        <v>36</v>
      </c>
      <c r="B62" s="217"/>
      <c r="C62" s="229">
        <f>C67+C72+C77+C82</f>
        <v>127571</v>
      </c>
      <c r="D62" s="229">
        <f t="shared" ref="D62:L64" si="16">D67+D72+D77+D82</f>
        <v>37384</v>
      </c>
      <c r="E62" s="229">
        <f t="shared" si="16"/>
        <v>10204</v>
      </c>
      <c r="F62" s="229">
        <f t="shared" si="16"/>
        <v>56889</v>
      </c>
      <c r="G62" s="229">
        <f t="shared" si="16"/>
        <v>0</v>
      </c>
      <c r="H62" s="229">
        <f t="shared" si="16"/>
        <v>21000</v>
      </c>
      <c r="I62" s="229">
        <f t="shared" si="16"/>
        <v>2094</v>
      </c>
      <c r="J62" s="229">
        <f t="shared" si="16"/>
        <v>0</v>
      </c>
      <c r="K62" s="229">
        <f t="shared" si="16"/>
        <v>0</v>
      </c>
      <c r="L62" s="229">
        <f t="shared" si="16"/>
        <v>0</v>
      </c>
      <c r="M62" s="183" t="e">
        <f>SUM(M67,M72,#REF!,M77,M82)</f>
        <v>#REF!</v>
      </c>
      <c r="N62" s="229">
        <f t="shared" si="0"/>
        <v>127571</v>
      </c>
      <c r="O62" s="273">
        <f t="shared" si="1"/>
        <v>0</v>
      </c>
      <c r="P62" s="273">
        <f>C62-'[2]4.3-7'!C62</f>
        <v>0</v>
      </c>
    </row>
    <row r="63" spans="1:16" s="386" customFormat="1">
      <c r="A63" s="207" t="s">
        <v>492</v>
      </c>
      <c r="B63" s="217"/>
      <c r="C63" s="229">
        <f>C68+C73+C78+C83</f>
        <v>133222</v>
      </c>
      <c r="D63" s="229">
        <f t="shared" si="16"/>
        <v>37384</v>
      </c>
      <c r="E63" s="229">
        <f t="shared" si="16"/>
        <v>10204</v>
      </c>
      <c r="F63" s="229">
        <f t="shared" si="16"/>
        <v>60540</v>
      </c>
      <c r="G63" s="229">
        <f t="shared" si="16"/>
        <v>0</v>
      </c>
      <c r="H63" s="229">
        <f t="shared" si="16"/>
        <v>23000</v>
      </c>
      <c r="I63" s="229">
        <f t="shared" si="16"/>
        <v>2094</v>
      </c>
      <c r="J63" s="229">
        <f t="shared" si="16"/>
        <v>0</v>
      </c>
      <c r="K63" s="229">
        <f t="shared" si="16"/>
        <v>0</v>
      </c>
      <c r="L63" s="229">
        <f t="shared" si="16"/>
        <v>0</v>
      </c>
      <c r="M63" s="183"/>
      <c r="N63" s="229">
        <f t="shared" si="0"/>
        <v>133222</v>
      </c>
      <c r="O63" s="273">
        <f t="shared" si="1"/>
        <v>0</v>
      </c>
      <c r="P63" s="273">
        <f>C63-'[2]4.3-7'!C63</f>
        <v>0</v>
      </c>
    </row>
    <row r="64" spans="1:16" s="380" customFormat="1">
      <c r="A64" s="207" t="s">
        <v>491</v>
      </c>
      <c r="B64" s="217"/>
      <c r="C64" s="229">
        <f>C69+C74+C79+C84</f>
        <v>300</v>
      </c>
      <c r="D64" s="229">
        <f t="shared" si="16"/>
        <v>0</v>
      </c>
      <c r="E64" s="229">
        <f t="shared" si="16"/>
        <v>0</v>
      </c>
      <c r="F64" s="229">
        <f t="shared" si="16"/>
        <v>300</v>
      </c>
      <c r="G64" s="229">
        <f t="shared" si="16"/>
        <v>0</v>
      </c>
      <c r="H64" s="229">
        <f t="shared" si="16"/>
        <v>0</v>
      </c>
      <c r="I64" s="229">
        <f t="shared" si="16"/>
        <v>0</v>
      </c>
      <c r="J64" s="229">
        <f t="shared" si="16"/>
        <v>0</v>
      </c>
      <c r="K64" s="229">
        <f t="shared" si="16"/>
        <v>0</v>
      </c>
      <c r="L64" s="229">
        <f t="shared" si="16"/>
        <v>0</v>
      </c>
      <c r="M64" s="183"/>
      <c r="N64" s="229">
        <f t="shared" si="0"/>
        <v>300</v>
      </c>
      <c r="O64" s="273">
        <f t="shared" si="1"/>
        <v>0</v>
      </c>
      <c r="P64" s="273">
        <f>C64-'[2]4.3-7'!C64</f>
        <v>0</v>
      </c>
    </row>
    <row r="65" spans="1:16" s="480" customFormat="1">
      <c r="A65" s="466" t="s">
        <v>492</v>
      </c>
      <c r="B65" s="243"/>
      <c r="C65" s="229">
        <f>C70+C75+C80+C86</f>
        <v>133522</v>
      </c>
      <c r="D65" s="229">
        <f t="shared" ref="D65:L65" si="17">D70+D75+D80+D86</f>
        <v>37384</v>
      </c>
      <c r="E65" s="229">
        <f t="shared" si="17"/>
        <v>10204</v>
      </c>
      <c r="F65" s="229">
        <f t="shared" si="17"/>
        <v>60840</v>
      </c>
      <c r="G65" s="229">
        <f t="shared" si="17"/>
        <v>0</v>
      </c>
      <c r="H65" s="229">
        <f t="shared" si="17"/>
        <v>23000</v>
      </c>
      <c r="I65" s="229">
        <f t="shared" si="17"/>
        <v>2094</v>
      </c>
      <c r="J65" s="229">
        <f t="shared" si="17"/>
        <v>0</v>
      </c>
      <c r="K65" s="229">
        <f t="shared" si="17"/>
        <v>0</v>
      </c>
      <c r="L65" s="229">
        <f t="shared" si="17"/>
        <v>0</v>
      </c>
      <c r="M65" s="182"/>
      <c r="N65" s="229">
        <f t="shared" si="0"/>
        <v>133522</v>
      </c>
      <c r="O65" s="273">
        <f t="shared" si="1"/>
        <v>0</v>
      </c>
      <c r="P65" s="273">
        <f>C65-'[2]4.3-7'!C65</f>
        <v>0</v>
      </c>
    </row>
    <row r="66" spans="1:16">
      <c r="A66" s="270" t="s">
        <v>142</v>
      </c>
      <c r="B66" s="244"/>
      <c r="C66" s="229"/>
      <c r="D66" s="183"/>
      <c r="E66" s="220"/>
      <c r="F66" s="219"/>
      <c r="G66" s="220"/>
      <c r="H66" s="220"/>
      <c r="I66" s="300"/>
      <c r="J66" s="219"/>
      <c r="K66" s="220"/>
      <c r="L66" s="365"/>
      <c r="M66" s="221"/>
      <c r="N66" s="229">
        <f t="shared" si="0"/>
        <v>0</v>
      </c>
      <c r="O66" s="273">
        <f t="shared" si="1"/>
        <v>0</v>
      </c>
      <c r="P66" s="273">
        <f>C66-'[2]4.3-7'!C66</f>
        <v>0</v>
      </c>
    </row>
    <row r="67" spans="1:16">
      <c r="A67" s="271" t="s">
        <v>36</v>
      </c>
      <c r="B67" s="217" t="s">
        <v>184</v>
      </c>
      <c r="C67" s="229">
        <f>SUM(D67:I67)</f>
        <v>60553</v>
      </c>
      <c r="D67" s="183">
        <v>14084</v>
      </c>
      <c r="E67" s="220">
        <v>3983</v>
      </c>
      <c r="F67" s="219">
        <v>41597</v>
      </c>
      <c r="G67" s="220"/>
      <c r="H67" s="220"/>
      <c r="I67" s="300">
        <v>889</v>
      </c>
      <c r="J67" s="219"/>
      <c r="K67" s="220"/>
      <c r="L67" s="365"/>
      <c r="M67" s="221"/>
      <c r="N67" s="229">
        <f t="shared" si="0"/>
        <v>60553</v>
      </c>
      <c r="O67" s="273">
        <f t="shared" si="1"/>
        <v>0</v>
      </c>
      <c r="P67" s="273">
        <f>C67-'[2]4.3-7'!C67</f>
        <v>0</v>
      </c>
    </row>
    <row r="68" spans="1:16">
      <c r="A68" s="207" t="s">
        <v>492</v>
      </c>
      <c r="B68" s="242"/>
      <c r="C68" s="229">
        <v>63000</v>
      </c>
      <c r="D68" s="228">
        <v>14084</v>
      </c>
      <c r="E68" s="229">
        <v>3983</v>
      </c>
      <c r="F68" s="228">
        <v>44044</v>
      </c>
      <c r="G68" s="229">
        <v>0</v>
      </c>
      <c r="H68" s="229">
        <v>0</v>
      </c>
      <c r="I68" s="228">
        <v>889</v>
      </c>
      <c r="J68" s="229">
        <v>0</v>
      </c>
      <c r="K68" s="228">
        <v>0</v>
      </c>
      <c r="L68" s="229">
        <v>0</v>
      </c>
      <c r="M68" s="208"/>
      <c r="N68" s="229">
        <f t="shared" si="0"/>
        <v>63000</v>
      </c>
      <c r="O68" s="273">
        <f t="shared" si="1"/>
        <v>0</v>
      </c>
      <c r="P68" s="273">
        <f>C68-'[2]4.3-7'!C68</f>
        <v>0</v>
      </c>
    </row>
    <row r="69" spans="1:16">
      <c r="A69" s="207" t="s">
        <v>491</v>
      </c>
      <c r="B69" s="242"/>
      <c r="C69" s="229">
        <v>0</v>
      </c>
      <c r="D69" s="229">
        <v>0</v>
      </c>
      <c r="E69" s="229">
        <v>0</v>
      </c>
      <c r="F69" s="229">
        <v>0</v>
      </c>
      <c r="G69" s="229">
        <v>0</v>
      </c>
      <c r="H69" s="229">
        <v>0</v>
      </c>
      <c r="I69" s="229">
        <v>0</v>
      </c>
      <c r="J69" s="229">
        <v>0</v>
      </c>
      <c r="K69" s="229">
        <v>0</v>
      </c>
      <c r="L69" s="229">
        <v>0</v>
      </c>
      <c r="M69" s="208"/>
      <c r="N69" s="229">
        <f t="shared" si="0"/>
        <v>0</v>
      </c>
      <c r="O69" s="273">
        <f t="shared" si="1"/>
        <v>0</v>
      </c>
      <c r="P69" s="273">
        <f>C69-'[2]4.3-7'!C69</f>
        <v>0</v>
      </c>
    </row>
    <row r="70" spans="1:16" s="366" customFormat="1">
      <c r="A70" s="466" t="s">
        <v>492</v>
      </c>
      <c r="B70" s="225"/>
      <c r="C70" s="226">
        <f>C68+C69</f>
        <v>63000</v>
      </c>
      <c r="D70" s="226">
        <f t="shared" ref="D70:M70" si="18">D68+D69</f>
        <v>14084</v>
      </c>
      <c r="E70" s="226">
        <f t="shared" si="18"/>
        <v>3983</v>
      </c>
      <c r="F70" s="226">
        <f t="shared" si="18"/>
        <v>44044</v>
      </c>
      <c r="G70" s="226">
        <f t="shared" si="18"/>
        <v>0</v>
      </c>
      <c r="H70" s="226">
        <f t="shared" si="18"/>
        <v>0</v>
      </c>
      <c r="I70" s="226">
        <f t="shared" si="18"/>
        <v>889</v>
      </c>
      <c r="J70" s="226">
        <f t="shared" si="18"/>
        <v>0</v>
      </c>
      <c r="K70" s="226">
        <f t="shared" si="18"/>
        <v>0</v>
      </c>
      <c r="L70" s="226">
        <f t="shared" si="18"/>
        <v>0</v>
      </c>
      <c r="M70" s="226">
        <f t="shared" si="18"/>
        <v>0</v>
      </c>
      <c r="N70" s="229">
        <f t="shared" si="0"/>
        <v>63000</v>
      </c>
      <c r="O70" s="273">
        <f t="shared" si="1"/>
        <v>0</v>
      </c>
      <c r="P70" s="273">
        <f>C70-'[2]4.3-7'!C70</f>
        <v>0</v>
      </c>
    </row>
    <row r="71" spans="1:16">
      <c r="A71" s="184" t="s">
        <v>143</v>
      </c>
      <c r="B71" s="184"/>
      <c r="C71" s="229"/>
      <c r="D71" s="193"/>
      <c r="E71" s="215"/>
      <c r="F71" s="214"/>
      <c r="G71" s="215"/>
      <c r="H71" s="215"/>
      <c r="I71" s="362"/>
      <c r="J71" s="214"/>
      <c r="K71" s="215"/>
      <c r="L71" s="381"/>
      <c r="M71" s="221"/>
      <c r="N71" s="229">
        <f t="shared" si="0"/>
        <v>0</v>
      </c>
      <c r="O71" s="273">
        <f t="shared" si="1"/>
        <v>0</v>
      </c>
      <c r="P71" s="273">
        <f>C71-'[2]4.3-7'!C71</f>
        <v>0</v>
      </c>
    </row>
    <row r="72" spans="1:16">
      <c r="A72" s="271" t="s">
        <v>36</v>
      </c>
      <c r="B72" s="271" t="s">
        <v>183</v>
      </c>
      <c r="C72" s="229">
        <f>SUM(D72:I72)</f>
        <v>11346</v>
      </c>
      <c r="D72" s="183">
        <v>6092</v>
      </c>
      <c r="E72" s="220">
        <v>1634</v>
      </c>
      <c r="F72" s="219">
        <v>3239</v>
      </c>
      <c r="G72" s="220"/>
      <c r="H72" s="220"/>
      <c r="I72" s="300">
        <v>381</v>
      </c>
      <c r="J72" s="219"/>
      <c r="K72" s="220"/>
      <c r="L72" s="382"/>
      <c r="M72" s="221"/>
      <c r="N72" s="229">
        <f t="shared" si="0"/>
        <v>11346</v>
      </c>
      <c r="O72" s="273">
        <f t="shared" si="1"/>
        <v>0</v>
      </c>
      <c r="P72" s="273">
        <f>C72-'[2]4.3-7'!C72</f>
        <v>0</v>
      </c>
    </row>
    <row r="73" spans="1:16">
      <c r="A73" s="271" t="s">
        <v>492</v>
      </c>
      <c r="B73" s="271"/>
      <c r="C73" s="229">
        <v>11346</v>
      </c>
      <c r="D73" s="183">
        <v>6092</v>
      </c>
      <c r="E73" s="220">
        <v>1634</v>
      </c>
      <c r="F73" s="219">
        <v>3239</v>
      </c>
      <c r="G73" s="220">
        <v>0</v>
      </c>
      <c r="H73" s="220">
        <v>0</v>
      </c>
      <c r="I73" s="300">
        <v>381</v>
      </c>
      <c r="J73" s="219">
        <v>0</v>
      </c>
      <c r="K73" s="220">
        <v>0</v>
      </c>
      <c r="L73" s="382">
        <v>0</v>
      </c>
      <c r="M73" s="221"/>
      <c r="N73" s="229">
        <f t="shared" si="0"/>
        <v>11346</v>
      </c>
      <c r="O73" s="273">
        <f t="shared" si="1"/>
        <v>0</v>
      </c>
      <c r="P73" s="273">
        <f>C73-'[2]4.3-7'!C73</f>
        <v>0</v>
      </c>
    </row>
    <row r="74" spans="1:16">
      <c r="A74" s="207" t="s">
        <v>491</v>
      </c>
      <c r="B74" s="242"/>
      <c r="C74" s="229">
        <v>0</v>
      </c>
      <c r="D74" s="229">
        <v>0</v>
      </c>
      <c r="E74" s="229">
        <v>0</v>
      </c>
      <c r="F74" s="229">
        <v>0</v>
      </c>
      <c r="G74" s="229">
        <v>0</v>
      </c>
      <c r="H74" s="229">
        <v>0</v>
      </c>
      <c r="I74" s="229">
        <v>0</v>
      </c>
      <c r="J74" s="229">
        <v>0</v>
      </c>
      <c r="K74" s="229">
        <v>0</v>
      </c>
      <c r="L74" s="229">
        <v>0</v>
      </c>
      <c r="M74" s="208"/>
      <c r="N74" s="229">
        <f t="shared" si="0"/>
        <v>0</v>
      </c>
      <c r="O74" s="273">
        <f t="shared" si="1"/>
        <v>0</v>
      </c>
      <c r="P74" s="273">
        <f>C74-'[2]4.3-7'!C74</f>
        <v>0</v>
      </c>
    </row>
    <row r="75" spans="1:16" s="366" customFormat="1">
      <c r="A75" s="466" t="s">
        <v>492</v>
      </c>
      <c r="B75" s="225"/>
      <c r="C75" s="226">
        <f>C73+C74</f>
        <v>11346</v>
      </c>
      <c r="D75" s="226">
        <f t="shared" ref="D75:L75" si="19">D73+D74</f>
        <v>6092</v>
      </c>
      <c r="E75" s="226">
        <f t="shared" si="19"/>
        <v>1634</v>
      </c>
      <c r="F75" s="226">
        <f t="shared" si="19"/>
        <v>3239</v>
      </c>
      <c r="G75" s="226">
        <f t="shared" si="19"/>
        <v>0</v>
      </c>
      <c r="H75" s="226">
        <f t="shared" si="19"/>
        <v>0</v>
      </c>
      <c r="I75" s="226">
        <f t="shared" si="19"/>
        <v>381</v>
      </c>
      <c r="J75" s="226">
        <f t="shared" si="19"/>
        <v>0</v>
      </c>
      <c r="K75" s="226">
        <f t="shared" si="19"/>
        <v>0</v>
      </c>
      <c r="L75" s="226">
        <f t="shared" si="19"/>
        <v>0</v>
      </c>
      <c r="M75" s="210"/>
      <c r="N75" s="229">
        <f t="shared" si="0"/>
        <v>11346</v>
      </c>
      <c r="O75" s="273">
        <f t="shared" si="1"/>
        <v>0</v>
      </c>
      <c r="P75" s="273">
        <f>C75-'[2]4.3-7'!C75</f>
        <v>0</v>
      </c>
    </row>
    <row r="76" spans="1:16">
      <c r="A76" s="184" t="s">
        <v>145</v>
      </c>
      <c r="B76" s="184"/>
      <c r="C76" s="229"/>
      <c r="D76" s="183"/>
      <c r="E76" s="215"/>
      <c r="F76" s="214"/>
      <c r="G76" s="215"/>
      <c r="H76" s="215"/>
      <c r="I76" s="362"/>
      <c r="J76" s="214"/>
      <c r="K76" s="215"/>
      <c r="L76" s="381"/>
      <c r="M76" s="221"/>
      <c r="N76" s="229">
        <f t="shared" si="0"/>
        <v>0</v>
      </c>
      <c r="O76" s="273">
        <f t="shared" si="1"/>
        <v>0</v>
      </c>
      <c r="P76" s="273">
        <f>C76-'[2]4.3-7'!C76</f>
        <v>0</v>
      </c>
    </row>
    <row r="77" spans="1:16">
      <c r="A77" s="271" t="s">
        <v>36</v>
      </c>
      <c r="B77" s="271" t="s">
        <v>183</v>
      </c>
      <c r="C77" s="229">
        <f>SUM(D77:I77)</f>
        <v>8630</v>
      </c>
      <c r="D77" s="183">
        <v>5141</v>
      </c>
      <c r="E77" s="220">
        <v>1378</v>
      </c>
      <c r="F77" s="219">
        <v>1541</v>
      </c>
      <c r="G77" s="220"/>
      <c r="H77" s="220"/>
      <c r="I77" s="300">
        <v>570</v>
      </c>
      <c r="J77" s="219"/>
      <c r="K77" s="220"/>
      <c r="L77" s="382"/>
      <c r="M77" s="221"/>
      <c r="N77" s="229">
        <f t="shared" si="0"/>
        <v>8630</v>
      </c>
      <c r="O77" s="273">
        <f t="shared" si="1"/>
        <v>0</v>
      </c>
      <c r="P77" s="273">
        <f>C77-'[2]4.3-7'!C77</f>
        <v>0</v>
      </c>
    </row>
    <row r="78" spans="1:16">
      <c r="A78" s="271" t="s">
        <v>492</v>
      </c>
      <c r="B78" s="271"/>
      <c r="C78" s="229">
        <v>8630</v>
      </c>
      <c r="D78" s="183">
        <v>5141</v>
      </c>
      <c r="E78" s="220">
        <v>1378</v>
      </c>
      <c r="F78" s="219">
        <v>1541</v>
      </c>
      <c r="G78" s="220">
        <v>0</v>
      </c>
      <c r="H78" s="220">
        <v>0</v>
      </c>
      <c r="I78" s="300">
        <v>570</v>
      </c>
      <c r="J78" s="219">
        <v>0</v>
      </c>
      <c r="K78" s="220">
        <v>0</v>
      </c>
      <c r="L78" s="382">
        <v>0</v>
      </c>
      <c r="M78" s="221"/>
      <c r="N78" s="229">
        <f t="shared" si="0"/>
        <v>8630</v>
      </c>
      <c r="O78" s="273">
        <f t="shared" si="1"/>
        <v>0</v>
      </c>
      <c r="P78" s="273">
        <f>C78-'[2]4.3-7'!C78</f>
        <v>0</v>
      </c>
    </row>
    <row r="79" spans="1:16">
      <c r="A79" s="207" t="s">
        <v>491</v>
      </c>
      <c r="B79" s="242"/>
      <c r="C79" s="229">
        <v>0</v>
      </c>
      <c r="D79" s="229">
        <v>0</v>
      </c>
      <c r="E79" s="229">
        <v>0</v>
      </c>
      <c r="F79" s="229">
        <v>0</v>
      </c>
      <c r="G79" s="229">
        <v>0</v>
      </c>
      <c r="H79" s="229">
        <v>0</v>
      </c>
      <c r="I79" s="229">
        <v>0</v>
      </c>
      <c r="J79" s="229">
        <v>0</v>
      </c>
      <c r="K79" s="229">
        <v>0</v>
      </c>
      <c r="L79" s="229">
        <v>0</v>
      </c>
      <c r="M79" s="208"/>
      <c r="N79" s="229">
        <f t="shared" ref="N79:N143" si="20">SUM(D79:L79)</f>
        <v>0</v>
      </c>
      <c r="O79" s="273">
        <f t="shared" ref="O79:O143" si="21">N79-C79</f>
        <v>0</v>
      </c>
      <c r="P79" s="273">
        <f>C79-'[2]4.3-7'!C79</f>
        <v>0</v>
      </c>
    </row>
    <row r="80" spans="1:16" s="366" customFormat="1">
      <c r="A80" s="466" t="s">
        <v>492</v>
      </c>
      <c r="B80" s="225"/>
      <c r="C80" s="226">
        <f>C78+C79</f>
        <v>8630</v>
      </c>
      <c r="D80" s="226">
        <f t="shared" ref="D80:M80" si="22">D78+D79</f>
        <v>5141</v>
      </c>
      <c r="E80" s="226">
        <f t="shared" si="22"/>
        <v>1378</v>
      </c>
      <c r="F80" s="226">
        <f t="shared" si="22"/>
        <v>1541</v>
      </c>
      <c r="G80" s="226">
        <f t="shared" si="22"/>
        <v>0</v>
      </c>
      <c r="H80" s="226">
        <f t="shared" si="22"/>
        <v>0</v>
      </c>
      <c r="I80" s="226">
        <f t="shared" si="22"/>
        <v>570</v>
      </c>
      <c r="J80" s="226">
        <f t="shared" si="22"/>
        <v>0</v>
      </c>
      <c r="K80" s="226">
        <f t="shared" si="22"/>
        <v>0</v>
      </c>
      <c r="L80" s="226">
        <f t="shared" si="22"/>
        <v>0</v>
      </c>
      <c r="M80" s="226">
        <f t="shared" si="22"/>
        <v>0</v>
      </c>
      <c r="N80" s="229">
        <f t="shared" si="20"/>
        <v>8630</v>
      </c>
      <c r="O80" s="273">
        <f t="shared" si="21"/>
        <v>0</v>
      </c>
      <c r="P80" s="273">
        <f>C80-'[2]4.3-7'!C80</f>
        <v>0</v>
      </c>
    </row>
    <row r="81" spans="1:16">
      <c r="A81" s="184" t="s">
        <v>144</v>
      </c>
      <c r="B81" s="184"/>
      <c r="C81" s="229"/>
      <c r="D81" s="183"/>
      <c r="E81" s="215"/>
      <c r="F81" s="214"/>
      <c r="G81" s="215"/>
      <c r="H81" s="215"/>
      <c r="I81" s="362"/>
      <c r="J81" s="214"/>
      <c r="K81" s="215"/>
      <c r="L81" s="381"/>
      <c r="M81" s="221"/>
      <c r="N81" s="229">
        <f t="shared" si="20"/>
        <v>0</v>
      </c>
      <c r="O81" s="273">
        <f t="shared" si="21"/>
        <v>0</v>
      </c>
      <c r="P81" s="273">
        <f>C81-'[2]4.3-7'!C81</f>
        <v>0</v>
      </c>
    </row>
    <row r="82" spans="1:16">
      <c r="A82" s="271" t="s">
        <v>36</v>
      </c>
      <c r="B82" s="271" t="s">
        <v>183</v>
      </c>
      <c r="C82" s="229">
        <f>SUM(D82:M82)</f>
        <v>47042</v>
      </c>
      <c r="D82" s="183">
        <v>12067</v>
      </c>
      <c r="E82" s="220">
        <v>3209</v>
      </c>
      <c r="F82" s="219">
        <v>10512</v>
      </c>
      <c r="G82" s="220"/>
      <c r="H82" s="220">
        <v>21000</v>
      </c>
      <c r="I82" s="300">
        <v>254</v>
      </c>
      <c r="J82" s="220"/>
      <c r="K82" s="300"/>
      <c r="L82" s="382"/>
      <c r="M82" s="221"/>
      <c r="N82" s="229">
        <f t="shared" si="20"/>
        <v>47042</v>
      </c>
      <c r="O82" s="273">
        <f t="shared" si="21"/>
        <v>0</v>
      </c>
      <c r="P82" s="273">
        <f>C82-'[2]4.3-7'!C82</f>
        <v>0</v>
      </c>
    </row>
    <row r="83" spans="1:16">
      <c r="A83" s="207" t="s">
        <v>492</v>
      </c>
      <c r="B83" s="242"/>
      <c r="C83" s="229">
        <v>50246</v>
      </c>
      <c r="D83" s="228">
        <v>12067</v>
      </c>
      <c r="E83" s="229">
        <v>3209</v>
      </c>
      <c r="F83" s="228">
        <v>11716</v>
      </c>
      <c r="G83" s="229">
        <v>0</v>
      </c>
      <c r="H83" s="229">
        <v>23000</v>
      </c>
      <c r="I83" s="228">
        <v>254</v>
      </c>
      <c r="J83" s="229">
        <v>0</v>
      </c>
      <c r="K83" s="228">
        <v>0</v>
      </c>
      <c r="L83" s="229">
        <v>0</v>
      </c>
      <c r="M83" s="208"/>
      <c r="N83" s="229">
        <f t="shared" si="20"/>
        <v>50246</v>
      </c>
      <c r="O83" s="273">
        <f t="shared" si="21"/>
        <v>0</v>
      </c>
      <c r="P83" s="273">
        <f>C83-'[2]4.3-7'!C83</f>
        <v>0</v>
      </c>
    </row>
    <row r="84" spans="1:16">
      <c r="A84" s="207" t="s">
        <v>490</v>
      </c>
      <c r="B84" s="260"/>
      <c r="C84" s="208">
        <v>300</v>
      </c>
      <c r="D84" s="228"/>
      <c r="E84" s="229"/>
      <c r="F84" s="228">
        <v>300</v>
      </c>
      <c r="G84" s="229"/>
      <c r="H84" s="229"/>
      <c r="I84" s="228"/>
      <c r="J84" s="229"/>
      <c r="K84" s="228"/>
      <c r="L84" s="229"/>
      <c r="M84" s="208"/>
      <c r="N84" s="229">
        <f t="shared" si="20"/>
        <v>300</v>
      </c>
      <c r="O84" s="273">
        <f t="shared" si="21"/>
        <v>0</v>
      </c>
      <c r="P84" s="273">
        <f>C84-'[2]4.3-7'!C84</f>
        <v>0</v>
      </c>
    </row>
    <row r="85" spans="1:16">
      <c r="A85" s="207" t="s">
        <v>491</v>
      </c>
      <c r="B85" s="242"/>
      <c r="C85" s="229">
        <f>SUM(C84)</f>
        <v>300</v>
      </c>
      <c r="D85" s="229">
        <f t="shared" ref="D85:L85" si="23">SUM(D84)</f>
        <v>0</v>
      </c>
      <c r="E85" s="229">
        <f t="shared" si="23"/>
        <v>0</v>
      </c>
      <c r="F85" s="229">
        <f t="shared" si="23"/>
        <v>300</v>
      </c>
      <c r="G85" s="229">
        <f t="shared" si="23"/>
        <v>0</v>
      </c>
      <c r="H85" s="229">
        <f t="shared" si="23"/>
        <v>0</v>
      </c>
      <c r="I85" s="229">
        <f t="shared" si="23"/>
        <v>0</v>
      </c>
      <c r="J85" s="229">
        <f t="shared" si="23"/>
        <v>0</v>
      </c>
      <c r="K85" s="229">
        <f t="shared" si="23"/>
        <v>0</v>
      </c>
      <c r="L85" s="229">
        <f t="shared" si="23"/>
        <v>0</v>
      </c>
      <c r="M85" s="208"/>
      <c r="N85" s="229">
        <f t="shared" si="20"/>
        <v>300</v>
      </c>
      <c r="O85" s="273">
        <f t="shared" si="21"/>
        <v>0</v>
      </c>
      <c r="P85" s="273">
        <f>C85-'[2]4.3-7'!C85</f>
        <v>0</v>
      </c>
    </row>
    <row r="86" spans="1:16" s="366" customFormat="1">
      <c r="A86" s="466" t="s">
        <v>492</v>
      </c>
      <c r="B86" s="225"/>
      <c r="C86" s="226">
        <f>C83+C85</f>
        <v>50546</v>
      </c>
      <c r="D86" s="226">
        <f t="shared" ref="D86:L86" si="24">D83+D85</f>
        <v>12067</v>
      </c>
      <c r="E86" s="226">
        <f t="shared" si="24"/>
        <v>3209</v>
      </c>
      <c r="F86" s="226">
        <f t="shared" si="24"/>
        <v>12016</v>
      </c>
      <c r="G86" s="226">
        <f t="shared" si="24"/>
        <v>0</v>
      </c>
      <c r="H86" s="226">
        <f t="shared" si="24"/>
        <v>23000</v>
      </c>
      <c r="I86" s="226">
        <f t="shared" si="24"/>
        <v>254</v>
      </c>
      <c r="J86" s="226">
        <f t="shared" si="24"/>
        <v>0</v>
      </c>
      <c r="K86" s="226">
        <f t="shared" si="24"/>
        <v>0</v>
      </c>
      <c r="L86" s="226">
        <f t="shared" si="24"/>
        <v>0</v>
      </c>
      <c r="M86" s="210"/>
      <c r="N86" s="229">
        <f t="shared" si="20"/>
        <v>50546</v>
      </c>
      <c r="O86" s="273">
        <f t="shared" si="21"/>
        <v>0</v>
      </c>
      <c r="P86" s="273">
        <f>C86-'[2]4.3-7'!C86</f>
        <v>0</v>
      </c>
    </row>
    <row r="87" spans="1:16">
      <c r="A87" s="290" t="s">
        <v>256</v>
      </c>
      <c r="B87" s="301"/>
      <c r="C87" s="229"/>
      <c r="D87" s="289"/>
      <c r="E87" s="215"/>
      <c r="F87" s="214"/>
      <c r="G87" s="215"/>
      <c r="H87" s="215"/>
      <c r="I87" s="362"/>
      <c r="J87" s="215"/>
      <c r="K87" s="214"/>
      <c r="L87" s="193"/>
      <c r="M87" s="221"/>
      <c r="N87" s="229">
        <f t="shared" si="20"/>
        <v>0</v>
      </c>
      <c r="O87" s="273">
        <f t="shared" si="21"/>
        <v>0</v>
      </c>
      <c r="P87" s="273">
        <f>C87-'[2]4.3-7'!C87</f>
        <v>0</v>
      </c>
    </row>
    <row r="88" spans="1:16" s="470" customFormat="1">
      <c r="A88" s="383" t="s">
        <v>36</v>
      </c>
      <c r="B88" s="383" t="s">
        <v>183</v>
      </c>
      <c r="C88" s="384">
        <f>SUM(D88:I88)</f>
        <v>52652</v>
      </c>
      <c r="D88" s="451">
        <v>16132</v>
      </c>
      <c r="E88" s="469">
        <v>4330</v>
      </c>
      <c r="F88" s="481">
        <v>30285</v>
      </c>
      <c r="G88" s="469"/>
      <c r="H88" s="469"/>
      <c r="I88" s="482">
        <v>1905</v>
      </c>
      <c r="J88" s="469"/>
      <c r="K88" s="481"/>
      <c r="L88" s="294"/>
      <c r="M88" s="363"/>
      <c r="N88" s="229">
        <f t="shared" si="20"/>
        <v>52652</v>
      </c>
      <c r="O88" s="273">
        <f t="shared" si="21"/>
        <v>0</v>
      </c>
      <c r="P88" s="273">
        <f>C88-'[2]4.3-7'!C88</f>
        <v>0</v>
      </c>
    </row>
    <row r="89" spans="1:16">
      <c r="A89" s="207" t="s">
        <v>492</v>
      </c>
      <c r="B89" s="260"/>
      <c r="C89" s="208">
        <v>53354</v>
      </c>
      <c r="D89" s="228">
        <v>16132</v>
      </c>
      <c r="E89" s="229">
        <v>4330</v>
      </c>
      <c r="F89" s="228">
        <v>30987</v>
      </c>
      <c r="G89" s="229">
        <v>0</v>
      </c>
      <c r="H89" s="229">
        <v>0</v>
      </c>
      <c r="I89" s="228">
        <v>1905</v>
      </c>
      <c r="J89" s="229">
        <v>0</v>
      </c>
      <c r="K89" s="228">
        <v>0</v>
      </c>
      <c r="L89" s="229">
        <v>0</v>
      </c>
      <c r="M89" s="208"/>
      <c r="N89" s="229">
        <f t="shared" si="20"/>
        <v>53354</v>
      </c>
      <c r="O89" s="273">
        <f t="shared" si="21"/>
        <v>0</v>
      </c>
      <c r="P89" s="273">
        <f>C89-'[2]4.3-7'!C89</f>
        <v>0</v>
      </c>
    </row>
    <row r="90" spans="1:16">
      <c r="A90" s="207" t="s">
        <v>491</v>
      </c>
      <c r="B90" s="242"/>
      <c r="C90" s="229">
        <v>0</v>
      </c>
      <c r="D90" s="229">
        <v>0</v>
      </c>
      <c r="E90" s="229">
        <v>0</v>
      </c>
      <c r="F90" s="229">
        <v>0</v>
      </c>
      <c r="G90" s="229">
        <v>0</v>
      </c>
      <c r="H90" s="229">
        <v>0</v>
      </c>
      <c r="I90" s="229">
        <v>0</v>
      </c>
      <c r="J90" s="229">
        <v>0</v>
      </c>
      <c r="K90" s="229">
        <v>0</v>
      </c>
      <c r="L90" s="229">
        <v>0</v>
      </c>
      <c r="M90" s="208"/>
      <c r="N90" s="229">
        <f t="shared" si="20"/>
        <v>0</v>
      </c>
      <c r="O90" s="273">
        <f t="shared" si="21"/>
        <v>0</v>
      </c>
      <c r="P90" s="273">
        <f>C90-'[2]4.3-7'!C90</f>
        <v>0</v>
      </c>
    </row>
    <row r="91" spans="1:16" s="366" customFormat="1">
      <c r="A91" s="466" t="s">
        <v>492</v>
      </c>
      <c r="B91" s="225"/>
      <c r="C91" s="226">
        <f>C89+C90</f>
        <v>53354</v>
      </c>
      <c r="D91" s="226">
        <f t="shared" ref="D91:L91" si="25">D89+D90</f>
        <v>16132</v>
      </c>
      <c r="E91" s="226">
        <f t="shared" si="25"/>
        <v>4330</v>
      </c>
      <c r="F91" s="226">
        <f t="shared" si="25"/>
        <v>30987</v>
      </c>
      <c r="G91" s="226">
        <f t="shared" si="25"/>
        <v>0</v>
      </c>
      <c r="H91" s="226">
        <f t="shared" si="25"/>
        <v>0</v>
      </c>
      <c r="I91" s="226">
        <f t="shared" si="25"/>
        <v>1905</v>
      </c>
      <c r="J91" s="226">
        <f t="shared" si="25"/>
        <v>0</v>
      </c>
      <c r="K91" s="226">
        <f t="shared" si="25"/>
        <v>0</v>
      </c>
      <c r="L91" s="226">
        <f t="shared" si="25"/>
        <v>0</v>
      </c>
      <c r="M91" s="210"/>
      <c r="N91" s="229">
        <f t="shared" si="20"/>
        <v>53354</v>
      </c>
      <c r="O91" s="273">
        <f t="shared" si="21"/>
        <v>0</v>
      </c>
      <c r="P91" s="273">
        <f>C91-'[2]4.3-7'!C91</f>
        <v>0</v>
      </c>
    </row>
    <row r="92" spans="1:16" s="370" customFormat="1">
      <c r="A92" s="204" t="s">
        <v>257</v>
      </c>
      <c r="B92" s="204"/>
      <c r="C92" s="229"/>
      <c r="D92" s="245"/>
      <c r="E92" s="246"/>
      <c r="F92" s="245"/>
      <c r="G92" s="246"/>
      <c r="H92" s="246"/>
      <c r="I92" s="245"/>
      <c r="J92" s="246"/>
      <c r="K92" s="245"/>
      <c r="L92" s="246"/>
      <c r="M92" s="368"/>
      <c r="N92" s="229">
        <f t="shared" si="20"/>
        <v>0</v>
      </c>
      <c r="O92" s="273">
        <f t="shared" si="21"/>
        <v>0</v>
      </c>
      <c r="P92" s="273">
        <f>C92-'[2]4.3-7'!C92</f>
        <v>0</v>
      </c>
    </row>
    <row r="93" spans="1:16">
      <c r="A93" s="242" t="s">
        <v>36</v>
      </c>
      <c r="B93" s="242"/>
      <c r="C93" s="229">
        <f>C98+C104+C111</f>
        <v>498609</v>
      </c>
      <c r="D93" s="229">
        <f t="shared" ref="D93:L94" si="26">D98+D104+D111</f>
        <v>132491</v>
      </c>
      <c r="E93" s="229">
        <f t="shared" si="26"/>
        <v>35720</v>
      </c>
      <c r="F93" s="229">
        <f t="shared" si="26"/>
        <v>309615</v>
      </c>
      <c r="G93" s="229">
        <f t="shared" si="26"/>
        <v>14251</v>
      </c>
      <c r="H93" s="229">
        <f t="shared" si="26"/>
        <v>1105</v>
      </c>
      <c r="I93" s="229">
        <f t="shared" si="26"/>
        <v>5427</v>
      </c>
      <c r="J93" s="229">
        <f t="shared" si="26"/>
        <v>0</v>
      </c>
      <c r="K93" s="229">
        <f t="shared" si="26"/>
        <v>0</v>
      </c>
      <c r="L93" s="229">
        <f t="shared" si="26"/>
        <v>0</v>
      </c>
      <c r="M93" s="229">
        <f>SUM(M98,M104,M111)</f>
        <v>0</v>
      </c>
      <c r="N93" s="229">
        <f t="shared" si="20"/>
        <v>498609</v>
      </c>
      <c r="O93" s="273">
        <f t="shared" si="21"/>
        <v>0</v>
      </c>
      <c r="P93" s="273">
        <f>C93-'[2]4.3-7'!C93</f>
        <v>0</v>
      </c>
    </row>
    <row r="94" spans="1:16">
      <c r="A94" s="207" t="s">
        <v>492</v>
      </c>
      <c r="B94" s="242"/>
      <c r="C94" s="229">
        <f>C99+C105+C112</f>
        <v>497157</v>
      </c>
      <c r="D94" s="229">
        <f t="shared" si="26"/>
        <v>134049</v>
      </c>
      <c r="E94" s="229">
        <f t="shared" si="26"/>
        <v>36141</v>
      </c>
      <c r="F94" s="229">
        <f t="shared" si="26"/>
        <v>318835</v>
      </c>
      <c r="G94" s="229">
        <f t="shared" si="26"/>
        <v>0</v>
      </c>
      <c r="H94" s="229">
        <f t="shared" si="26"/>
        <v>1105</v>
      </c>
      <c r="I94" s="229">
        <f t="shared" si="26"/>
        <v>7027</v>
      </c>
      <c r="J94" s="229">
        <f t="shared" si="26"/>
        <v>0</v>
      </c>
      <c r="K94" s="229">
        <f t="shared" si="26"/>
        <v>0</v>
      </c>
      <c r="L94" s="229">
        <f t="shared" si="26"/>
        <v>0</v>
      </c>
      <c r="M94" s="229"/>
      <c r="N94" s="229">
        <f t="shared" si="20"/>
        <v>497157</v>
      </c>
      <c r="O94" s="273">
        <f t="shared" si="21"/>
        <v>0</v>
      </c>
      <c r="P94" s="273">
        <f>C94-'[2]4.3-7'!C94</f>
        <v>0</v>
      </c>
    </row>
    <row r="95" spans="1:16">
      <c r="A95" s="207" t="s">
        <v>491</v>
      </c>
      <c r="B95" s="242"/>
      <c r="C95" s="229">
        <f>C101+C108+C113</f>
        <v>7375</v>
      </c>
      <c r="D95" s="229">
        <f t="shared" ref="D95:L96" si="27">D101+D108+D113</f>
        <v>5485</v>
      </c>
      <c r="E95" s="229">
        <f t="shared" si="27"/>
        <v>1480</v>
      </c>
      <c r="F95" s="229">
        <f t="shared" si="27"/>
        <v>410</v>
      </c>
      <c r="G95" s="229">
        <f t="shared" si="27"/>
        <v>0</v>
      </c>
      <c r="H95" s="229">
        <f t="shared" si="27"/>
        <v>0</v>
      </c>
      <c r="I95" s="229">
        <f t="shared" si="27"/>
        <v>0</v>
      </c>
      <c r="J95" s="229">
        <f t="shared" si="27"/>
        <v>0</v>
      </c>
      <c r="K95" s="229">
        <f t="shared" si="27"/>
        <v>0</v>
      </c>
      <c r="L95" s="229">
        <f t="shared" si="27"/>
        <v>0</v>
      </c>
      <c r="M95" s="229"/>
      <c r="N95" s="229">
        <f t="shared" si="20"/>
        <v>7375</v>
      </c>
      <c r="O95" s="273">
        <f t="shared" si="21"/>
        <v>0</v>
      </c>
      <c r="P95" s="273">
        <f>C95-'[2]4.3-7'!C95</f>
        <v>0</v>
      </c>
    </row>
    <row r="96" spans="1:16">
      <c r="A96" s="466" t="s">
        <v>492</v>
      </c>
      <c r="B96" s="242"/>
      <c r="C96" s="229">
        <f>C102+C109+C114</f>
        <v>504532</v>
      </c>
      <c r="D96" s="229">
        <f t="shared" si="27"/>
        <v>139534</v>
      </c>
      <c r="E96" s="229">
        <f t="shared" si="27"/>
        <v>37621</v>
      </c>
      <c r="F96" s="229">
        <f t="shared" si="27"/>
        <v>319245</v>
      </c>
      <c r="G96" s="229">
        <f t="shared" si="27"/>
        <v>0</v>
      </c>
      <c r="H96" s="229">
        <f t="shared" si="27"/>
        <v>1105</v>
      </c>
      <c r="I96" s="229">
        <f t="shared" si="27"/>
        <v>7027</v>
      </c>
      <c r="J96" s="229">
        <f t="shared" si="27"/>
        <v>0</v>
      </c>
      <c r="K96" s="229">
        <f t="shared" si="27"/>
        <v>0</v>
      </c>
      <c r="L96" s="229">
        <f t="shared" si="27"/>
        <v>0</v>
      </c>
      <c r="M96" s="229"/>
      <c r="N96" s="229">
        <f t="shared" si="20"/>
        <v>504532</v>
      </c>
      <c r="O96" s="273">
        <f t="shared" si="21"/>
        <v>0</v>
      </c>
      <c r="P96" s="273">
        <f>C96-'[2]4.3-7'!C96</f>
        <v>0</v>
      </c>
    </row>
    <row r="97" spans="1:16">
      <c r="A97" s="247" t="s">
        <v>274</v>
      </c>
      <c r="B97" s="247"/>
      <c r="C97" s="229"/>
      <c r="D97" s="245"/>
      <c r="E97" s="246"/>
      <c r="F97" s="245"/>
      <c r="G97" s="246"/>
      <c r="H97" s="246"/>
      <c r="I97" s="245"/>
      <c r="J97" s="246"/>
      <c r="K97" s="245"/>
      <c r="L97" s="246"/>
      <c r="M97" s="368"/>
      <c r="N97" s="229">
        <f t="shared" si="20"/>
        <v>0</v>
      </c>
      <c r="O97" s="273">
        <f t="shared" si="21"/>
        <v>0</v>
      </c>
      <c r="P97" s="273">
        <f>C97-'[2]4.3-7'!C97</f>
        <v>0</v>
      </c>
    </row>
    <row r="98" spans="1:16">
      <c r="A98" s="242" t="s">
        <v>36</v>
      </c>
      <c r="B98" s="242" t="s">
        <v>183</v>
      </c>
      <c r="C98" s="229">
        <f>SUM(D98:I98)</f>
        <v>35638</v>
      </c>
      <c r="D98" s="367">
        <v>22264</v>
      </c>
      <c r="E98" s="229">
        <v>6055</v>
      </c>
      <c r="F98" s="228">
        <v>7063</v>
      </c>
      <c r="G98" s="229"/>
      <c r="H98" s="229"/>
      <c r="I98" s="228">
        <v>256</v>
      </c>
      <c r="J98" s="229"/>
      <c r="K98" s="228"/>
      <c r="L98" s="229"/>
      <c r="M98" s="368"/>
      <c r="N98" s="229">
        <f t="shared" si="20"/>
        <v>35638</v>
      </c>
      <c r="O98" s="273">
        <f t="shared" si="21"/>
        <v>0</v>
      </c>
      <c r="P98" s="273">
        <f>C98-'[2]4.3-7'!C98</f>
        <v>0</v>
      </c>
    </row>
    <row r="99" spans="1:16">
      <c r="A99" s="207" t="s">
        <v>492</v>
      </c>
      <c r="B99" s="260"/>
      <c r="C99" s="208">
        <v>39262</v>
      </c>
      <c r="D99" s="228">
        <v>22264</v>
      </c>
      <c r="E99" s="229">
        <v>6055</v>
      </c>
      <c r="F99" s="228">
        <v>9187</v>
      </c>
      <c r="G99" s="229">
        <v>0</v>
      </c>
      <c r="H99" s="229">
        <v>0</v>
      </c>
      <c r="I99" s="228">
        <v>1756</v>
      </c>
      <c r="J99" s="229">
        <v>0</v>
      </c>
      <c r="K99" s="228">
        <v>0</v>
      </c>
      <c r="L99" s="229">
        <v>0</v>
      </c>
      <c r="M99" s="208"/>
      <c r="N99" s="229">
        <f t="shared" si="20"/>
        <v>39262</v>
      </c>
      <c r="O99" s="273">
        <f t="shared" si="21"/>
        <v>0</v>
      </c>
      <c r="P99" s="273">
        <f>C99-'[2]4.3-7'!C99</f>
        <v>0</v>
      </c>
    </row>
    <row r="100" spans="1:16">
      <c r="A100" s="207" t="s">
        <v>745</v>
      </c>
      <c r="B100" s="260"/>
      <c r="C100" s="208">
        <v>1980</v>
      </c>
      <c r="D100" s="228">
        <v>1560</v>
      </c>
      <c r="E100" s="229">
        <v>420</v>
      </c>
      <c r="F100" s="228"/>
      <c r="G100" s="229"/>
      <c r="H100" s="229"/>
      <c r="I100" s="228"/>
      <c r="J100" s="229"/>
      <c r="K100" s="228"/>
      <c r="L100" s="229"/>
      <c r="M100" s="208"/>
      <c r="N100" s="229">
        <f t="shared" si="20"/>
        <v>1980</v>
      </c>
      <c r="O100" s="273">
        <f t="shared" si="21"/>
        <v>0</v>
      </c>
      <c r="P100" s="273">
        <f>C100-'[2]4.3-7'!C100</f>
        <v>0</v>
      </c>
    </row>
    <row r="101" spans="1:16">
      <c r="A101" s="207" t="s">
        <v>491</v>
      </c>
      <c r="B101" s="242"/>
      <c r="C101" s="229">
        <f>SUM(C100:C100)</f>
        <v>1980</v>
      </c>
      <c r="D101" s="229">
        <f t="shared" ref="D101:L101" si="28">SUM(D100:D100)</f>
        <v>1560</v>
      </c>
      <c r="E101" s="229">
        <f t="shared" si="28"/>
        <v>420</v>
      </c>
      <c r="F101" s="229">
        <f t="shared" si="28"/>
        <v>0</v>
      </c>
      <c r="G101" s="229">
        <f t="shared" si="28"/>
        <v>0</v>
      </c>
      <c r="H101" s="229">
        <f t="shared" si="28"/>
        <v>0</v>
      </c>
      <c r="I101" s="229">
        <f t="shared" si="28"/>
        <v>0</v>
      </c>
      <c r="J101" s="229">
        <f t="shared" si="28"/>
        <v>0</v>
      </c>
      <c r="K101" s="229">
        <f t="shared" si="28"/>
        <v>0</v>
      </c>
      <c r="L101" s="229">
        <f t="shared" si="28"/>
        <v>0</v>
      </c>
      <c r="M101" s="229">
        <f>SUM(M100:M100)</f>
        <v>0</v>
      </c>
      <c r="N101" s="229">
        <f t="shared" si="20"/>
        <v>1980</v>
      </c>
      <c r="O101" s="273">
        <f t="shared" si="21"/>
        <v>0</v>
      </c>
      <c r="P101" s="273">
        <f>C101-'[2]4.3-7'!C101</f>
        <v>0</v>
      </c>
    </row>
    <row r="102" spans="1:16" s="366" customFormat="1">
      <c r="A102" s="466" t="s">
        <v>492</v>
      </c>
      <c r="B102" s="225"/>
      <c r="C102" s="226">
        <f>C99+C101</f>
        <v>41242</v>
      </c>
      <c r="D102" s="226">
        <f t="shared" ref="D102:L102" si="29">D99+D101</f>
        <v>23824</v>
      </c>
      <c r="E102" s="226">
        <f t="shared" si="29"/>
        <v>6475</v>
      </c>
      <c r="F102" s="226">
        <f t="shared" si="29"/>
        <v>9187</v>
      </c>
      <c r="G102" s="226">
        <f t="shared" si="29"/>
        <v>0</v>
      </c>
      <c r="H102" s="226">
        <f t="shared" si="29"/>
        <v>0</v>
      </c>
      <c r="I102" s="226">
        <f t="shared" si="29"/>
        <v>1756</v>
      </c>
      <c r="J102" s="226">
        <f t="shared" si="29"/>
        <v>0</v>
      </c>
      <c r="K102" s="226">
        <f t="shared" si="29"/>
        <v>0</v>
      </c>
      <c r="L102" s="226">
        <f t="shared" si="29"/>
        <v>0</v>
      </c>
      <c r="M102" s="226">
        <f>M99+M101</f>
        <v>0</v>
      </c>
      <c r="N102" s="229">
        <f t="shared" si="20"/>
        <v>41242</v>
      </c>
      <c r="O102" s="273">
        <f t="shared" si="21"/>
        <v>0</v>
      </c>
      <c r="P102" s="273">
        <f>C102-'[2]4.3-7'!C102</f>
        <v>0</v>
      </c>
    </row>
    <row r="103" spans="1:16">
      <c r="A103" s="231" t="s">
        <v>275</v>
      </c>
      <c r="B103" s="231"/>
      <c r="C103" s="229"/>
      <c r="D103" s="228"/>
      <c r="E103" s="224"/>
      <c r="F103" s="223"/>
      <c r="G103" s="224"/>
      <c r="H103" s="224"/>
      <c r="I103" s="223"/>
      <c r="J103" s="224"/>
      <c r="K103" s="223"/>
      <c r="L103" s="224"/>
      <c r="M103" s="208"/>
      <c r="N103" s="229">
        <f t="shared" si="20"/>
        <v>0</v>
      </c>
      <c r="O103" s="273">
        <f t="shared" si="21"/>
        <v>0</v>
      </c>
      <c r="P103" s="273">
        <f>C103-'[2]4.3-7'!C103</f>
        <v>0</v>
      </c>
    </row>
    <row r="104" spans="1:16">
      <c r="A104" s="242" t="s">
        <v>36</v>
      </c>
      <c r="B104" s="242" t="s">
        <v>183</v>
      </c>
      <c r="C104" s="229">
        <f>SUM(D104:H104)</f>
        <v>24905</v>
      </c>
      <c r="D104" s="367">
        <v>17571</v>
      </c>
      <c r="E104" s="229">
        <v>4837</v>
      </c>
      <c r="F104" s="228">
        <v>1392</v>
      </c>
      <c r="G104" s="229"/>
      <c r="H104" s="229">
        <v>1105</v>
      </c>
      <c r="I104" s="228"/>
      <c r="J104" s="229"/>
      <c r="K104" s="228"/>
      <c r="L104" s="229"/>
      <c r="M104" s="377"/>
      <c r="N104" s="229">
        <f t="shared" si="20"/>
        <v>24905</v>
      </c>
      <c r="O104" s="273">
        <f t="shared" si="21"/>
        <v>0</v>
      </c>
      <c r="P104" s="273">
        <f>C104-'[2]4.3-7'!C104</f>
        <v>0</v>
      </c>
    </row>
    <row r="105" spans="1:16">
      <c r="A105" s="207" t="s">
        <v>492</v>
      </c>
      <c r="B105" s="260"/>
      <c r="C105" s="208">
        <v>26437</v>
      </c>
      <c r="D105" s="228">
        <v>17571</v>
      </c>
      <c r="E105" s="229">
        <v>4837</v>
      </c>
      <c r="F105" s="228">
        <v>2824</v>
      </c>
      <c r="G105" s="229">
        <v>0</v>
      </c>
      <c r="H105" s="229">
        <v>1105</v>
      </c>
      <c r="I105" s="228">
        <v>100</v>
      </c>
      <c r="J105" s="229">
        <v>0</v>
      </c>
      <c r="K105" s="228">
        <v>0</v>
      </c>
      <c r="L105" s="229">
        <v>0</v>
      </c>
      <c r="M105" s="208"/>
      <c r="N105" s="229">
        <f t="shared" si="20"/>
        <v>26437</v>
      </c>
      <c r="O105" s="273">
        <f t="shared" si="21"/>
        <v>0</v>
      </c>
      <c r="P105" s="273">
        <f>C105-'[2]4.3-7'!C105</f>
        <v>0</v>
      </c>
    </row>
    <row r="106" spans="1:16">
      <c r="A106" s="207" t="s">
        <v>746</v>
      </c>
      <c r="B106" s="260"/>
      <c r="C106" s="208">
        <v>1676</v>
      </c>
      <c r="D106" s="228">
        <v>1320</v>
      </c>
      <c r="E106" s="229">
        <v>356</v>
      </c>
      <c r="F106" s="228"/>
      <c r="G106" s="229"/>
      <c r="H106" s="229"/>
      <c r="I106" s="228"/>
      <c r="J106" s="229"/>
      <c r="K106" s="228"/>
      <c r="L106" s="229"/>
      <c r="M106" s="208"/>
      <c r="N106" s="229">
        <f t="shared" si="20"/>
        <v>1676</v>
      </c>
      <c r="O106" s="273">
        <f t="shared" si="21"/>
        <v>0</v>
      </c>
      <c r="P106" s="273">
        <f>C106-'[2]4.3-7'!C106</f>
        <v>0</v>
      </c>
    </row>
    <row r="107" spans="1:16">
      <c r="A107" s="207" t="s">
        <v>747</v>
      </c>
      <c r="B107" s="260"/>
      <c r="C107" s="208">
        <v>836</v>
      </c>
      <c r="D107" s="228">
        <v>658</v>
      </c>
      <c r="E107" s="229">
        <v>178</v>
      </c>
      <c r="F107" s="228"/>
      <c r="G107" s="229"/>
      <c r="H107" s="229"/>
      <c r="I107" s="228"/>
      <c r="J107" s="229"/>
      <c r="K107" s="228"/>
      <c r="L107" s="229"/>
      <c r="M107" s="208"/>
      <c r="N107" s="229">
        <f t="shared" si="20"/>
        <v>836</v>
      </c>
      <c r="O107" s="273">
        <f t="shared" si="21"/>
        <v>0</v>
      </c>
      <c r="P107" s="273">
        <f>C107-'[2]4.3-7'!C107</f>
        <v>0</v>
      </c>
    </row>
    <row r="108" spans="1:16">
      <c r="A108" s="207" t="s">
        <v>491</v>
      </c>
      <c r="B108" s="242"/>
      <c r="C108" s="229">
        <f>SUM(C106:C107)</f>
        <v>2512</v>
      </c>
      <c r="D108" s="229">
        <f t="shared" ref="D108:L108" si="30">SUM(D106:D107)</f>
        <v>1978</v>
      </c>
      <c r="E108" s="229">
        <f t="shared" si="30"/>
        <v>534</v>
      </c>
      <c r="F108" s="229">
        <f t="shared" si="30"/>
        <v>0</v>
      </c>
      <c r="G108" s="229">
        <f t="shared" si="30"/>
        <v>0</v>
      </c>
      <c r="H108" s="229">
        <f t="shared" si="30"/>
        <v>0</v>
      </c>
      <c r="I108" s="229">
        <f t="shared" si="30"/>
        <v>0</v>
      </c>
      <c r="J108" s="229">
        <f t="shared" si="30"/>
        <v>0</v>
      </c>
      <c r="K108" s="229">
        <f t="shared" si="30"/>
        <v>0</v>
      </c>
      <c r="L108" s="229">
        <f t="shared" si="30"/>
        <v>0</v>
      </c>
      <c r="M108" s="208"/>
      <c r="N108" s="229">
        <f t="shared" si="20"/>
        <v>2512</v>
      </c>
      <c r="O108" s="273">
        <f t="shared" si="21"/>
        <v>0</v>
      </c>
      <c r="P108" s="273">
        <f>C108-'[2]4.3-7'!C108</f>
        <v>0</v>
      </c>
    </row>
    <row r="109" spans="1:16" s="366" customFormat="1">
      <c r="A109" s="466" t="s">
        <v>492</v>
      </c>
      <c r="B109" s="225"/>
      <c r="C109" s="226">
        <f>C105+C108</f>
        <v>28949</v>
      </c>
      <c r="D109" s="226">
        <f t="shared" ref="D109:L109" si="31">D105+D108</f>
        <v>19549</v>
      </c>
      <c r="E109" s="226">
        <f t="shared" si="31"/>
        <v>5371</v>
      </c>
      <c r="F109" s="226">
        <f t="shared" si="31"/>
        <v>2824</v>
      </c>
      <c r="G109" s="226">
        <f t="shared" si="31"/>
        <v>0</v>
      </c>
      <c r="H109" s="226">
        <f t="shared" si="31"/>
        <v>1105</v>
      </c>
      <c r="I109" s="226">
        <f t="shared" si="31"/>
        <v>100</v>
      </c>
      <c r="J109" s="226">
        <f t="shared" si="31"/>
        <v>0</v>
      </c>
      <c r="K109" s="226">
        <f t="shared" si="31"/>
        <v>0</v>
      </c>
      <c r="L109" s="226">
        <f t="shared" si="31"/>
        <v>0</v>
      </c>
      <c r="M109" s="210"/>
      <c r="N109" s="229">
        <f t="shared" si="20"/>
        <v>28949</v>
      </c>
      <c r="O109" s="273">
        <f t="shared" si="21"/>
        <v>0</v>
      </c>
      <c r="P109" s="273">
        <f>C109-'[2]4.3-7'!C109</f>
        <v>0</v>
      </c>
    </row>
    <row r="110" spans="1:16">
      <c r="A110" s="267" t="s">
        <v>276</v>
      </c>
      <c r="B110" s="248"/>
      <c r="C110" s="229"/>
      <c r="D110" s="228"/>
      <c r="E110" s="224"/>
      <c r="F110" s="223"/>
      <c r="G110" s="224"/>
      <c r="H110" s="224"/>
      <c r="I110" s="223"/>
      <c r="J110" s="224"/>
      <c r="K110" s="223"/>
      <c r="L110" s="224"/>
      <c r="M110" s="208"/>
      <c r="N110" s="229">
        <f t="shared" si="20"/>
        <v>0</v>
      </c>
      <c r="O110" s="273">
        <f t="shared" si="21"/>
        <v>0</v>
      </c>
      <c r="P110" s="273">
        <f>C110-'[2]4.3-7'!C110</f>
        <v>0</v>
      </c>
    </row>
    <row r="111" spans="1:16" s="365" customFormat="1">
      <c r="A111" s="242" t="s">
        <v>36</v>
      </c>
      <c r="B111" s="242"/>
      <c r="C111" s="229">
        <f>C116+C121+C127+C132+C138+C143+C148+C153+C158+C163+C168+C173+C178+C184+C190+C195+C200+C205+C210+C215+C220+C225+C230</f>
        <v>438066</v>
      </c>
      <c r="D111" s="229">
        <f t="shared" ref="D111:L112" si="32">D116+D121+D127+D132+D138+D143+D148+D153+D158+D163+D168+D173+D178+D184+D190+D195+D200+D205+D210+D215+D220+D225+D230</f>
        <v>92656</v>
      </c>
      <c r="E111" s="229">
        <f t="shared" si="32"/>
        <v>24828</v>
      </c>
      <c r="F111" s="229">
        <f t="shared" si="32"/>
        <v>301160</v>
      </c>
      <c r="G111" s="229">
        <f t="shared" si="32"/>
        <v>14251</v>
      </c>
      <c r="H111" s="229">
        <f t="shared" si="32"/>
        <v>0</v>
      </c>
      <c r="I111" s="229">
        <f t="shared" si="32"/>
        <v>5171</v>
      </c>
      <c r="J111" s="229">
        <f t="shared" si="32"/>
        <v>0</v>
      </c>
      <c r="K111" s="229">
        <f t="shared" si="32"/>
        <v>0</v>
      </c>
      <c r="L111" s="229">
        <f t="shared" si="32"/>
        <v>0</v>
      </c>
      <c r="M111" s="229">
        <f>SUM(M115:M230)</f>
        <v>0</v>
      </c>
      <c r="N111" s="229">
        <f t="shared" si="20"/>
        <v>438066</v>
      </c>
      <c r="O111" s="273">
        <f t="shared" si="21"/>
        <v>0</v>
      </c>
      <c r="P111" s="273">
        <f>C111-'[2]4.3-7'!C111</f>
        <v>0</v>
      </c>
    </row>
    <row r="112" spans="1:16" s="365" customFormat="1">
      <c r="A112" s="207" t="s">
        <v>492</v>
      </c>
      <c r="B112" s="242"/>
      <c r="C112" s="229">
        <f>C117+C122+C128+C133+C139+C144+C149+C154+C159+C164+C169+C174+C179+C185+C191+C196+C201+C206+C211+C216+C221+C226+C231</f>
        <v>431458</v>
      </c>
      <c r="D112" s="229">
        <f t="shared" si="32"/>
        <v>94214</v>
      </c>
      <c r="E112" s="229">
        <f t="shared" si="32"/>
        <v>25249</v>
      </c>
      <c r="F112" s="229">
        <f t="shared" si="32"/>
        <v>306824</v>
      </c>
      <c r="G112" s="229">
        <f t="shared" si="32"/>
        <v>0</v>
      </c>
      <c r="H112" s="229">
        <f t="shared" si="32"/>
        <v>0</v>
      </c>
      <c r="I112" s="229">
        <f t="shared" si="32"/>
        <v>5171</v>
      </c>
      <c r="J112" s="229">
        <f t="shared" si="32"/>
        <v>0</v>
      </c>
      <c r="K112" s="229">
        <f t="shared" si="32"/>
        <v>0</v>
      </c>
      <c r="L112" s="229">
        <f t="shared" si="32"/>
        <v>0</v>
      </c>
      <c r="M112" s="229"/>
      <c r="N112" s="229">
        <f t="shared" si="20"/>
        <v>431458</v>
      </c>
      <c r="O112" s="273">
        <f t="shared" si="21"/>
        <v>0</v>
      </c>
      <c r="P112" s="273">
        <f>C112-'[2]4.3-7'!C112</f>
        <v>0</v>
      </c>
    </row>
    <row r="113" spans="1:16" s="365" customFormat="1">
      <c r="A113" s="207" t="s">
        <v>491</v>
      </c>
      <c r="B113" s="242"/>
      <c r="C113" s="229">
        <f>C118+C124+C129+C135+C140+C145+C150+C155+C160+C165+C170+C175+C181+C187+C192+C197+C202+C207+C212+C217+C222+C227+C232</f>
        <v>2883</v>
      </c>
      <c r="D113" s="229">
        <f t="shared" ref="D113:L114" si="33">D118+D124+D129+D135+D140+D145+D150+D155+D160+D165+D170+D175+D181+D187+D192+D197+D202+D207+D212+D217+D222+D227+D232</f>
        <v>1947</v>
      </c>
      <c r="E113" s="229">
        <f t="shared" si="33"/>
        <v>526</v>
      </c>
      <c r="F113" s="229">
        <f t="shared" si="33"/>
        <v>410</v>
      </c>
      <c r="G113" s="229">
        <f t="shared" si="33"/>
        <v>0</v>
      </c>
      <c r="H113" s="229">
        <f t="shared" si="33"/>
        <v>0</v>
      </c>
      <c r="I113" s="229">
        <f t="shared" si="33"/>
        <v>0</v>
      </c>
      <c r="J113" s="229">
        <f t="shared" si="33"/>
        <v>0</v>
      </c>
      <c r="K113" s="229">
        <f t="shared" si="33"/>
        <v>0</v>
      </c>
      <c r="L113" s="229">
        <f t="shared" si="33"/>
        <v>0</v>
      </c>
      <c r="M113" s="229"/>
      <c r="N113" s="229">
        <f t="shared" si="20"/>
        <v>2883</v>
      </c>
      <c r="O113" s="273">
        <f t="shared" si="21"/>
        <v>0</v>
      </c>
      <c r="P113" s="273">
        <f>C113-'[2]4.3-7'!C113</f>
        <v>0</v>
      </c>
    </row>
    <row r="114" spans="1:16" s="366" customFormat="1">
      <c r="A114" s="466" t="s">
        <v>492</v>
      </c>
      <c r="B114" s="225"/>
      <c r="C114" s="226">
        <f>C119+C125+C130+C136+C141+C146+C151+C156+C161+C166+C171+C176+C182+C188+C193+C198+C203+C208+C213+C218+C223+C228+C233</f>
        <v>434341</v>
      </c>
      <c r="D114" s="226">
        <f t="shared" si="33"/>
        <v>96161</v>
      </c>
      <c r="E114" s="226">
        <f t="shared" si="33"/>
        <v>25775</v>
      </c>
      <c r="F114" s="226">
        <f t="shared" si="33"/>
        <v>307234</v>
      </c>
      <c r="G114" s="226">
        <f t="shared" si="33"/>
        <v>0</v>
      </c>
      <c r="H114" s="226">
        <f t="shared" si="33"/>
        <v>0</v>
      </c>
      <c r="I114" s="226">
        <f t="shared" si="33"/>
        <v>5171</v>
      </c>
      <c r="J114" s="226">
        <f t="shared" si="33"/>
        <v>0</v>
      </c>
      <c r="K114" s="226">
        <f t="shared" si="33"/>
        <v>0</v>
      </c>
      <c r="L114" s="226">
        <f t="shared" si="33"/>
        <v>0</v>
      </c>
      <c r="M114" s="226"/>
      <c r="N114" s="229">
        <f t="shared" si="20"/>
        <v>434341</v>
      </c>
      <c r="O114" s="273">
        <f t="shared" si="21"/>
        <v>0</v>
      </c>
      <c r="P114" s="273">
        <f>C114-'[2]4.3-7'!C114</f>
        <v>0</v>
      </c>
    </row>
    <row r="115" spans="1:16">
      <c r="A115" s="227" t="s">
        <v>164</v>
      </c>
      <c r="B115" s="227"/>
      <c r="C115" s="229"/>
      <c r="D115" s="228"/>
      <c r="E115" s="229"/>
      <c r="F115" s="228"/>
      <c r="G115" s="229"/>
      <c r="H115" s="229"/>
      <c r="I115" s="228"/>
      <c r="J115" s="229"/>
      <c r="K115" s="228"/>
      <c r="L115" s="229"/>
      <c r="M115" s="208"/>
      <c r="N115" s="229">
        <f t="shared" si="20"/>
        <v>0</v>
      </c>
      <c r="O115" s="273">
        <f t="shared" si="21"/>
        <v>0</v>
      </c>
      <c r="P115" s="273">
        <f>C115-'[2]4.3-7'!C115</f>
        <v>0</v>
      </c>
    </row>
    <row r="116" spans="1:16" s="365" customFormat="1">
      <c r="A116" s="242" t="s">
        <v>36</v>
      </c>
      <c r="B116" s="242" t="s">
        <v>183</v>
      </c>
      <c r="C116" s="229">
        <f>SUM(D116:I116)</f>
        <v>25218</v>
      </c>
      <c r="D116" s="228">
        <v>16130</v>
      </c>
      <c r="E116" s="229">
        <v>4431</v>
      </c>
      <c r="F116" s="228">
        <v>1609</v>
      </c>
      <c r="G116" s="229"/>
      <c r="H116" s="229"/>
      <c r="I116" s="228">
        <v>3048</v>
      </c>
      <c r="J116" s="229"/>
      <c r="K116" s="228"/>
      <c r="L116" s="229"/>
      <c r="M116" s="208"/>
      <c r="N116" s="229">
        <f t="shared" si="20"/>
        <v>25218</v>
      </c>
      <c r="O116" s="273">
        <f t="shared" si="21"/>
        <v>0</v>
      </c>
      <c r="P116" s="273">
        <f>C116-'[2]4.3-7'!C116</f>
        <v>0</v>
      </c>
    </row>
    <row r="117" spans="1:16" s="365" customFormat="1">
      <c r="A117" s="242" t="s">
        <v>492</v>
      </c>
      <c r="B117" s="242"/>
      <c r="C117" s="229">
        <v>25218</v>
      </c>
      <c r="D117" s="228">
        <v>16130</v>
      </c>
      <c r="E117" s="229">
        <v>4431</v>
      </c>
      <c r="F117" s="228">
        <v>1609</v>
      </c>
      <c r="G117" s="229">
        <v>0</v>
      </c>
      <c r="H117" s="229">
        <v>0</v>
      </c>
      <c r="I117" s="228">
        <v>3048</v>
      </c>
      <c r="J117" s="229">
        <v>0</v>
      </c>
      <c r="K117" s="228">
        <v>0</v>
      </c>
      <c r="L117" s="229">
        <v>0</v>
      </c>
      <c r="M117" s="208"/>
      <c r="N117" s="229">
        <f t="shared" si="20"/>
        <v>25218</v>
      </c>
      <c r="O117" s="273">
        <f t="shared" si="21"/>
        <v>0</v>
      </c>
      <c r="P117" s="273">
        <f>C117-'[2]4.3-7'!C117</f>
        <v>0</v>
      </c>
    </row>
    <row r="118" spans="1:16">
      <c r="A118" s="207" t="s">
        <v>491</v>
      </c>
      <c r="B118" s="242"/>
      <c r="C118" s="229">
        <v>0</v>
      </c>
      <c r="D118" s="229">
        <v>0</v>
      </c>
      <c r="E118" s="229">
        <v>0</v>
      </c>
      <c r="F118" s="229">
        <v>0</v>
      </c>
      <c r="G118" s="229">
        <v>0</v>
      </c>
      <c r="H118" s="229">
        <v>0</v>
      </c>
      <c r="I118" s="229">
        <v>0</v>
      </c>
      <c r="J118" s="229">
        <v>0</v>
      </c>
      <c r="K118" s="229">
        <v>0</v>
      </c>
      <c r="L118" s="229">
        <v>0</v>
      </c>
      <c r="M118" s="208"/>
      <c r="N118" s="229">
        <f t="shared" si="20"/>
        <v>0</v>
      </c>
      <c r="O118" s="273">
        <f t="shared" si="21"/>
        <v>0</v>
      </c>
      <c r="P118" s="273">
        <f>C118-'[2]4.3-7'!C118</f>
        <v>0</v>
      </c>
    </row>
    <row r="119" spans="1:16" s="366" customFormat="1">
      <c r="A119" s="466" t="s">
        <v>492</v>
      </c>
      <c r="B119" s="225"/>
      <c r="C119" s="226">
        <f t="shared" ref="C119:L119" si="34">C116+C118</f>
        <v>25218</v>
      </c>
      <c r="D119" s="226">
        <f t="shared" si="34"/>
        <v>16130</v>
      </c>
      <c r="E119" s="226">
        <f t="shared" si="34"/>
        <v>4431</v>
      </c>
      <c r="F119" s="226">
        <f t="shared" si="34"/>
        <v>1609</v>
      </c>
      <c r="G119" s="226">
        <f t="shared" si="34"/>
        <v>0</v>
      </c>
      <c r="H119" s="226">
        <f t="shared" si="34"/>
        <v>0</v>
      </c>
      <c r="I119" s="226">
        <f t="shared" si="34"/>
        <v>3048</v>
      </c>
      <c r="J119" s="226">
        <f t="shared" si="34"/>
        <v>0</v>
      </c>
      <c r="K119" s="226">
        <f t="shared" si="34"/>
        <v>0</v>
      </c>
      <c r="L119" s="226">
        <f t="shared" si="34"/>
        <v>0</v>
      </c>
      <c r="M119" s="210"/>
      <c r="N119" s="229">
        <f t="shared" si="20"/>
        <v>25218</v>
      </c>
      <c r="O119" s="273">
        <f t="shared" si="21"/>
        <v>0</v>
      </c>
      <c r="P119" s="273">
        <f>C119-'[2]4.3-7'!C119</f>
        <v>0</v>
      </c>
    </row>
    <row r="120" spans="1:16">
      <c r="A120" s="230" t="s">
        <v>165</v>
      </c>
      <c r="B120" s="231"/>
      <c r="C120" s="229"/>
      <c r="D120" s="228"/>
      <c r="E120" s="229"/>
      <c r="F120" s="228"/>
      <c r="G120" s="229"/>
      <c r="H120" s="229"/>
      <c r="I120" s="228"/>
      <c r="J120" s="229"/>
      <c r="K120" s="228"/>
      <c r="L120" s="229"/>
      <c r="M120" s="208"/>
      <c r="N120" s="229">
        <f t="shared" si="20"/>
        <v>0</v>
      </c>
      <c r="O120" s="273">
        <f t="shared" si="21"/>
        <v>0</v>
      </c>
      <c r="P120" s="273">
        <f>C120-'[2]4.3-7'!C120</f>
        <v>0</v>
      </c>
    </row>
    <row r="121" spans="1:16" s="365" customFormat="1">
      <c r="A121" s="242" t="s">
        <v>36</v>
      </c>
      <c r="B121" s="242" t="s">
        <v>183</v>
      </c>
      <c r="C121" s="229">
        <f>SUM(D121:I121)</f>
        <v>4457</v>
      </c>
      <c r="D121" s="228">
        <v>3091</v>
      </c>
      <c r="E121" s="229">
        <v>845</v>
      </c>
      <c r="F121" s="228">
        <v>457</v>
      </c>
      <c r="G121" s="229"/>
      <c r="H121" s="229"/>
      <c r="I121" s="228">
        <v>64</v>
      </c>
      <c r="J121" s="229"/>
      <c r="K121" s="228"/>
      <c r="L121" s="229"/>
      <c r="M121" s="208"/>
      <c r="N121" s="229">
        <f t="shared" si="20"/>
        <v>4457</v>
      </c>
      <c r="O121" s="273">
        <f t="shared" si="21"/>
        <v>0</v>
      </c>
      <c r="P121" s="273">
        <f>C121-'[2]4.3-7'!C121</f>
        <v>0</v>
      </c>
    </row>
    <row r="122" spans="1:16" s="365" customFormat="1">
      <c r="A122" s="242" t="s">
        <v>492</v>
      </c>
      <c r="B122" s="242"/>
      <c r="C122" s="229">
        <v>4457</v>
      </c>
      <c r="D122" s="228">
        <v>3091</v>
      </c>
      <c r="E122" s="229">
        <v>845</v>
      </c>
      <c r="F122" s="228">
        <v>457</v>
      </c>
      <c r="G122" s="229">
        <v>0</v>
      </c>
      <c r="H122" s="229">
        <v>0</v>
      </c>
      <c r="I122" s="228">
        <v>64</v>
      </c>
      <c r="J122" s="229">
        <v>0</v>
      </c>
      <c r="K122" s="228">
        <v>0</v>
      </c>
      <c r="L122" s="229">
        <v>0</v>
      </c>
      <c r="M122" s="208"/>
      <c r="N122" s="229">
        <f t="shared" si="20"/>
        <v>4457</v>
      </c>
      <c r="O122" s="273">
        <f t="shared" si="21"/>
        <v>0</v>
      </c>
      <c r="P122" s="273">
        <f>C122-'[2]4.3-7'!C122</f>
        <v>0</v>
      </c>
    </row>
    <row r="123" spans="1:16" s="365" customFormat="1">
      <c r="A123" s="242" t="s">
        <v>748</v>
      </c>
      <c r="B123" s="471"/>
      <c r="C123" s="208">
        <v>1146</v>
      </c>
      <c r="D123" s="228">
        <v>902</v>
      </c>
      <c r="E123" s="229">
        <v>244</v>
      </c>
      <c r="F123" s="228"/>
      <c r="G123" s="229"/>
      <c r="H123" s="229"/>
      <c r="I123" s="228"/>
      <c r="J123" s="229"/>
      <c r="K123" s="228"/>
      <c r="L123" s="229"/>
      <c r="M123" s="208"/>
      <c r="N123" s="229">
        <f t="shared" si="20"/>
        <v>1146</v>
      </c>
      <c r="O123" s="273">
        <f t="shared" si="21"/>
        <v>0</v>
      </c>
      <c r="P123" s="273">
        <f>C123-'[2]4.3-7'!C123</f>
        <v>0</v>
      </c>
    </row>
    <row r="124" spans="1:16">
      <c r="A124" s="207" t="s">
        <v>491</v>
      </c>
      <c r="B124" s="242"/>
      <c r="C124" s="229">
        <f>SUM(C123)</f>
        <v>1146</v>
      </c>
      <c r="D124" s="229">
        <f t="shared" ref="D124:L124" si="35">SUM(D123)</f>
        <v>902</v>
      </c>
      <c r="E124" s="229">
        <f t="shared" si="35"/>
        <v>244</v>
      </c>
      <c r="F124" s="229">
        <f t="shared" si="35"/>
        <v>0</v>
      </c>
      <c r="G124" s="229">
        <f t="shared" si="35"/>
        <v>0</v>
      </c>
      <c r="H124" s="229">
        <f t="shared" si="35"/>
        <v>0</v>
      </c>
      <c r="I124" s="229">
        <f t="shared" si="35"/>
        <v>0</v>
      </c>
      <c r="J124" s="229">
        <f t="shared" si="35"/>
        <v>0</v>
      </c>
      <c r="K124" s="229">
        <f t="shared" si="35"/>
        <v>0</v>
      </c>
      <c r="L124" s="229">
        <f t="shared" si="35"/>
        <v>0</v>
      </c>
      <c r="M124" s="208"/>
      <c r="N124" s="229">
        <f t="shared" si="20"/>
        <v>1146</v>
      </c>
      <c r="O124" s="273">
        <f t="shared" si="21"/>
        <v>0</v>
      </c>
      <c r="P124" s="273">
        <f>C124-'[2]4.3-7'!C124</f>
        <v>0</v>
      </c>
    </row>
    <row r="125" spans="1:16" s="366" customFormat="1">
      <c r="A125" s="466" t="s">
        <v>492</v>
      </c>
      <c r="B125" s="225"/>
      <c r="C125" s="226">
        <f>C122+C124</f>
        <v>5603</v>
      </c>
      <c r="D125" s="226">
        <f t="shared" ref="D125:L125" si="36">D122+D124</f>
        <v>3993</v>
      </c>
      <c r="E125" s="226">
        <f t="shared" si="36"/>
        <v>1089</v>
      </c>
      <c r="F125" s="226">
        <f t="shared" si="36"/>
        <v>457</v>
      </c>
      <c r="G125" s="226">
        <f t="shared" si="36"/>
        <v>0</v>
      </c>
      <c r="H125" s="226">
        <f t="shared" si="36"/>
        <v>0</v>
      </c>
      <c r="I125" s="226">
        <f t="shared" si="36"/>
        <v>64</v>
      </c>
      <c r="J125" s="226">
        <f t="shared" si="36"/>
        <v>0</v>
      </c>
      <c r="K125" s="226">
        <f t="shared" si="36"/>
        <v>0</v>
      </c>
      <c r="L125" s="226">
        <f t="shared" si="36"/>
        <v>0</v>
      </c>
      <c r="M125" s="210"/>
      <c r="N125" s="229">
        <f t="shared" si="20"/>
        <v>5603</v>
      </c>
      <c r="O125" s="273">
        <f t="shared" si="21"/>
        <v>0</v>
      </c>
      <c r="P125" s="273">
        <f>C125-'[2]4.3-7'!C125</f>
        <v>0</v>
      </c>
    </row>
    <row r="126" spans="1:16">
      <c r="A126" s="230" t="s">
        <v>166</v>
      </c>
      <c r="B126" s="231"/>
      <c r="C126" s="229"/>
      <c r="D126" s="228"/>
      <c r="E126" s="229"/>
      <c r="F126" s="228"/>
      <c r="G126" s="229"/>
      <c r="H126" s="229"/>
      <c r="I126" s="228"/>
      <c r="J126" s="229"/>
      <c r="K126" s="228"/>
      <c r="L126" s="229"/>
      <c r="M126" s="208"/>
      <c r="N126" s="229">
        <f t="shared" si="20"/>
        <v>0</v>
      </c>
      <c r="O126" s="273">
        <f t="shared" si="21"/>
        <v>0</v>
      </c>
      <c r="P126" s="273">
        <f>C126-'[2]4.3-7'!C126</f>
        <v>0</v>
      </c>
    </row>
    <row r="127" spans="1:16" s="365" customFormat="1">
      <c r="A127" s="242" t="s">
        <v>36</v>
      </c>
      <c r="B127" s="242" t="s">
        <v>183</v>
      </c>
      <c r="C127" s="229">
        <f>SUM(D127:I127)</f>
        <v>6436</v>
      </c>
      <c r="D127" s="228">
        <v>1279</v>
      </c>
      <c r="E127" s="229">
        <v>360</v>
      </c>
      <c r="F127" s="228">
        <v>4670</v>
      </c>
      <c r="G127" s="229"/>
      <c r="H127" s="229"/>
      <c r="I127" s="228">
        <v>127</v>
      </c>
      <c r="J127" s="229"/>
      <c r="K127" s="228"/>
      <c r="L127" s="229"/>
      <c r="M127" s="208"/>
      <c r="N127" s="229">
        <f t="shared" si="20"/>
        <v>6436</v>
      </c>
      <c r="O127" s="273">
        <f t="shared" si="21"/>
        <v>0</v>
      </c>
      <c r="P127" s="273">
        <f>C127-'[2]4.3-7'!C127</f>
        <v>0</v>
      </c>
    </row>
    <row r="128" spans="1:16" s="365" customFormat="1">
      <c r="A128" s="242" t="s">
        <v>492</v>
      </c>
      <c r="B128" s="242"/>
      <c r="C128" s="229">
        <v>6436</v>
      </c>
      <c r="D128" s="228">
        <v>1279</v>
      </c>
      <c r="E128" s="229">
        <v>360</v>
      </c>
      <c r="F128" s="228">
        <v>4670</v>
      </c>
      <c r="G128" s="229">
        <v>0</v>
      </c>
      <c r="H128" s="229">
        <v>0</v>
      </c>
      <c r="I128" s="228">
        <v>127</v>
      </c>
      <c r="J128" s="229">
        <v>0</v>
      </c>
      <c r="K128" s="228">
        <v>0</v>
      </c>
      <c r="L128" s="229">
        <v>0</v>
      </c>
      <c r="M128" s="208"/>
      <c r="N128" s="229">
        <f t="shared" si="20"/>
        <v>6436</v>
      </c>
      <c r="O128" s="273">
        <f t="shared" si="21"/>
        <v>0</v>
      </c>
      <c r="P128" s="273">
        <f>C128-'[2]4.3-7'!C128</f>
        <v>0</v>
      </c>
    </row>
    <row r="129" spans="1:16" s="365" customFormat="1">
      <c r="A129" s="207" t="s">
        <v>491</v>
      </c>
      <c r="B129" s="242"/>
      <c r="C129" s="229">
        <v>0</v>
      </c>
      <c r="D129" s="229">
        <v>0</v>
      </c>
      <c r="E129" s="229">
        <v>0</v>
      </c>
      <c r="F129" s="229">
        <v>0</v>
      </c>
      <c r="G129" s="229">
        <v>0</v>
      </c>
      <c r="H129" s="229">
        <v>0</v>
      </c>
      <c r="I129" s="229">
        <v>0</v>
      </c>
      <c r="J129" s="229">
        <v>0</v>
      </c>
      <c r="K129" s="229">
        <v>0</v>
      </c>
      <c r="L129" s="229">
        <v>0</v>
      </c>
      <c r="M129" s="208"/>
      <c r="N129" s="229">
        <f t="shared" si="20"/>
        <v>0</v>
      </c>
      <c r="O129" s="273">
        <f t="shared" si="21"/>
        <v>0</v>
      </c>
      <c r="P129" s="273">
        <f>C129-'[2]4.3-7'!C129</f>
        <v>0</v>
      </c>
    </row>
    <row r="130" spans="1:16" s="366" customFormat="1">
      <c r="A130" s="466" t="s">
        <v>492</v>
      </c>
      <c r="B130" s="225"/>
      <c r="C130" s="226">
        <f t="shared" ref="C130:L130" si="37">C127+C129</f>
        <v>6436</v>
      </c>
      <c r="D130" s="226">
        <f t="shared" si="37"/>
        <v>1279</v>
      </c>
      <c r="E130" s="226">
        <f t="shared" si="37"/>
        <v>360</v>
      </c>
      <c r="F130" s="226">
        <f t="shared" si="37"/>
        <v>4670</v>
      </c>
      <c r="G130" s="226">
        <f t="shared" si="37"/>
        <v>0</v>
      </c>
      <c r="H130" s="226">
        <f t="shared" si="37"/>
        <v>0</v>
      </c>
      <c r="I130" s="226">
        <f t="shared" si="37"/>
        <v>127</v>
      </c>
      <c r="J130" s="226">
        <f t="shared" si="37"/>
        <v>0</v>
      </c>
      <c r="K130" s="226">
        <f t="shared" si="37"/>
        <v>0</v>
      </c>
      <c r="L130" s="226">
        <f t="shared" si="37"/>
        <v>0</v>
      </c>
      <c r="M130" s="210"/>
      <c r="N130" s="229">
        <f t="shared" si="20"/>
        <v>6436</v>
      </c>
      <c r="O130" s="273">
        <f t="shared" si="21"/>
        <v>0</v>
      </c>
      <c r="P130" s="273">
        <f>C130-'[2]4.3-7'!C130</f>
        <v>0</v>
      </c>
    </row>
    <row r="131" spans="1:16">
      <c r="A131" s="230" t="s">
        <v>167</v>
      </c>
      <c r="B131" s="230"/>
      <c r="C131" s="229"/>
      <c r="D131" s="228"/>
      <c r="E131" s="229"/>
      <c r="F131" s="228"/>
      <c r="G131" s="229"/>
      <c r="H131" s="229"/>
      <c r="I131" s="228"/>
      <c r="J131" s="229"/>
      <c r="K131" s="228"/>
      <c r="L131" s="229"/>
      <c r="M131" s="208"/>
      <c r="N131" s="229">
        <f t="shared" si="20"/>
        <v>0</v>
      </c>
      <c r="O131" s="273">
        <f t="shared" si="21"/>
        <v>0</v>
      </c>
      <c r="P131" s="273">
        <f>C131-'[2]4.3-7'!C131</f>
        <v>0</v>
      </c>
    </row>
    <row r="132" spans="1:16" s="365" customFormat="1">
      <c r="A132" s="242" t="s">
        <v>36</v>
      </c>
      <c r="B132" s="242" t="s">
        <v>183</v>
      </c>
      <c r="C132" s="229">
        <f>SUM(D132:I132)</f>
        <v>7754</v>
      </c>
      <c r="D132" s="228">
        <v>2692</v>
      </c>
      <c r="E132" s="229">
        <v>747</v>
      </c>
      <c r="F132" s="228">
        <v>4213</v>
      </c>
      <c r="G132" s="229"/>
      <c r="H132" s="229"/>
      <c r="I132" s="228">
        <v>102</v>
      </c>
      <c r="J132" s="229"/>
      <c r="K132" s="228"/>
      <c r="L132" s="229"/>
      <c r="M132" s="208"/>
      <c r="N132" s="229">
        <f t="shared" si="20"/>
        <v>7754</v>
      </c>
      <c r="O132" s="273">
        <f t="shared" si="21"/>
        <v>0</v>
      </c>
      <c r="P132" s="273">
        <f>C132-'[2]4.3-7'!C132</f>
        <v>0</v>
      </c>
    </row>
    <row r="133" spans="1:16" s="365" customFormat="1">
      <c r="A133" s="242" t="s">
        <v>492</v>
      </c>
      <c r="B133" s="242"/>
      <c r="C133" s="229">
        <v>7754</v>
      </c>
      <c r="D133" s="228">
        <v>2692</v>
      </c>
      <c r="E133" s="229">
        <v>747</v>
      </c>
      <c r="F133" s="228">
        <v>4213</v>
      </c>
      <c r="G133" s="229">
        <v>0</v>
      </c>
      <c r="H133" s="229">
        <v>0</v>
      </c>
      <c r="I133" s="228">
        <v>102</v>
      </c>
      <c r="J133" s="229">
        <v>0</v>
      </c>
      <c r="K133" s="228">
        <v>0</v>
      </c>
      <c r="L133" s="229">
        <v>0</v>
      </c>
      <c r="M133" s="208"/>
      <c r="N133" s="229">
        <f t="shared" si="20"/>
        <v>7754</v>
      </c>
      <c r="O133" s="273">
        <f t="shared" si="21"/>
        <v>0</v>
      </c>
      <c r="P133" s="273">
        <f>C133-'[2]4.3-7'!C133</f>
        <v>0</v>
      </c>
    </row>
    <row r="134" spans="1:16" s="365" customFormat="1">
      <c r="A134" s="242" t="s">
        <v>748</v>
      </c>
      <c r="B134" s="471"/>
      <c r="C134" s="208">
        <v>800</v>
      </c>
      <c r="D134" s="228">
        <v>630</v>
      </c>
      <c r="E134" s="229">
        <v>170</v>
      </c>
      <c r="F134" s="228"/>
      <c r="G134" s="229"/>
      <c r="H134" s="229"/>
      <c r="I134" s="228"/>
      <c r="J134" s="229"/>
      <c r="K134" s="228"/>
      <c r="L134" s="229"/>
      <c r="M134" s="208"/>
      <c r="N134" s="229">
        <f t="shared" si="20"/>
        <v>800</v>
      </c>
      <c r="O134" s="273">
        <f t="shared" si="21"/>
        <v>0</v>
      </c>
      <c r="P134" s="273">
        <f>C134-'[2]4.3-7'!C134</f>
        <v>0</v>
      </c>
    </row>
    <row r="135" spans="1:16" s="365" customFormat="1">
      <c r="A135" s="207" t="s">
        <v>491</v>
      </c>
      <c r="B135" s="242"/>
      <c r="C135" s="229">
        <f>SUM(C134)</f>
        <v>800</v>
      </c>
      <c r="D135" s="229">
        <f t="shared" ref="D135:L135" si="38">SUM(D134)</f>
        <v>630</v>
      </c>
      <c r="E135" s="229">
        <f t="shared" si="38"/>
        <v>170</v>
      </c>
      <c r="F135" s="229">
        <f t="shared" si="38"/>
        <v>0</v>
      </c>
      <c r="G135" s="229">
        <f t="shared" si="38"/>
        <v>0</v>
      </c>
      <c r="H135" s="229">
        <f t="shared" si="38"/>
        <v>0</v>
      </c>
      <c r="I135" s="229">
        <f t="shared" si="38"/>
        <v>0</v>
      </c>
      <c r="J135" s="229">
        <f t="shared" si="38"/>
        <v>0</v>
      </c>
      <c r="K135" s="229">
        <f t="shared" si="38"/>
        <v>0</v>
      </c>
      <c r="L135" s="229">
        <f t="shared" si="38"/>
        <v>0</v>
      </c>
      <c r="M135" s="208"/>
      <c r="N135" s="229">
        <f t="shared" si="20"/>
        <v>800</v>
      </c>
      <c r="O135" s="273">
        <f t="shared" si="21"/>
        <v>0</v>
      </c>
      <c r="P135" s="273">
        <f>C135-'[2]4.3-7'!C135</f>
        <v>0</v>
      </c>
    </row>
    <row r="136" spans="1:16" s="366" customFormat="1">
      <c r="A136" s="466" t="s">
        <v>492</v>
      </c>
      <c r="B136" s="225"/>
      <c r="C136" s="226">
        <f>C133+C135</f>
        <v>8554</v>
      </c>
      <c r="D136" s="226">
        <f t="shared" ref="D136:L136" si="39">D133+D135</f>
        <v>3322</v>
      </c>
      <c r="E136" s="226">
        <f t="shared" si="39"/>
        <v>917</v>
      </c>
      <c r="F136" s="226">
        <f t="shared" si="39"/>
        <v>4213</v>
      </c>
      <c r="G136" s="226">
        <f t="shared" si="39"/>
        <v>0</v>
      </c>
      <c r="H136" s="226">
        <f t="shared" si="39"/>
        <v>0</v>
      </c>
      <c r="I136" s="226">
        <f t="shared" si="39"/>
        <v>102</v>
      </c>
      <c r="J136" s="226">
        <f t="shared" si="39"/>
        <v>0</v>
      </c>
      <c r="K136" s="226">
        <f t="shared" si="39"/>
        <v>0</v>
      </c>
      <c r="L136" s="226">
        <f t="shared" si="39"/>
        <v>0</v>
      </c>
      <c r="M136" s="210"/>
      <c r="N136" s="229">
        <f t="shared" si="20"/>
        <v>8554</v>
      </c>
      <c r="O136" s="273">
        <f t="shared" si="21"/>
        <v>0</v>
      </c>
      <c r="P136" s="273">
        <f>C136-'[2]4.3-7'!C136</f>
        <v>0</v>
      </c>
    </row>
    <row r="137" spans="1:16">
      <c r="A137" s="231" t="s">
        <v>168</v>
      </c>
      <c r="B137" s="230"/>
      <c r="C137" s="229"/>
      <c r="D137" s="228"/>
      <c r="E137" s="229"/>
      <c r="F137" s="228"/>
      <c r="G137" s="229"/>
      <c r="H137" s="229"/>
      <c r="I137" s="228"/>
      <c r="J137" s="229"/>
      <c r="K137" s="228"/>
      <c r="L137" s="229"/>
      <c r="M137" s="208"/>
      <c r="N137" s="229">
        <f t="shared" si="20"/>
        <v>0</v>
      </c>
      <c r="O137" s="273">
        <f t="shared" si="21"/>
        <v>0</v>
      </c>
      <c r="P137" s="273">
        <f>C137-'[2]4.3-7'!C137</f>
        <v>0</v>
      </c>
    </row>
    <row r="138" spans="1:16" s="365" customFormat="1">
      <c r="A138" s="242" t="s">
        <v>36</v>
      </c>
      <c r="B138" s="242" t="s">
        <v>183</v>
      </c>
      <c r="C138" s="229">
        <f>SUM(D138:I138)</f>
        <v>9656</v>
      </c>
      <c r="D138" s="228">
        <v>2692</v>
      </c>
      <c r="E138" s="229">
        <v>757</v>
      </c>
      <c r="F138" s="228">
        <v>6080</v>
      </c>
      <c r="G138" s="229"/>
      <c r="H138" s="229"/>
      <c r="I138" s="228">
        <v>127</v>
      </c>
      <c r="J138" s="229"/>
      <c r="K138" s="228"/>
      <c r="L138" s="229"/>
      <c r="M138" s="208"/>
      <c r="N138" s="229">
        <f t="shared" si="20"/>
        <v>9656</v>
      </c>
      <c r="O138" s="273">
        <f t="shared" si="21"/>
        <v>0</v>
      </c>
      <c r="P138" s="273">
        <f>C138-'[2]4.3-7'!C138</f>
        <v>0</v>
      </c>
    </row>
    <row r="139" spans="1:16" s="365" customFormat="1">
      <c r="A139" s="242" t="s">
        <v>492</v>
      </c>
      <c r="B139" s="242"/>
      <c r="C139" s="229">
        <v>9656</v>
      </c>
      <c r="D139" s="228">
        <v>2692</v>
      </c>
      <c r="E139" s="229">
        <v>757</v>
      </c>
      <c r="F139" s="228">
        <v>6080</v>
      </c>
      <c r="G139" s="229">
        <v>0</v>
      </c>
      <c r="H139" s="229">
        <v>0</v>
      </c>
      <c r="I139" s="228">
        <v>127</v>
      </c>
      <c r="J139" s="229">
        <v>0</v>
      </c>
      <c r="K139" s="228">
        <v>0</v>
      </c>
      <c r="L139" s="229">
        <v>0</v>
      </c>
      <c r="M139" s="208"/>
      <c r="N139" s="229">
        <f t="shared" si="20"/>
        <v>9656</v>
      </c>
      <c r="O139" s="273">
        <f t="shared" si="21"/>
        <v>0</v>
      </c>
      <c r="P139" s="273">
        <f>C139-'[2]4.3-7'!C139</f>
        <v>0</v>
      </c>
    </row>
    <row r="140" spans="1:16" s="365" customFormat="1">
      <c r="A140" s="207" t="s">
        <v>491</v>
      </c>
      <c r="B140" s="242"/>
      <c r="C140" s="229">
        <v>0</v>
      </c>
      <c r="D140" s="229">
        <v>0</v>
      </c>
      <c r="E140" s="229">
        <v>0</v>
      </c>
      <c r="F140" s="229">
        <v>0</v>
      </c>
      <c r="G140" s="229">
        <v>0</v>
      </c>
      <c r="H140" s="229">
        <v>0</v>
      </c>
      <c r="I140" s="229">
        <v>0</v>
      </c>
      <c r="J140" s="229">
        <v>0</v>
      </c>
      <c r="K140" s="229">
        <v>0</v>
      </c>
      <c r="L140" s="229">
        <v>0</v>
      </c>
      <c r="M140" s="208"/>
      <c r="N140" s="229">
        <f t="shared" si="20"/>
        <v>0</v>
      </c>
      <c r="O140" s="273">
        <f t="shared" si="21"/>
        <v>0</v>
      </c>
      <c r="P140" s="273">
        <f>C140-'[2]4.3-7'!C140</f>
        <v>0</v>
      </c>
    </row>
    <row r="141" spans="1:16" s="366" customFormat="1">
      <c r="A141" s="466" t="s">
        <v>492</v>
      </c>
      <c r="B141" s="225"/>
      <c r="C141" s="226">
        <f t="shared" ref="C141:L141" si="40">C138+C140</f>
        <v>9656</v>
      </c>
      <c r="D141" s="226">
        <f t="shared" si="40"/>
        <v>2692</v>
      </c>
      <c r="E141" s="226">
        <f t="shared" si="40"/>
        <v>757</v>
      </c>
      <c r="F141" s="226">
        <f t="shared" si="40"/>
        <v>6080</v>
      </c>
      <c r="G141" s="226">
        <f t="shared" si="40"/>
        <v>0</v>
      </c>
      <c r="H141" s="226">
        <f t="shared" si="40"/>
        <v>0</v>
      </c>
      <c r="I141" s="226">
        <f t="shared" si="40"/>
        <v>127</v>
      </c>
      <c r="J141" s="226">
        <f t="shared" si="40"/>
        <v>0</v>
      </c>
      <c r="K141" s="226">
        <f t="shared" si="40"/>
        <v>0</v>
      </c>
      <c r="L141" s="226">
        <f t="shared" si="40"/>
        <v>0</v>
      </c>
      <c r="M141" s="210"/>
      <c r="N141" s="229">
        <f t="shared" si="20"/>
        <v>9656</v>
      </c>
      <c r="O141" s="273">
        <f t="shared" si="21"/>
        <v>0</v>
      </c>
      <c r="P141" s="273">
        <f>C141-'[2]4.3-7'!C141</f>
        <v>0</v>
      </c>
    </row>
    <row r="142" spans="1:16">
      <c r="A142" s="230" t="s">
        <v>169</v>
      </c>
      <c r="B142" s="230"/>
      <c r="C142" s="229"/>
      <c r="D142" s="228"/>
      <c r="E142" s="229"/>
      <c r="F142" s="228"/>
      <c r="G142" s="229"/>
      <c r="H142" s="229"/>
      <c r="I142" s="228"/>
      <c r="J142" s="229"/>
      <c r="K142" s="228"/>
      <c r="L142" s="229"/>
      <c r="M142" s="208"/>
      <c r="N142" s="229">
        <f t="shared" si="20"/>
        <v>0</v>
      </c>
      <c r="O142" s="273">
        <f t="shared" si="21"/>
        <v>0</v>
      </c>
      <c r="P142" s="273">
        <f>C142-'[2]4.3-7'!C142</f>
        <v>0</v>
      </c>
    </row>
    <row r="143" spans="1:16" s="365" customFormat="1">
      <c r="A143" s="242" t="s">
        <v>36</v>
      </c>
      <c r="B143" s="242" t="s">
        <v>183</v>
      </c>
      <c r="C143" s="229">
        <f>SUM(D143:I143)</f>
        <v>46651</v>
      </c>
      <c r="D143" s="228">
        <v>6498</v>
      </c>
      <c r="E143" s="229">
        <v>1784</v>
      </c>
      <c r="F143" s="228">
        <v>32532</v>
      </c>
      <c r="G143" s="229">
        <v>5710</v>
      </c>
      <c r="H143" s="229"/>
      <c r="I143" s="228">
        <v>127</v>
      </c>
      <c r="J143" s="229"/>
      <c r="K143" s="228"/>
      <c r="L143" s="229"/>
      <c r="M143" s="208"/>
      <c r="N143" s="229">
        <f t="shared" si="20"/>
        <v>46651</v>
      </c>
      <c r="O143" s="273">
        <f t="shared" si="21"/>
        <v>0</v>
      </c>
      <c r="P143" s="273">
        <f>C143-'[2]4.3-7'!C143</f>
        <v>0</v>
      </c>
    </row>
    <row r="144" spans="1:16" s="365" customFormat="1">
      <c r="A144" s="207" t="s">
        <v>492</v>
      </c>
      <c r="B144" s="260"/>
      <c r="C144" s="208">
        <v>41604</v>
      </c>
      <c r="D144" s="228">
        <v>6498</v>
      </c>
      <c r="E144" s="229">
        <v>1784</v>
      </c>
      <c r="F144" s="228">
        <v>33195</v>
      </c>
      <c r="G144" s="229">
        <v>0</v>
      </c>
      <c r="H144" s="229">
        <v>0</v>
      </c>
      <c r="I144" s="228">
        <v>127</v>
      </c>
      <c r="J144" s="229">
        <v>0</v>
      </c>
      <c r="K144" s="228">
        <v>0</v>
      </c>
      <c r="L144" s="229">
        <v>0</v>
      </c>
      <c r="M144" s="208"/>
      <c r="N144" s="229">
        <f t="shared" ref="N144:N207" si="41">SUM(D144:L144)</f>
        <v>41604</v>
      </c>
      <c r="O144" s="273">
        <f t="shared" ref="O144:O207" si="42">N144-C144</f>
        <v>0</v>
      </c>
      <c r="P144" s="273">
        <f>C144-'[2]4.3-7'!C144</f>
        <v>0</v>
      </c>
    </row>
    <row r="145" spans="1:16" s="365" customFormat="1">
      <c r="A145" s="207" t="s">
        <v>491</v>
      </c>
      <c r="B145" s="242"/>
      <c r="C145" s="229">
        <v>0</v>
      </c>
      <c r="D145" s="229">
        <v>0</v>
      </c>
      <c r="E145" s="229">
        <v>0</v>
      </c>
      <c r="F145" s="229">
        <v>0</v>
      </c>
      <c r="G145" s="229">
        <v>0</v>
      </c>
      <c r="H145" s="229">
        <v>0</v>
      </c>
      <c r="I145" s="229">
        <v>0</v>
      </c>
      <c r="J145" s="229">
        <v>0</v>
      </c>
      <c r="K145" s="229">
        <v>0</v>
      </c>
      <c r="L145" s="229">
        <v>0</v>
      </c>
      <c r="M145" s="229">
        <v>0</v>
      </c>
      <c r="N145" s="229">
        <f t="shared" si="41"/>
        <v>0</v>
      </c>
      <c r="O145" s="273">
        <f t="shared" si="42"/>
        <v>0</v>
      </c>
      <c r="P145" s="273">
        <f>C145-'[2]4.3-7'!C145</f>
        <v>0</v>
      </c>
    </row>
    <row r="146" spans="1:16" s="366" customFormat="1">
      <c r="A146" s="466" t="s">
        <v>492</v>
      </c>
      <c r="B146" s="225"/>
      <c r="C146" s="226">
        <f>C144+C145</f>
        <v>41604</v>
      </c>
      <c r="D146" s="226">
        <f t="shared" ref="D146:L146" si="43">D144+D145</f>
        <v>6498</v>
      </c>
      <c r="E146" s="226">
        <f t="shared" si="43"/>
        <v>1784</v>
      </c>
      <c r="F146" s="226">
        <f t="shared" si="43"/>
        <v>33195</v>
      </c>
      <c r="G146" s="226">
        <f t="shared" si="43"/>
        <v>0</v>
      </c>
      <c r="H146" s="226">
        <f t="shared" si="43"/>
        <v>0</v>
      </c>
      <c r="I146" s="226">
        <f t="shared" si="43"/>
        <v>127</v>
      </c>
      <c r="J146" s="226">
        <f t="shared" si="43"/>
        <v>0</v>
      </c>
      <c r="K146" s="226">
        <f t="shared" si="43"/>
        <v>0</v>
      </c>
      <c r="L146" s="226">
        <f t="shared" si="43"/>
        <v>0</v>
      </c>
      <c r="M146" s="210"/>
      <c r="N146" s="229">
        <f t="shared" si="41"/>
        <v>41604</v>
      </c>
      <c r="O146" s="273">
        <f t="shared" si="42"/>
        <v>0</v>
      </c>
      <c r="P146" s="273">
        <f>C146-'[2]4.3-7'!C146</f>
        <v>0</v>
      </c>
    </row>
    <row r="147" spans="1:16">
      <c r="A147" s="230" t="s">
        <v>170</v>
      </c>
      <c r="B147" s="230"/>
      <c r="C147" s="229"/>
      <c r="D147" s="228"/>
      <c r="E147" s="229"/>
      <c r="F147" s="228"/>
      <c r="G147" s="229"/>
      <c r="H147" s="229"/>
      <c r="I147" s="228"/>
      <c r="J147" s="229"/>
      <c r="K147" s="228"/>
      <c r="L147" s="229"/>
      <c r="M147" s="208"/>
      <c r="N147" s="229">
        <f t="shared" si="41"/>
        <v>0</v>
      </c>
      <c r="O147" s="273">
        <f t="shared" si="42"/>
        <v>0</v>
      </c>
      <c r="P147" s="273">
        <f>C147-'[2]4.3-7'!C147</f>
        <v>0</v>
      </c>
    </row>
    <row r="148" spans="1:16" s="365" customFormat="1">
      <c r="A148" s="242" t="s">
        <v>36</v>
      </c>
      <c r="B148" s="242" t="s">
        <v>183</v>
      </c>
      <c r="C148" s="229">
        <f>SUM(D148:I148)</f>
        <v>54210</v>
      </c>
      <c r="D148" s="228">
        <v>7503</v>
      </c>
      <c r="E148" s="229">
        <v>2056</v>
      </c>
      <c r="F148" s="228">
        <v>42024</v>
      </c>
      <c r="G148" s="229">
        <v>2500</v>
      </c>
      <c r="H148" s="229"/>
      <c r="I148" s="228">
        <v>127</v>
      </c>
      <c r="J148" s="229"/>
      <c r="K148" s="228"/>
      <c r="L148" s="229"/>
      <c r="M148" s="208"/>
      <c r="N148" s="229">
        <f t="shared" si="41"/>
        <v>54210</v>
      </c>
      <c r="O148" s="273">
        <f t="shared" si="42"/>
        <v>0</v>
      </c>
      <c r="P148" s="273">
        <f>C148-'[2]4.3-7'!C148</f>
        <v>0</v>
      </c>
    </row>
    <row r="149" spans="1:16" s="365" customFormat="1">
      <c r="A149" s="207" t="s">
        <v>492</v>
      </c>
      <c r="B149" s="260"/>
      <c r="C149" s="208">
        <v>52737</v>
      </c>
      <c r="D149" s="228">
        <v>7621</v>
      </c>
      <c r="E149" s="229">
        <v>2088</v>
      </c>
      <c r="F149" s="228">
        <v>42901</v>
      </c>
      <c r="G149" s="229">
        <v>0</v>
      </c>
      <c r="H149" s="229">
        <v>0</v>
      </c>
      <c r="I149" s="228">
        <v>127</v>
      </c>
      <c r="J149" s="229">
        <v>0</v>
      </c>
      <c r="K149" s="228">
        <v>0</v>
      </c>
      <c r="L149" s="229">
        <v>0</v>
      </c>
      <c r="M149" s="208"/>
      <c r="N149" s="229">
        <f t="shared" si="41"/>
        <v>52737</v>
      </c>
      <c r="O149" s="273">
        <f t="shared" si="42"/>
        <v>0</v>
      </c>
      <c r="P149" s="273">
        <f>C149-'[2]4.3-7'!C149</f>
        <v>0</v>
      </c>
    </row>
    <row r="150" spans="1:16" s="365" customFormat="1">
      <c r="A150" s="207" t="s">
        <v>491</v>
      </c>
      <c r="B150" s="242"/>
      <c r="C150" s="229">
        <v>0</v>
      </c>
      <c r="D150" s="229">
        <v>0</v>
      </c>
      <c r="E150" s="229">
        <v>0</v>
      </c>
      <c r="F150" s="229">
        <v>0</v>
      </c>
      <c r="G150" s="229">
        <v>0</v>
      </c>
      <c r="H150" s="229">
        <v>0</v>
      </c>
      <c r="I150" s="229">
        <v>0</v>
      </c>
      <c r="J150" s="229">
        <v>0</v>
      </c>
      <c r="K150" s="229">
        <v>0</v>
      </c>
      <c r="L150" s="229">
        <v>0</v>
      </c>
      <c r="M150" s="208"/>
      <c r="N150" s="229">
        <f t="shared" si="41"/>
        <v>0</v>
      </c>
      <c r="O150" s="273">
        <f t="shared" si="42"/>
        <v>0</v>
      </c>
      <c r="P150" s="273">
        <f>C150-'[2]4.3-7'!C150</f>
        <v>0</v>
      </c>
    </row>
    <row r="151" spans="1:16" s="366" customFormat="1">
      <c r="A151" s="466" t="s">
        <v>492</v>
      </c>
      <c r="B151" s="225"/>
      <c r="C151" s="226">
        <f>C149+C150</f>
        <v>52737</v>
      </c>
      <c r="D151" s="226">
        <f t="shared" ref="D151:L151" si="44">D149+D150</f>
        <v>7621</v>
      </c>
      <c r="E151" s="226">
        <f t="shared" si="44"/>
        <v>2088</v>
      </c>
      <c r="F151" s="226">
        <f t="shared" si="44"/>
        <v>42901</v>
      </c>
      <c r="G151" s="226">
        <f t="shared" si="44"/>
        <v>0</v>
      </c>
      <c r="H151" s="226">
        <f t="shared" si="44"/>
        <v>0</v>
      </c>
      <c r="I151" s="226">
        <f t="shared" si="44"/>
        <v>127</v>
      </c>
      <c r="J151" s="226">
        <f t="shared" si="44"/>
        <v>0</v>
      </c>
      <c r="K151" s="226">
        <f t="shared" si="44"/>
        <v>0</v>
      </c>
      <c r="L151" s="226">
        <f t="shared" si="44"/>
        <v>0</v>
      </c>
      <c r="M151" s="210"/>
      <c r="N151" s="229">
        <f t="shared" si="41"/>
        <v>52737</v>
      </c>
      <c r="O151" s="273">
        <f t="shared" si="42"/>
        <v>0</v>
      </c>
      <c r="P151" s="273">
        <f>C151-'[2]4.3-7'!C151</f>
        <v>0</v>
      </c>
    </row>
    <row r="152" spans="1:16">
      <c r="A152" s="230" t="s">
        <v>171</v>
      </c>
      <c r="B152" s="230"/>
      <c r="C152" s="229"/>
      <c r="D152" s="228"/>
      <c r="E152" s="229"/>
      <c r="F152" s="228"/>
      <c r="G152" s="229"/>
      <c r="H152" s="229"/>
      <c r="I152" s="228"/>
      <c r="J152" s="229"/>
      <c r="K152" s="228"/>
      <c r="L152" s="229"/>
      <c r="M152" s="208"/>
      <c r="N152" s="229">
        <f t="shared" si="41"/>
        <v>0</v>
      </c>
      <c r="O152" s="273">
        <f t="shared" si="42"/>
        <v>0</v>
      </c>
      <c r="P152" s="273">
        <f>C152-'[2]4.3-7'!C152</f>
        <v>0</v>
      </c>
    </row>
    <row r="153" spans="1:16" s="365" customFormat="1">
      <c r="A153" s="242" t="s">
        <v>36</v>
      </c>
      <c r="B153" s="242" t="s">
        <v>183</v>
      </c>
      <c r="C153" s="229">
        <f>SUM(D153:I153)</f>
        <v>77159</v>
      </c>
      <c r="D153" s="228">
        <v>8827</v>
      </c>
      <c r="E153" s="229">
        <v>2433</v>
      </c>
      <c r="F153" s="228">
        <v>59667</v>
      </c>
      <c r="G153" s="229">
        <v>6041</v>
      </c>
      <c r="H153" s="229"/>
      <c r="I153" s="228">
        <v>191</v>
      </c>
      <c r="J153" s="229"/>
      <c r="K153" s="228"/>
      <c r="L153" s="229"/>
      <c r="M153" s="208"/>
      <c r="N153" s="229">
        <f t="shared" si="41"/>
        <v>77159</v>
      </c>
      <c r="O153" s="273">
        <f t="shared" si="42"/>
        <v>0</v>
      </c>
      <c r="P153" s="273">
        <f>C153-'[2]4.3-7'!C153</f>
        <v>0</v>
      </c>
    </row>
    <row r="154" spans="1:16" s="365" customFormat="1">
      <c r="A154" s="207" t="s">
        <v>492</v>
      </c>
      <c r="B154" s="260"/>
      <c r="C154" s="208">
        <v>75628</v>
      </c>
      <c r="D154" s="228">
        <v>10267</v>
      </c>
      <c r="E154" s="229">
        <v>2822</v>
      </c>
      <c r="F154" s="228">
        <v>62348</v>
      </c>
      <c r="G154" s="229">
        <v>0</v>
      </c>
      <c r="H154" s="229">
        <v>0</v>
      </c>
      <c r="I154" s="228">
        <v>191</v>
      </c>
      <c r="J154" s="229">
        <v>0</v>
      </c>
      <c r="K154" s="228">
        <v>0</v>
      </c>
      <c r="L154" s="229">
        <v>0</v>
      </c>
      <c r="M154" s="208"/>
      <c r="N154" s="229">
        <f t="shared" si="41"/>
        <v>75628</v>
      </c>
      <c r="O154" s="273">
        <f t="shared" si="42"/>
        <v>0</v>
      </c>
      <c r="P154" s="273">
        <f>C154-'[2]4.3-7'!C154</f>
        <v>0</v>
      </c>
    </row>
    <row r="155" spans="1:16" s="365" customFormat="1">
      <c r="A155" s="207" t="s">
        <v>491</v>
      </c>
      <c r="B155" s="242"/>
      <c r="C155" s="229">
        <v>0</v>
      </c>
      <c r="D155" s="229">
        <v>0</v>
      </c>
      <c r="E155" s="229">
        <v>0</v>
      </c>
      <c r="F155" s="229">
        <v>0</v>
      </c>
      <c r="G155" s="229">
        <v>0</v>
      </c>
      <c r="H155" s="229">
        <v>0</v>
      </c>
      <c r="I155" s="229">
        <v>0</v>
      </c>
      <c r="J155" s="229">
        <v>0</v>
      </c>
      <c r="K155" s="229">
        <v>0</v>
      </c>
      <c r="L155" s="229">
        <v>0</v>
      </c>
      <c r="M155" s="208"/>
      <c r="N155" s="229">
        <f t="shared" si="41"/>
        <v>0</v>
      </c>
      <c r="O155" s="273">
        <f t="shared" si="42"/>
        <v>0</v>
      </c>
      <c r="P155" s="273">
        <f>C155-'[2]4.3-7'!C155</f>
        <v>0</v>
      </c>
    </row>
    <row r="156" spans="1:16" s="366" customFormat="1">
      <c r="A156" s="466" t="s">
        <v>492</v>
      </c>
      <c r="B156" s="225"/>
      <c r="C156" s="226">
        <f>C154+C155</f>
        <v>75628</v>
      </c>
      <c r="D156" s="226">
        <f t="shared" ref="D156:L156" si="45">D154+D155</f>
        <v>10267</v>
      </c>
      <c r="E156" s="226">
        <f t="shared" si="45"/>
        <v>2822</v>
      </c>
      <c r="F156" s="226">
        <f t="shared" si="45"/>
        <v>62348</v>
      </c>
      <c r="G156" s="226">
        <f t="shared" si="45"/>
        <v>0</v>
      </c>
      <c r="H156" s="226">
        <f t="shared" si="45"/>
        <v>0</v>
      </c>
      <c r="I156" s="226">
        <f t="shared" si="45"/>
        <v>191</v>
      </c>
      <c r="J156" s="226">
        <f t="shared" si="45"/>
        <v>0</v>
      </c>
      <c r="K156" s="226">
        <f t="shared" si="45"/>
        <v>0</v>
      </c>
      <c r="L156" s="226">
        <f t="shared" si="45"/>
        <v>0</v>
      </c>
      <c r="M156" s="210"/>
      <c r="N156" s="229">
        <f t="shared" si="41"/>
        <v>75628</v>
      </c>
      <c r="O156" s="273">
        <f t="shared" si="42"/>
        <v>0</v>
      </c>
      <c r="P156" s="273">
        <f>C156-'[2]4.3-7'!C156</f>
        <v>0</v>
      </c>
    </row>
    <row r="157" spans="1:16">
      <c r="A157" s="231" t="s">
        <v>172</v>
      </c>
      <c r="B157" s="230"/>
      <c r="C157" s="229"/>
      <c r="D157" s="228"/>
      <c r="E157" s="229"/>
      <c r="F157" s="228"/>
      <c r="G157" s="229"/>
      <c r="H157" s="229"/>
      <c r="I157" s="228"/>
      <c r="J157" s="229"/>
      <c r="K157" s="228"/>
      <c r="L157" s="229"/>
      <c r="M157" s="208"/>
      <c r="N157" s="229">
        <f t="shared" si="41"/>
        <v>0</v>
      </c>
      <c r="O157" s="273">
        <f t="shared" si="42"/>
        <v>0</v>
      </c>
      <c r="P157" s="273">
        <f>C157-'[2]4.3-7'!C157</f>
        <v>0</v>
      </c>
    </row>
    <row r="158" spans="1:16" s="365" customFormat="1">
      <c r="A158" s="242" t="s">
        <v>36</v>
      </c>
      <c r="B158" s="242" t="s">
        <v>183</v>
      </c>
      <c r="C158" s="229">
        <f>SUM(D158:I158)</f>
        <v>4090</v>
      </c>
      <c r="D158" s="228">
        <v>1301</v>
      </c>
      <c r="E158" s="229">
        <v>351</v>
      </c>
      <c r="F158" s="228">
        <v>2336</v>
      </c>
      <c r="G158" s="229"/>
      <c r="H158" s="229"/>
      <c r="I158" s="228">
        <v>102</v>
      </c>
      <c r="J158" s="229"/>
      <c r="K158" s="228"/>
      <c r="L158" s="229"/>
      <c r="M158" s="208"/>
      <c r="N158" s="229">
        <f t="shared" si="41"/>
        <v>4090</v>
      </c>
      <c r="O158" s="273">
        <f t="shared" si="42"/>
        <v>0</v>
      </c>
      <c r="P158" s="273">
        <f>C158-'[2]4.3-7'!C158</f>
        <v>0</v>
      </c>
    </row>
    <row r="159" spans="1:16" s="365" customFormat="1">
      <c r="A159" s="242" t="s">
        <v>492</v>
      </c>
      <c r="B159" s="242"/>
      <c r="C159" s="229">
        <v>4090</v>
      </c>
      <c r="D159" s="228">
        <v>1301</v>
      </c>
      <c r="E159" s="229">
        <v>351</v>
      </c>
      <c r="F159" s="228">
        <v>2336</v>
      </c>
      <c r="G159" s="229">
        <v>0</v>
      </c>
      <c r="H159" s="229">
        <v>0</v>
      </c>
      <c r="I159" s="228">
        <v>102</v>
      </c>
      <c r="J159" s="229">
        <v>0</v>
      </c>
      <c r="K159" s="228">
        <v>0</v>
      </c>
      <c r="L159" s="229">
        <v>0</v>
      </c>
      <c r="M159" s="208"/>
      <c r="N159" s="229">
        <f t="shared" si="41"/>
        <v>4090</v>
      </c>
      <c r="O159" s="273">
        <f t="shared" si="42"/>
        <v>0</v>
      </c>
      <c r="P159" s="273">
        <f>C159-'[2]4.3-7'!C159</f>
        <v>0</v>
      </c>
    </row>
    <row r="160" spans="1:16" s="365" customFormat="1">
      <c r="A160" s="207" t="s">
        <v>491</v>
      </c>
      <c r="B160" s="242"/>
      <c r="C160" s="229">
        <v>0</v>
      </c>
      <c r="D160" s="229">
        <v>0</v>
      </c>
      <c r="E160" s="229">
        <v>0</v>
      </c>
      <c r="F160" s="229">
        <v>0</v>
      </c>
      <c r="G160" s="229">
        <v>0</v>
      </c>
      <c r="H160" s="229">
        <v>0</v>
      </c>
      <c r="I160" s="229">
        <v>0</v>
      </c>
      <c r="J160" s="229">
        <v>0</v>
      </c>
      <c r="K160" s="229">
        <v>0</v>
      </c>
      <c r="L160" s="229">
        <v>0</v>
      </c>
      <c r="M160" s="229">
        <v>0</v>
      </c>
      <c r="N160" s="229">
        <f t="shared" si="41"/>
        <v>0</v>
      </c>
      <c r="O160" s="273">
        <f t="shared" si="42"/>
        <v>0</v>
      </c>
      <c r="P160" s="273">
        <f>C160-'[2]4.3-7'!C160</f>
        <v>0</v>
      </c>
    </row>
    <row r="161" spans="1:16" s="366" customFormat="1">
      <c r="A161" s="466" t="s">
        <v>492</v>
      </c>
      <c r="B161" s="225"/>
      <c r="C161" s="226">
        <f t="shared" ref="C161:L161" si="46">C158+C160</f>
        <v>4090</v>
      </c>
      <c r="D161" s="226">
        <f t="shared" si="46"/>
        <v>1301</v>
      </c>
      <c r="E161" s="226">
        <f t="shared" si="46"/>
        <v>351</v>
      </c>
      <c r="F161" s="226">
        <f t="shared" si="46"/>
        <v>2336</v>
      </c>
      <c r="G161" s="226">
        <f t="shared" si="46"/>
        <v>0</v>
      </c>
      <c r="H161" s="226">
        <f t="shared" si="46"/>
        <v>0</v>
      </c>
      <c r="I161" s="226">
        <f t="shared" si="46"/>
        <v>102</v>
      </c>
      <c r="J161" s="226">
        <f t="shared" si="46"/>
        <v>0</v>
      </c>
      <c r="K161" s="226">
        <f t="shared" si="46"/>
        <v>0</v>
      </c>
      <c r="L161" s="226">
        <f t="shared" si="46"/>
        <v>0</v>
      </c>
      <c r="M161" s="210"/>
      <c r="N161" s="229">
        <f t="shared" si="41"/>
        <v>4090</v>
      </c>
      <c r="O161" s="273">
        <f t="shared" si="42"/>
        <v>0</v>
      </c>
      <c r="P161" s="273">
        <f>C161-'[2]4.3-7'!C161</f>
        <v>0</v>
      </c>
    </row>
    <row r="162" spans="1:16">
      <c r="A162" s="230" t="s">
        <v>277</v>
      </c>
      <c r="B162" s="230"/>
      <c r="C162" s="229"/>
      <c r="D162" s="228"/>
      <c r="E162" s="229"/>
      <c r="F162" s="228"/>
      <c r="G162" s="229"/>
      <c r="H162" s="229"/>
      <c r="I162" s="228"/>
      <c r="J162" s="229"/>
      <c r="K162" s="228"/>
      <c r="L162" s="229"/>
      <c r="M162" s="208"/>
      <c r="N162" s="229">
        <f t="shared" si="41"/>
        <v>0</v>
      </c>
      <c r="O162" s="273">
        <f t="shared" si="42"/>
        <v>0</v>
      </c>
      <c r="P162" s="273">
        <f>C162-'[2]4.3-7'!C162</f>
        <v>0</v>
      </c>
    </row>
    <row r="163" spans="1:16" s="365" customFormat="1">
      <c r="A163" s="242" t="s">
        <v>36</v>
      </c>
      <c r="B163" s="242" t="s">
        <v>183</v>
      </c>
      <c r="C163" s="229">
        <f>SUM(D163:I163)</f>
        <v>7361</v>
      </c>
      <c r="D163" s="228">
        <v>2865</v>
      </c>
      <c r="E163" s="229">
        <v>789</v>
      </c>
      <c r="F163" s="228">
        <v>3643</v>
      </c>
      <c r="G163" s="229"/>
      <c r="H163" s="229"/>
      <c r="I163" s="228">
        <v>64</v>
      </c>
      <c r="J163" s="229"/>
      <c r="K163" s="228"/>
      <c r="L163" s="229"/>
      <c r="M163" s="208"/>
      <c r="N163" s="229">
        <f t="shared" si="41"/>
        <v>7361</v>
      </c>
      <c r="O163" s="273">
        <f t="shared" si="42"/>
        <v>0</v>
      </c>
      <c r="P163" s="273">
        <f>C163-'[2]4.3-7'!C163</f>
        <v>0</v>
      </c>
    </row>
    <row r="164" spans="1:16" s="365" customFormat="1">
      <c r="A164" s="242" t="s">
        <v>492</v>
      </c>
      <c r="B164" s="242"/>
      <c r="C164" s="229">
        <v>7361</v>
      </c>
      <c r="D164" s="228">
        <v>2865</v>
      </c>
      <c r="E164" s="229">
        <v>789</v>
      </c>
      <c r="F164" s="228">
        <v>3643</v>
      </c>
      <c r="G164" s="229">
        <v>0</v>
      </c>
      <c r="H164" s="229">
        <v>0</v>
      </c>
      <c r="I164" s="228">
        <v>64</v>
      </c>
      <c r="J164" s="229">
        <v>0</v>
      </c>
      <c r="K164" s="228">
        <v>0</v>
      </c>
      <c r="L164" s="229">
        <v>0</v>
      </c>
      <c r="M164" s="208"/>
      <c r="N164" s="229">
        <f t="shared" si="41"/>
        <v>7361</v>
      </c>
      <c r="O164" s="273">
        <f t="shared" si="42"/>
        <v>0</v>
      </c>
      <c r="P164" s="273">
        <f>C164-'[2]4.3-7'!C164</f>
        <v>0</v>
      </c>
    </row>
    <row r="165" spans="1:16" s="365" customFormat="1">
      <c r="A165" s="207" t="s">
        <v>491</v>
      </c>
      <c r="B165" s="242"/>
      <c r="C165" s="229">
        <v>0</v>
      </c>
      <c r="D165" s="229">
        <v>0</v>
      </c>
      <c r="E165" s="229">
        <v>0</v>
      </c>
      <c r="F165" s="229">
        <v>0</v>
      </c>
      <c r="G165" s="229">
        <v>0</v>
      </c>
      <c r="H165" s="229">
        <v>0</v>
      </c>
      <c r="I165" s="229">
        <v>0</v>
      </c>
      <c r="J165" s="229">
        <v>0</v>
      </c>
      <c r="K165" s="229">
        <v>0</v>
      </c>
      <c r="L165" s="229">
        <v>0</v>
      </c>
      <c r="M165" s="208"/>
      <c r="N165" s="229">
        <f t="shared" si="41"/>
        <v>0</v>
      </c>
      <c r="O165" s="273">
        <f t="shared" si="42"/>
        <v>0</v>
      </c>
      <c r="P165" s="273">
        <f>C165-'[2]4.3-7'!C165</f>
        <v>0</v>
      </c>
    </row>
    <row r="166" spans="1:16" s="366" customFormat="1">
      <c r="A166" s="466" t="s">
        <v>492</v>
      </c>
      <c r="B166" s="225"/>
      <c r="C166" s="226">
        <f t="shared" ref="C166:L166" si="47">C163+C165</f>
        <v>7361</v>
      </c>
      <c r="D166" s="226">
        <f t="shared" si="47"/>
        <v>2865</v>
      </c>
      <c r="E166" s="226">
        <f t="shared" si="47"/>
        <v>789</v>
      </c>
      <c r="F166" s="226">
        <f t="shared" si="47"/>
        <v>3643</v>
      </c>
      <c r="G166" s="226">
        <f t="shared" si="47"/>
        <v>0</v>
      </c>
      <c r="H166" s="226">
        <f t="shared" si="47"/>
        <v>0</v>
      </c>
      <c r="I166" s="226">
        <f t="shared" si="47"/>
        <v>64</v>
      </c>
      <c r="J166" s="226">
        <f t="shared" si="47"/>
        <v>0</v>
      </c>
      <c r="K166" s="226">
        <f t="shared" si="47"/>
        <v>0</v>
      </c>
      <c r="L166" s="226">
        <f t="shared" si="47"/>
        <v>0</v>
      </c>
      <c r="M166" s="210"/>
      <c r="N166" s="229">
        <f t="shared" si="41"/>
        <v>7361</v>
      </c>
      <c r="O166" s="273">
        <f t="shared" si="42"/>
        <v>0</v>
      </c>
      <c r="P166" s="273">
        <f>C166-'[2]4.3-7'!C166</f>
        <v>0</v>
      </c>
    </row>
    <row r="167" spans="1:16">
      <c r="A167" s="230" t="s">
        <v>173</v>
      </c>
      <c r="B167" s="230"/>
      <c r="C167" s="229"/>
      <c r="D167" s="228"/>
      <c r="E167" s="229"/>
      <c r="F167" s="228"/>
      <c r="G167" s="229"/>
      <c r="H167" s="229"/>
      <c r="I167" s="228"/>
      <c r="J167" s="229"/>
      <c r="K167" s="228"/>
      <c r="L167" s="229"/>
      <c r="M167" s="208"/>
      <c r="N167" s="229">
        <f t="shared" si="41"/>
        <v>0</v>
      </c>
      <c r="O167" s="273">
        <f t="shared" si="42"/>
        <v>0</v>
      </c>
      <c r="P167" s="273">
        <f>C167-'[2]4.3-7'!C167</f>
        <v>0</v>
      </c>
    </row>
    <row r="168" spans="1:16" s="365" customFormat="1">
      <c r="A168" s="242" t="s">
        <v>36</v>
      </c>
      <c r="B168" s="242" t="s">
        <v>183</v>
      </c>
      <c r="C168" s="229">
        <f>SUM(D168:I168)</f>
        <v>12316</v>
      </c>
      <c r="D168" s="228">
        <v>6706</v>
      </c>
      <c r="E168" s="229">
        <v>1787</v>
      </c>
      <c r="F168" s="228">
        <v>3721</v>
      </c>
      <c r="G168" s="229"/>
      <c r="H168" s="229"/>
      <c r="I168" s="228">
        <v>102</v>
      </c>
      <c r="J168" s="229"/>
      <c r="K168" s="228"/>
      <c r="L168" s="229"/>
      <c r="M168" s="208"/>
      <c r="N168" s="229">
        <f t="shared" si="41"/>
        <v>12316</v>
      </c>
      <c r="O168" s="273">
        <f t="shared" si="42"/>
        <v>0</v>
      </c>
      <c r="P168" s="273">
        <f>C168-'[2]4.3-7'!C168</f>
        <v>0</v>
      </c>
    </row>
    <row r="169" spans="1:16" s="365" customFormat="1">
      <c r="A169" s="242" t="s">
        <v>492</v>
      </c>
      <c r="B169" s="242"/>
      <c r="C169" s="229">
        <v>12316</v>
      </c>
      <c r="D169" s="228">
        <v>6706</v>
      </c>
      <c r="E169" s="229">
        <v>1787</v>
      </c>
      <c r="F169" s="228">
        <v>3721</v>
      </c>
      <c r="G169" s="229">
        <v>0</v>
      </c>
      <c r="H169" s="229">
        <v>0</v>
      </c>
      <c r="I169" s="228">
        <v>102</v>
      </c>
      <c r="J169" s="229">
        <v>0</v>
      </c>
      <c r="K169" s="228">
        <v>0</v>
      </c>
      <c r="L169" s="229">
        <v>0</v>
      </c>
      <c r="M169" s="208"/>
      <c r="N169" s="229">
        <f t="shared" si="41"/>
        <v>12316</v>
      </c>
      <c r="O169" s="273">
        <f t="shared" si="42"/>
        <v>0</v>
      </c>
      <c r="P169" s="273">
        <f>C169-'[2]4.3-7'!C169</f>
        <v>0</v>
      </c>
    </row>
    <row r="170" spans="1:16" s="365" customFormat="1">
      <c r="A170" s="207" t="s">
        <v>491</v>
      </c>
      <c r="B170" s="242"/>
      <c r="C170" s="229">
        <v>0</v>
      </c>
      <c r="D170" s="229">
        <v>0</v>
      </c>
      <c r="E170" s="229">
        <v>0</v>
      </c>
      <c r="F170" s="229">
        <v>0</v>
      </c>
      <c r="G170" s="229">
        <v>0</v>
      </c>
      <c r="H170" s="229">
        <v>0</v>
      </c>
      <c r="I170" s="229">
        <v>0</v>
      </c>
      <c r="J170" s="229">
        <v>0</v>
      </c>
      <c r="K170" s="229">
        <v>0</v>
      </c>
      <c r="L170" s="229">
        <v>0</v>
      </c>
      <c r="M170" s="208"/>
      <c r="N170" s="229">
        <f t="shared" si="41"/>
        <v>0</v>
      </c>
      <c r="O170" s="273">
        <f t="shared" si="42"/>
        <v>0</v>
      </c>
      <c r="P170" s="273">
        <f>C170-'[2]4.3-7'!C170</f>
        <v>0</v>
      </c>
    </row>
    <row r="171" spans="1:16" s="366" customFormat="1">
      <c r="A171" s="466" t="s">
        <v>492</v>
      </c>
      <c r="B171" s="225"/>
      <c r="C171" s="226">
        <f t="shared" ref="C171:L171" si="48">C168+C170</f>
        <v>12316</v>
      </c>
      <c r="D171" s="226">
        <f t="shared" si="48"/>
        <v>6706</v>
      </c>
      <c r="E171" s="226">
        <f t="shared" si="48"/>
        <v>1787</v>
      </c>
      <c r="F171" s="226">
        <f t="shared" si="48"/>
        <v>3721</v>
      </c>
      <c r="G171" s="226">
        <f t="shared" si="48"/>
        <v>0</v>
      </c>
      <c r="H171" s="226">
        <f t="shared" si="48"/>
        <v>0</v>
      </c>
      <c r="I171" s="226">
        <f t="shared" si="48"/>
        <v>102</v>
      </c>
      <c r="J171" s="226">
        <f t="shared" si="48"/>
        <v>0</v>
      </c>
      <c r="K171" s="226">
        <f t="shared" si="48"/>
        <v>0</v>
      </c>
      <c r="L171" s="226">
        <f t="shared" si="48"/>
        <v>0</v>
      </c>
      <c r="M171" s="210"/>
      <c r="N171" s="229">
        <f t="shared" si="41"/>
        <v>12316</v>
      </c>
      <c r="O171" s="273">
        <f t="shared" si="42"/>
        <v>0</v>
      </c>
      <c r="P171" s="273">
        <f>C171-'[2]4.3-7'!C171</f>
        <v>0</v>
      </c>
    </row>
    <row r="172" spans="1:16">
      <c r="A172" s="230" t="s">
        <v>174</v>
      </c>
      <c r="B172" s="230"/>
      <c r="C172" s="229"/>
      <c r="D172" s="228"/>
      <c r="E172" s="229"/>
      <c r="F172" s="228"/>
      <c r="G172" s="229"/>
      <c r="H172" s="229"/>
      <c r="I172" s="228"/>
      <c r="J172" s="229"/>
      <c r="K172" s="228"/>
      <c r="L172" s="229"/>
      <c r="M172" s="208"/>
      <c r="N172" s="229">
        <f t="shared" si="41"/>
        <v>0</v>
      </c>
      <c r="O172" s="273">
        <f t="shared" si="42"/>
        <v>0</v>
      </c>
      <c r="P172" s="273">
        <f>C172-'[2]4.3-7'!C172</f>
        <v>0</v>
      </c>
    </row>
    <row r="173" spans="1:16" s="365" customFormat="1">
      <c r="A173" s="242" t="s">
        <v>36</v>
      </c>
      <c r="B173" s="242" t="s">
        <v>184</v>
      </c>
      <c r="C173" s="229">
        <f>SUM(D173:I173)</f>
        <v>28236</v>
      </c>
      <c r="D173" s="228">
        <v>14951</v>
      </c>
      <c r="E173" s="229">
        <v>3734</v>
      </c>
      <c r="F173" s="228">
        <v>9424</v>
      </c>
      <c r="G173" s="229"/>
      <c r="H173" s="229"/>
      <c r="I173" s="228">
        <v>127</v>
      </c>
      <c r="J173" s="229"/>
      <c r="K173" s="228"/>
      <c r="L173" s="229"/>
      <c r="M173" s="208"/>
      <c r="N173" s="229">
        <f t="shared" si="41"/>
        <v>28236</v>
      </c>
      <c r="O173" s="273">
        <f t="shared" si="42"/>
        <v>0</v>
      </c>
      <c r="P173" s="273">
        <f>C173-'[2]4.3-7'!C173</f>
        <v>0</v>
      </c>
    </row>
    <row r="174" spans="1:16" s="365" customFormat="1">
      <c r="A174" s="242" t="s">
        <v>492</v>
      </c>
      <c r="B174" s="242"/>
      <c r="C174" s="229">
        <v>28236</v>
      </c>
      <c r="D174" s="228">
        <v>14951</v>
      </c>
      <c r="E174" s="229">
        <v>3734</v>
      </c>
      <c r="F174" s="228">
        <v>9424</v>
      </c>
      <c r="G174" s="229">
        <v>0</v>
      </c>
      <c r="H174" s="229">
        <v>0</v>
      </c>
      <c r="I174" s="228">
        <v>127</v>
      </c>
      <c r="J174" s="229">
        <v>0</v>
      </c>
      <c r="K174" s="228">
        <v>0</v>
      </c>
      <c r="L174" s="229">
        <v>0</v>
      </c>
      <c r="M174" s="208"/>
      <c r="N174" s="229">
        <f t="shared" si="41"/>
        <v>28236</v>
      </c>
      <c r="O174" s="273">
        <f t="shared" si="42"/>
        <v>0</v>
      </c>
      <c r="P174" s="273">
        <f>C174-'[2]4.3-7'!C174</f>
        <v>0</v>
      </c>
    </row>
    <row r="175" spans="1:16" s="365" customFormat="1">
      <c r="A175" s="207" t="s">
        <v>491</v>
      </c>
      <c r="B175" s="242"/>
      <c r="C175" s="229">
        <v>0</v>
      </c>
      <c r="D175" s="229">
        <v>0</v>
      </c>
      <c r="E175" s="229">
        <v>0</v>
      </c>
      <c r="F175" s="229">
        <v>0</v>
      </c>
      <c r="G175" s="229">
        <v>0</v>
      </c>
      <c r="H175" s="229">
        <v>0</v>
      </c>
      <c r="I175" s="229">
        <v>0</v>
      </c>
      <c r="J175" s="229">
        <v>0</v>
      </c>
      <c r="K175" s="229">
        <v>0</v>
      </c>
      <c r="L175" s="229">
        <v>0</v>
      </c>
      <c r="M175" s="208"/>
      <c r="N175" s="229">
        <f t="shared" si="41"/>
        <v>0</v>
      </c>
      <c r="O175" s="273">
        <f t="shared" si="42"/>
        <v>0</v>
      </c>
      <c r="P175" s="273">
        <f>C175-'[2]4.3-7'!C175</f>
        <v>0</v>
      </c>
    </row>
    <row r="176" spans="1:16" s="366" customFormat="1">
      <c r="A176" s="466" t="s">
        <v>492</v>
      </c>
      <c r="B176" s="225"/>
      <c r="C176" s="226">
        <f t="shared" ref="C176:L176" si="49">C173+C175</f>
        <v>28236</v>
      </c>
      <c r="D176" s="226">
        <f t="shared" si="49"/>
        <v>14951</v>
      </c>
      <c r="E176" s="226">
        <f t="shared" si="49"/>
        <v>3734</v>
      </c>
      <c r="F176" s="226">
        <f t="shared" si="49"/>
        <v>9424</v>
      </c>
      <c r="G176" s="226">
        <f t="shared" si="49"/>
        <v>0</v>
      </c>
      <c r="H176" s="226">
        <f t="shared" si="49"/>
        <v>0</v>
      </c>
      <c r="I176" s="226">
        <f t="shared" si="49"/>
        <v>127</v>
      </c>
      <c r="J176" s="226">
        <f t="shared" si="49"/>
        <v>0</v>
      </c>
      <c r="K176" s="226">
        <f t="shared" si="49"/>
        <v>0</v>
      </c>
      <c r="L176" s="226">
        <f t="shared" si="49"/>
        <v>0</v>
      </c>
      <c r="M176" s="210"/>
      <c r="N176" s="229">
        <f t="shared" si="41"/>
        <v>28236</v>
      </c>
      <c r="O176" s="273">
        <f t="shared" si="42"/>
        <v>0</v>
      </c>
      <c r="P176" s="273">
        <f>C176-'[2]4.3-7'!C176</f>
        <v>0</v>
      </c>
    </row>
    <row r="177" spans="1:16">
      <c r="A177" s="231" t="s">
        <v>175</v>
      </c>
      <c r="B177" s="231"/>
      <c r="C177" s="229"/>
      <c r="D177" s="228"/>
      <c r="E177" s="229"/>
      <c r="F177" s="228"/>
      <c r="G177" s="229"/>
      <c r="H177" s="229"/>
      <c r="I177" s="228"/>
      <c r="J177" s="229"/>
      <c r="K177" s="228"/>
      <c r="L177" s="229"/>
      <c r="M177" s="208"/>
      <c r="N177" s="229">
        <f t="shared" si="41"/>
        <v>0</v>
      </c>
      <c r="O177" s="273">
        <f t="shared" si="42"/>
        <v>0</v>
      </c>
      <c r="P177" s="273">
        <f>C177-'[2]4.3-7'!C177</f>
        <v>0</v>
      </c>
    </row>
    <row r="178" spans="1:16" s="365" customFormat="1">
      <c r="A178" s="242" t="s">
        <v>36</v>
      </c>
      <c r="B178" s="242" t="s">
        <v>184</v>
      </c>
      <c r="C178" s="229">
        <f>SUM(D178:I178)</f>
        <v>11734</v>
      </c>
      <c r="D178" s="228">
        <v>5467</v>
      </c>
      <c r="E178" s="229">
        <v>1345</v>
      </c>
      <c r="F178" s="228">
        <v>4795</v>
      </c>
      <c r="G178" s="229"/>
      <c r="H178" s="229"/>
      <c r="I178" s="228">
        <v>127</v>
      </c>
      <c r="J178" s="229"/>
      <c r="K178" s="228"/>
      <c r="L178" s="229"/>
      <c r="M178" s="208"/>
      <c r="N178" s="229">
        <f t="shared" si="41"/>
        <v>11734</v>
      </c>
      <c r="O178" s="273">
        <f t="shared" si="42"/>
        <v>0</v>
      </c>
      <c r="P178" s="273">
        <f>C178-'[2]4.3-7'!C178</f>
        <v>0</v>
      </c>
    </row>
    <row r="179" spans="1:16" s="365" customFormat="1">
      <c r="A179" s="242" t="s">
        <v>492</v>
      </c>
      <c r="B179" s="242"/>
      <c r="C179" s="229">
        <v>11734</v>
      </c>
      <c r="D179" s="228">
        <v>5467</v>
      </c>
      <c r="E179" s="229">
        <v>1345</v>
      </c>
      <c r="F179" s="228">
        <v>4795</v>
      </c>
      <c r="G179" s="229">
        <v>0</v>
      </c>
      <c r="H179" s="229">
        <v>0</v>
      </c>
      <c r="I179" s="228">
        <v>127</v>
      </c>
      <c r="J179" s="229">
        <v>0</v>
      </c>
      <c r="K179" s="228">
        <v>0</v>
      </c>
      <c r="L179" s="229">
        <v>0</v>
      </c>
      <c r="M179" s="208"/>
      <c r="N179" s="229">
        <f t="shared" si="41"/>
        <v>11734</v>
      </c>
      <c r="O179" s="273">
        <f t="shared" si="42"/>
        <v>0</v>
      </c>
      <c r="P179" s="273">
        <f>C179-'[2]4.3-7'!C179</f>
        <v>0</v>
      </c>
    </row>
    <row r="180" spans="1:16" s="365" customFormat="1">
      <c r="A180" s="242" t="s">
        <v>748</v>
      </c>
      <c r="B180" s="471"/>
      <c r="C180" s="208">
        <v>527</v>
      </c>
      <c r="D180" s="228">
        <v>415</v>
      </c>
      <c r="E180" s="229">
        <v>112</v>
      </c>
      <c r="F180" s="228"/>
      <c r="G180" s="229"/>
      <c r="H180" s="229"/>
      <c r="I180" s="228"/>
      <c r="J180" s="229"/>
      <c r="K180" s="228"/>
      <c r="L180" s="229"/>
      <c r="M180" s="208"/>
      <c r="N180" s="229">
        <f t="shared" si="41"/>
        <v>527</v>
      </c>
      <c r="O180" s="273">
        <f t="shared" si="42"/>
        <v>0</v>
      </c>
      <c r="P180" s="273">
        <f>C180-'[2]4.3-7'!C180</f>
        <v>0</v>
      </c>
    </row>
    <row r="181" spans="1:16" s="365" customFormat="1">
      <c r="A181" s="207" t="s">
        <v>491</v>
      </c>
      <c r="B181" s="242"/>
      <c r="C181" s="229">
        <f>SUM(C180)</f>
        <v>527</v>
      </c>
      <c r="D181" s="229">
        <f t="shared" ref="D181:L181" si="50">SUM(D180)</f>
        <v>415</v>
      </c>
      <c r="E181" s="229">
        <f t="shared" si="50"/>
        <v>112</v>
      </c>
      <c r="F181" s="229">
        <f t="shared" si="50"/>
        <v>0</v>
      </c>
      <c r="G181" s="229">
        <f t="shared" si="50"/>
        <v>0</v>
      </c>
      <c r="H181" s="229">
        <f t="shared" si="50"/>
        <v>0</v>
      </c>
      <c r="I181" s="229">
        <f t="shared" si="50"/>
        <v>0</v>
      </c>
      <c r="J181" s="229">
        <f t="shared" si="50"/>
        <v>0</v>
      </c>
      <c r="K181" s="229">
        <f t="shared" si="50"/>
        <v>0</v>
      </c>
      <c r="L181" s="229">
        <f t="shared" si="50"/>
        <v>0</v>
      </c>
      <c r="M181" s="208"/>
      <c r="N181" s="229">
        <f t="shared" si="41"/>
        <v>527</v>
      </c>
      <c r="O181" s="273">
        <f t="shared" si="42"/>
        <v>0</v>
      </c>
      <c r="P181" s="273">
        <f>C181-'[2]4.3-7'!C181</f>
        <v>0</v>
      </c>
    </row>
    <row r="182" spans="1:16" s="366" customFormat="1">
      <c r="A182" s="466" t="s">
        <v>492</v>
      </c>
      <c r="B182" s="225"/>
      <c r="C182" s="226">
        <f>C179+C181</f>
        <v>12261</v>
      </c>
      <c r="D182" s="226">
        <f t="shared" ref="D182:L182" si="51">D179+D181</f>
        <v>5882</v>
      </c>
      <c r="E182" s="226">
        <f t="shared" si="51"/>
        <v>1457</v>
      </c>
      <c r="F182" s="226">
        <f t="shared" si="51"/>
        <v>4795</v>
      </c>
      <c r="G182" s="226">
        <f t="shared" si="51"/>
        <v>0</v>
      </c>
      <c r="H182" s="226">
        <f t="shared" si="51"/>
        <v>0</v>
      </c>
      <c r="I182" s="226">
        <f t="shared" si="51"/>
        <v>127</v>
      </c>
      <c r="J182" s="226">
        <f t="shared" si="51"/>
        <v>0</v>
      </c>
      <c r="K182" s="226">
        <f t="shared" si="51"/>
        <v>0</v>
      </c>
      <c r="L182" s="226">
        <f t="shared" si="51"/>
        <v>0</v>
      </c>
      <c r="M182" s="210"/>
      <c r="N182" s="229">
        <f t="shared" si="41"/>
        <v>12261</v>
      </c>
      <c r="O182" s="273">
        <f t="shared" si="42"/>
        <v>0</v>
      </c>
      <c r="P182" s="273">
        <f>C182-'[2]4.3-7'!C182</f>
        <v>0</v>
      </c>
    </row>
    <row r="183" spans="1:16">
      <c r="A183" s="230" t="s">
        <v>176</v>
      </c>
      <c r="B183" s="231"/>
      <c r="C183" s="229"/>
      <c r="D183" s="228"/>
      <c r="E183" s="229"/>
      <c r="F183" s="228"/>
      <c r="G183" s="229"/>
      <c r="H183" s="229"/>
      <c r="I183" s="228"/>
      <c r="J183" s="229"/>
      <c r="K183" s="228"/>
      <c r="L183" s="229"/>
      <c r="M183" s="208"/>
      <c r="N183" s="229">
        <f t="shared" si="41"/>
        <v>0</v>
      </c>
      <c r="O183" s="273">
        <f t="shared" si="42"/>
        <v>0</v>
      </c>
      <c r="P183" s="273">
        <f>C183-'[2]4.3-7'!C183</f>
        <v>0</v>
      </c>
    </row>
    <row r="184" spans="1:16" s="365" customFormat="1">
      <c r="A184" s="242" t="s">
        <v>36</v>
      </c>
      <c r="B184" s="242" t="s">
        <v>183</v>
      </c>
      <c r="C184" s="229">
        <f>SUM(D184:I184)</f>
        <v>6289</v>
      </c>
      <c r="D184" s="228">
        <v>3178</v>
      </c>
      <c r="E184" s="229">
        <v>831</v>
      </c>
      <c r="F184" s="228">
        <v>2178</v>
      </c>
      <c r="G184" s="229"/>
      <c r="H184" s="229"/>
      <c r="I184" s="228">
        <v>102</v>
      </c>
      <c r="J184" s="229"/>
      <c r="K184" s="228"/>
      <c r="L184" s="229"/>
      <c r="M184" s="208"/>
      <c r="N184" s="229">
        <f t="shared" si="41"/>
        <v>6289</v>
      </c>
      <c r="O184" s="273">
        <f t="shared" si="42"/>
        <v>0</v>
      </c>
      <c r="P184" s="273">
        <f>C184-'[2]4.3-7'!C184</f>
        <v>0</v>
      </c>
    </row>
    <row r="185" spans="1:16" s="365" customFormat="1">
      <c r="A185" s="242" t="s">
        <v>492</v>
      </c>
      <c r="B185" s="242"/>
      <c r="C185" s="229">
        <v>7589</v>
      </c>
      <c r="D185" s="228">
        <v>3178</v>
      </c>
      <c r="E185" s="229">
        <v>831</v>
      </c>
      <c r="F185" s="228">
        <v>3478</v>
      </c>
      <c r="G185" s="229">
        <v>0</v>
      </c>
      <c r="H185" s="229">
        <v>0</v>
      </c>
      <c r="I185" s="228">
        <v>102</v>
      </c>
      <c r="J185" s="229">
        <v>0</v>
      </c>
      <c r="K185" s="228">
        <v>0</v>
      </c>
      <c r="L185" s="229">
        <v>0</v>
      </c>
      <c r="M185" s="208"/>
      <c r="N185" s="229">
        <f t="shared" si="41"/>
        <v>7589</v>
      </c>
      <c r="O185" s="273">
        <f t="shared" si="42"/>
        <v>0</v>
      </c>
      <c r="P185" s="273">
        <f>C185-'[2]4.3-7'!C185</f>
        <v>0</v>
      </c>
    </row>
    <row r="186" spans="1:16" s="365" customFormat="1">
      <c r="A186" s="242" t="s">
        <v>493</v>
      </c>
      <c r="B186" s="260"/>
      <c r="C186" s="208">
        <v>410</v>
      </c>
      <c r="D186" s="228"/>
      <c r="E186" s="229"/>
      <c r="F186" s="228">
        <v>410</v>
      </c>
      <c r="G186" s="229"/>
      <c r="H186" s="229"/>
      <c r="I186" s="228"/>
      <c r="J186" s="229"/>
      <c r="K186" s="228"/>
      <c r="L186" s="229"/>
      <c r="M186" s="208"/>
      <c r="N186" s="229">
        <f t="shared" si="41"/>
        <v>410</v>
      </c>
      <c r="O186" s="273">
        <f t="shared" si="42"/>
        <v>0</v>
      </c>
      <c r="P186" s="273">
        <f>C186-'[2]4.3-7'!C186</f>
        <v>0</v>
      </c>
    </row>
    <row r="187" spans="1:16" s="365" customFormat="1">
      <c r="A187" s="207" t="s">
        <v>491</v>
      </c>
      <c r="B187" s="242"/>
      <c r="C187" s="229">
        <f t="shared" ref="C187:L187" si="52">SUM(C186:C186)</f>
        <v>410</v>
      </c>
      <c r="D187" s="229">
        <f t="shared" si="52"/>
        <v>0</v>
      </c>
      <c r="E187" s="229">
        <f t="shared" si="52"/>
        <v>0</v>
      </c>
      <c r="F187" s="229">
        <f t="shared" si="52"/>
        <v>410</v>
      </c>
      <c r="G187" s="229">
        <f t="shared" si="52"/>
        <v>0</v>
      </c>
      <c r="H187" s="229">
        <f t="shared" si="52"/>
        <v>0</v>
      </c>
      <c r="I187" s="229">
        <f t="shared" si="52"/>
        <v>0</v>
      </c>
      <c r="J187" s="229">
        <f t="shared" si="52"/>
        <v>0</v>
      </c>
      <c r="K187" s="229">
        <f t="shared" si="52"/>
        <v>0</v>
      </c>
      <c r="L187" s="229">
        <f t="shared" si="52"/>
        <v>0</v>
      </c>
      <c r="M187" s="208"/>
      <c r="N187" s="229">
        <f t="shared" si="41"/>
        <v>410</v>
      </c>
      <c r="O187" s="273">
        <f t="shared" si="42"/>
        <v>0</v>
      </c>
      <c r="P187" s="273">
        <f>C187-'[2]4.3-7'!C187</f>
        <v>0</v>
      </c>
    </row>
    <row r="188" spans="1:16" s="366" customFormat="1">
      <c r="A188" s="466" t="s">
        <v>492</v>
      </c>
      <c r="B188" s="225"/>
      <c r="C188" s="226">
        <f>C185+C187</f>
        <v>7999</v>
      </c>
      <c r="D188" s="226">
        <f t="shared" ref="D188:L188" si="53">D185+D187</f>
        <v>3178</v>
      </c>
      <c r="E188" s="226">
        <f t="shared" si="53"/>
        <v>831</v>
      </c>
      <c r="F188" s="226">
        <f t="shared" si="53"/>
        <v>3888</v>
      </c>
      <c r="G188" s="226">
        <f t="shared" si="53"/>
        <v>0</v>
      </c>
      <c r="H188" s="226">
        <f t="shared" si="53"/>
        <v>0</v>
      </c>
      <c r="I188" s="226">
        <f t="shared" si="53"/>
        <v>102</v>
      </c>
      <c r="J188" s="226">
        <f t="shared" si="53"/>
        <v>0</v>
      </c>
      <c r="K188" s="226">
        <f t="shared" si="53"/>
        <v>0</v>
      </c>
      <c r="L188" s="226">
        <f t="shared" si="53"/>
        <v>0</v>
      </c>
      <c r="M188" s="210"/>
      <c r="N188" s="229">
        <f t="shared" si="41"/>
        <v>7999</v>
      </c>
      <c r="O188" s="273">
        <f t="shared" si="42"/>
        <v>0</v>
      </c>
      <c r="P188" s="273">
        <f>C188-'[2]4.3-7'!C188</f>
        <v>0</v>
      </c>
    </row>
    <row r="189" spans="1:16">
      <c r="A189" s="230" t="s">
        <v>278</v>
      </c>
      <c r="B189" s="231"/>
      <c r="C189" s="229"/>
      <c r="D189" s="228"/>
      <c r="E189" s="229"/>
      <c r="F189" s="228"/>
      <c r="G189" s="229"/>
      <c r="H189" s="229"/>
      <c r="I189" s="228"/>
      <c r="J189" s="229"/>
      <c r="K189" s="228"/>
      <c r="L189" s="229"/>
      <c r="M189" s="208"/>
      <c r="N189" s="229">
        <f t="shared" si="41"/>
        <v>0</v>
      </c>
      <c r="O189" s="273">
        <f t="shared" si="42"/>
        <v>0</v>
      </c>
      <c r="P189" s="273">
        <f>C189-'[2]4.3-7'!C189</f>
        <v>0</v>
      </c>
    </row>
    <row r="190" spans="1:16" s="365" customFormat="1">
      <c r="A190" s="242" t="s">
        <v>36</v>
      </c>
      <c r="B190" s="242" t="s">
        <v>183</v>
      </c>
      <c r="C190" s="229">
        <f>SUM(D190:I190)</f>
        <v>14745</v>
      </c>
      <c r="D190" s="228">
        <v>1868</v>
      </c>
      <c r="E190" s="229">
        <v>504</v>
      </c>
      <c r="F190" s="228">
        <v>12246</v>
      </c>
      <c r="G190" s="229"/>
      <c r="H190" s="229"/>
      <c r="I190" s="228">
        <v>127</v>
      </c>
      <c r="J190" s="229"/>
      <c r="K190" s="228"/>
      <c r="L190" s="229"/>
      <c r="M190" s="208"/>
      <c r="N190" s="229">
        <f t="shared" si="41"/>
        <v>14745</v>
      </c>
      <c r="O190" s="273">
        <f t="shared" si="42"/>
        <v>0</v>
      </c>
      <c r="P190" s="273">
        <f>C190-'[2]4.3-7'!C190</f>
        <v>0</v>
      </c>
    </row>
    <row r="191" spans="1:16" s="365" customFormat="1">
      <c r="A191" s="242" t="s">
        <v>492</v>
      </c>
      <c r="B191" s="242"/>
      <c r="C191" s="229">
        <v>14745</v>
      </c>
      <c r="D191" s="228">
        <v>1868</v>
      </c>
      <c r="E191" s="229">
        <v>504</v>
      </c>
      <c r="F191" s="228">
        <v>12246</v>
      </c>
      <c r="G191" s="229">
        <v>0</v>
      </c>
      <c r="H191" s="229">
        <v>0</v>
      </c>
      <c r="I191" s="228">
        <v>127</v>
      </c>
      <c r="J191" s="229">
        <v>0</v>
      </c>
      <c r="K191" s="228">
        <v>0</v>
      </c>
      <c r="L191" s="229">
        <v>0</v>
      </c>
      <c r="M191" s="208"/>
      <c r="N191" s="229">
        <f t="shared" si="41"/>
        <v>14745</v>
      </c>
      <c r="O191" s="273">
        <f t="shared" si="42"/>
        <v>0</v>
      </c>
      <c r="P191" s="273">
        <f>C191-'[2]4.3-7'!C191</f>
        <v>0</v>
      </c>
    </row>
    <row r="192" spans="1:16" s="365" customFormat="1">
      <c r="A192" s="207" t="s">
        <v>491</v>
      </c>
      <c r="B192" s="242"/>
      <c r="C192" s="229">
        <v>0</v>
      </c>
      <c r="D192" s="229">
        <v>0</v>
      </c>
      <c r="E192" s="229">
        <v>0</v>
      </c>
      <c r="F192" s="229">
        <v>0</v>
      </c>
      <c r="G192" s="229">
        <v>0</v>
      </c>
      <c r="H192" s="229">
        <v>0</v>
      </c>
      <c r="I192" s="229">
        <v>0</v>
      </c>
      <c r="J192" s="229">
        <v>0</v>
      </c>
      <c r="K192" s="229">
        <v>0</v>
      </c>
      <c r="L192" s="229">
        <v>0</v>
      </c>
      <c r="M192" s="229">
        <v>0</v>
      </c>
      <c r="N192" s="229">
        <f t="shared" si="41"/>
        <v>0</v>
      </c>
      <c r="O192" s="273">
        <f t="shared" si="42"/>
        <v>0</v>
      </c>
      <c r="P192" s="273">
        <f>C192-'[2]4.3-7'!C192</f>
        <v>0</v>
      </c>
    </row>
    <row r="193" spans="1:16" s="366" customFormat="1">
      <c r="A193" s="466" t="s">
        <v>492</v>
      </c>
      <c r="B193" s="225"/>
      <c r="C193" s="226">
        <f t="shared" ref="C193:L193" si="54">C190+C192</f>
        <v>14745</v>
      </c>
      <c r="D193" s="226">
        <f t="shared" si="54"/>
        <v>1868</v>
      </c>
      <c r="E193" s="226">
        <f t="shared" si="54"/>
        <v>504</v>
      </c>
      <c r="F193" s="226">
        <f t="shared" si="54"/>
        <v>12246</v>
      </c>
      <c r="G193" s="226">
        <f t="shared" si="54"/>
        <v>0</v>
      </c>
      <c r="H193" s="226">
        <f t="shared" si="54"/>
        <v>0</v>
      </c>
      <c r="I193" s="226">
        <f t="shared" si="54"/>
        <v>127</v>
      </c>
      <c r="J193" s="226">
        <f t="shared" si="54"/>
        <v>0</v>
      </c>
      <c r="K193" s="226">
        <f t="shared" si="54"/>
        <v>0</v>
      </c>
      <c r="L193" s="226">
        <f t="shared" si="54"/>
        <v>0</v>
      </c>
      <c r="M193" s="210"/>
      <c r="N193" s="229">
        <f t="shared" si="41"/>
        <v>14745</v>
      </c>
      <c r="O193" s="273">
        <f t="shared" si="42"/>
        <v>0</v>
      </c>
      <c r="P193" s="273">
        <f>C193-'[2]4.3-7'!C193</f>
        <v>0</v>
      </c>
    </row>
    <row r="194" spans="1:16">
      <c r="A194" s="230" t="s">
        <v>177</v>
      </c>
      <c r="B194" s="230"/>
      <c r="C194" s="229"/>
      <c r="D194" s="228"/>
      <c r="E194" s="229"/>
      <c r="F194" s="228"/>
      <c r="G194" s="229"/>
      <c r="H194" s="229"/>
      <c r="I194" s="228"/>
      <c r="J194" s="229"/>
      <c r="K194" s="228"/>
      <c r="L194" s="229"/>
      <c r="M194" s="208"/>
      <c r="N194" s="229">
        <f t="shared" si="41"/>
        <v>0</v>
      </c>
      <c r="O194" s="273">
        <f t="shared" si="42"/>
        <v>0</v>
      </c>
      <c r="P194" s="273">
        <f>C194-'[2]4.3-7'!C194</f>
        <v>0</v>
      </c>
    </row>
    <row r="195" spans="1:16" s="365" customFormat="1">
      <c r="A195" s="242" t="s">
        <v>36</v>
      </c>
      <c r="B195" s="242" t="s">
        <v>183</v>
      </c>
      <c r="C195" s="229">
        <f>SUM(D195:I195)</f>
        <v>27327</v>
      </c>
      <c r="D195" s="228">
        <v>7008</v>
      </c>
      <c r="E195" s="229">
        <v>1912</v>
      </c>
      <c r="F195" s="228">
        <v>17900</v>
      </c>
      <c r="G195" s="229"/>
      <c r="H195" s="229"/>
      <c r="I195" s="228">
        <v>507</v>
      </c>
      <c r="J195" s="229"/>
      <c r="K195" s="228"/>
      <c r="L195" s="229"/>
      <c r="M195" s="208"/>
      <c r="N195" s="229">
        <f t="shared" si="41"/>
        <v>27327</v>
      </c>
      <c r="O195" s="273">
        <f t="shared" si="42"/>
        <v>0</v>
      </c>
      <c r="P195" s="273">
        <f>C195-'[2]4.3-7'!C195</f>
        <v>0</v>
      </c>
    </row>
    <row r="196" spans="1:16" s="365" customFormat="1">
      <c r="A196" s="207" t="s">
        <v>492</v>
      </c>
      <c r="B196" s="260"/>
      <c r="C196" s="208">
        <v>27470</v>
      </c>
      <c r="D196" s="228">
        <v>7008</v>
      </c>
      <c r="E196" s="229">
        <v>1912</v>
      </c>
      <c r="F196" s="228">
        <v>18043</v>
      </c>
      <c r="G196" s="229">
        <v>0</v>
      </c>
      <c r="H196" s="229">
        <v>0</v>
      </c>
      <c r="I196" s="228">
        <v>507</v>
      </c>
      <c r="J196" s="229">
        <v>0</v>
      </c>
      <c r="K196" s="228">
        <v>0</v>
      </c>
      <c r="L196" s="229">
        <v>0</v>
      </c>
      <c r="M196" s="208"/>
      <c r="N196" s="229">
        <f t="shared" si="41"/>
        <v>27470</v>
      </c>
      <c r="O196" s="273">
        <f t="shared" si="42"/>
        <v>0</v>
      </c>
      <c r="P196" s="273">
        <f>C196-'[2]4.3-7'!C196</f>
        <v>0</v>
      </c>
    </row>
    <row r="197" spans="1:16" s="365" customFormat="1">
      <c r="A197" s="207" t="s">
        <v>491</v>
      </c>
      <c r="B197" s="242"/>
      <c r="C197" s="229">
        <v>0</v>
      </c>
      <c r="D197" s="229">
        <v>0</v>
      </c>
      <c r="E197" s="229">
        <v>0</v>
      </c>
      <c r="F197" s="229">
        <v>0</v>
      </c>
      <c r="G197" s="229">
        <v>0</v>
      </c>
      <c r="H197" s="229">
        <v>0</v>
      </c>
      <c r="I197" s="229">
        <v>0</v>
      </c>
      <c r="J197" s="229">
        <v>0</v>
      </c>
      <c r="K197" s="229">
        <v>0</v>
      </c>
      <c r="L197" s="229">
        <v>0</v>
      </c>
      <c r="M197" s="229">
        <v>0</v>
      </c>
      <c r="N197" s="229">
        <f t="shared" si="41"/>
        <v>0</v>
      </c>
      <c r="O197" s="273">
        <f t="shared" si="42"/>
        <v>0</v>
      </c>
      <c r="P197" s="273">
        <f>C197-'[2]4.3-7'!C197</f>
        <v>0</v>
      </c>
    </row>
    <row r="198" spans="1:16" s="366" customFormat="1">
      <c r="A198" s="466" t="s">
        <v>492</v>
      </c>
      <c r="B198" s="225"/>
      <c r="C198" s="226">
        <f>C196+C197</f>
        <v>27470</v>
      </c>
      <c r="D198" s="226">
        <f t="shared" ref="D198:L198" si="55">D196+D197</f>
        <v>7008</v>
      </c>
      <c r="E198" s="226">
        <f t="shared" si="55"/>
        <v>1912</v>
      </c>
      <c r="F198" s="226">
        <f t="shared" si="55"/>
        <v>18043</v>
      </c>
      <c r="G198" s="226">
        <f t="shared" si="55"/>
        <v>0</v>
      </c>
      <c r="H198" s="226">
        <f t="shared" si="55"/>
        <v>0</v>
      </c>
      <c r="I198" s="226">
        <f t="shared" si="55"/>
        <v>507</v>
      </c>
      <c r="J198" s="226">
        <f t="shared" si="55"/>
        <v>0</v>
      </c>
      <c r="K198" s="226">
        <f t="shared" si="55"/>
        <v>0</v>
      </c>
      <c r="L198" s="226">
        <f t="shared" si="55"/>
        <v>0</v>
      </c>
      <c r="M198" s="210"/>
      <c r="N198" s="229">
        <f t="shared" si="41"/>
        <v>27470</v>
      </c>
      <c r="O198" s="273">
        <f t="shared" si="42"/>
        <v>0</v>
      </c>
      <c r="P198" s="273">
        <f>C198-'[2]4.3-7'!C198</f>
        <v>0</v>
      </c>
    </row>
    <row r="199" spans="1:16">
      <c r="A199" s="230" t="s">
        <v>179</v>
      </c>
      <c r="B199" s="230"/>
      <c r="C199" s="229"/>
      <c r="D199" s="228"/>
      <c r="E199" s="229"/>
      <c r="F199" s="228"/>
      <c r="G199" s="229"/>
      <c r="H199" s="229"/>
      <c r="I199" s="228"/>
      <c r="J199" s="229"/>
      <c r="K199" s="228"/>
      <c r="L199" s="229"/>
      <c r="M199" s="208"/>
      <c r="N199" s="229">
        <f t="shared" si="41"/>
        <v>0</v>
      </c>
      <c r="O199" s="273">
        <f t="shared" si="42"/>
        <v>0</v>
      </c>
      <c r="P199" s="273">
        <f>C199-'[2]4.3-7'!C199</f>
        <v>0</v>
      </c>
    </row>
    <row r="200" spans="1:16" s="365" customFormat="1">
      <c r="A200" s="242" t="s">
        <v>36</v>
      </c>
      <c r="B200" s="242" t="s">
        <v>184</v>
      </c>
      <c r="C200" s="229">
        <f t="shared" ref="C200:C230" si="56">SUM(D200:G200)</f>
        <v>62219</v>
      </c>
      <c r="D200" s="228"/>
      <c r="E200" s="229"/>
      <c r="F200" s="228">
        <v>62219</v>
      </c>
      <c r="G200" s="229"/>
      <c r="H200" s="229"/>
      <c r="I200" s="228"/>
      <c r="J200" s="229"/>
      <c r="K200" s="228"/>
      <c r="L200" s="229"/>
      <c r="M200" s="208"/>
      <c r="N200" s="229">
        <f t="shared" si="41"/>
        <v>62219</v>
      </c>
      <c r="O200" s="273">
        <f t="shared" si="42"/>
        <v>0</v>
      </c>
      <c r="P200" s="273">
        <f>C200-'[2]4.3-7'!C200</f>
        <v>0</v>
      </c>
    </row>
    <row r="201" spans="1:16" s="365" customFormat="1">
      <c r="A201" s="242" t="s">
        <v>492</v>
      </c>
      <c r="B201" s="242"/>
      <c r="C201" s="229">
        <v>62219</v>
      </c>
      <c r="D201" s="228">
        <v>0</v>
      </c>
      <c r="E201" s="229">
        <v>0</v>
      </c>
      <c r="F201" s="228">
        <v>62219</v>
      </c>
      <c r="G201" s="229">
        <v>0</v>
      </c>
      <c r="H201" s="229">
        <v>0</v>
      </c>
      <c r="I201" s="228">
        <v>0</v>
      </c>
      <c r="J201" s="229">
        <v>0</v>
      </c>
      <c r="K201" s="228">
        <v>0</v>
      </c>
      <c r="L201" s="229">
        <v>0</v>
      </c>
      <c r="M201" s="208"/>
      <c r="N201" s="229">
        <f t="shared" si="41"/>
        <v>62219</v>
      </c>
      <c r="O201" s="273">
        <f t="shared" si="42"/>
        <v>0</v>
      </c>
      <c r="P201" s="273">
        <f>C201-'[2]4.3-7'!C201</f>
        <v>0</v>
      </c>
    </row>
    <row r="202" spans="1:16" s="365" customFormat="1">
      <c r="A202" s="207" t="s">
        <v>491</v>
      </c>
      <c r="B202" s="242"/>
      <c r="C202" s="229">
        <v>0</v>
      </c>
      <c r="D202" s="229">
        <v>0</v>
      </c>
      <c r="E202" s="229">
        <v>0</v>
      </c>
      <c r="F202" s="229">
        <v>0</v>
      </c>
      <c r="G202" s="229">
        <v>0</v>
      </c>
      <c r="H202" s="229">
        <v>0</v>
      </c>
      <c r="I202" s="229">
        <v>0</v>
      </c>
      <c r="J202" s="229">
        <v>0</v>
      </c>
      <c r="K202" s="229">
        <v>0</v>
      </c>
      <c r="L202" s="229">
        <v>0</v>
      </c>
      <c r="M202" s="208"/>
      <c r="N202" s="229">
        <f t="shared" si="41"/>
        <v>0</v>
      </c>
      <c r="O202" s="273">
        <f t="shared" si="42"/>
        <v>0</v>
      </c>
      <c r="P202" s="273">
        <f>C202-'[2]4.3-7'!C202</f>
        <v>0</v>
      </c>
    </row>
    <row r="203" spans="1:16" s="366" customFormat="1">
      <c r="A203" s="466" t="s">
        <v>492</v>
      </c>
      <c r="B203" s="225"/>
      <c r="C203" s="226">
        <f t="shared" ref="C203:L203" si="57">C200+C202</f>
        <v>62219</v>
      </c>
      <c r="D203" s="226">
        <f t="shared" si="57"/>
        <v>0</v>
      </c>
      <c r="E203" s="226">
        <f t="shared" si="57"/>
        <v>0</v>
      </c>
      <c r="F203" s="226">
        <f t="shared" si="57"/>
        <v>62219</v>
      </c>
      <c r="G203" s="226">
        <f t="shared" si="57"/>
        <v>0</v>
      </c>
      <c r="H203" s="226">
        <f t="shared" si="57"/>
        <v>0</v>
      </c>
      <c r="I203" s="226">
        <f t="shared" si="57"/>
        <v>0</v>
      </c>
      <c r="J203" s="226">
        <f t="shared" si="57"/>
        <v>0</v>
      </c>
      <c r="K203" s="226">
        <f t="shared" si="57"/>
        <v>0</v>
      </c>
      <c r="L203" s="226">
        <f t="shared" si="57"/>
        <v>0</v>
      </c>
      <c r="M203" s="210"/>
      <c r="N203" s="229">
        <f t="shared" si="41"/>
        <v>62219</v>
      </c>
      <c r="O203" s="273">
        <f t="shared" si="42"/>
        <v>0</v>
      </c>
      <c r="P203" s="273">
        <f>C203-'[2]4.3-7'!C203</f>
        <v>0</v>
      </c>
    </row>
    <row r="204" spans="1:16">
      <c r="A204" s="230" t="s">
        <v>178</v>
      </c>
      <c r="B204" s="230"/>
      <c r="C204" s="229"/>
      <c r="D204" s="228"/>
      <c r="E204" s="229"/>
      <c r="F204" s="228"/>
      <c r="G204" s="229"/>
      <c r="H204" s="229"/>
      <c r="I204" s="228"/>
      <c r="J204" s="229"/>
      <c r="K204" s="228"/>
      <c r="L204" s="229"/>
      <c r="M204" s="208"/>
      <c r="N204" s="229">
        <f t="shared" si="41"/>
        <v>0</v>
      </c>
      <c r="O204" s="273">
        <f t="shared" si="42"/>
        <v>0</v>
      </c>
      <c r="P204" s="273">
        <f>C204-'[2]4.3-7'!C204</f>
        <v>0</v>
      </c>
    </row>
    <row r="205" spans="1:16" s="365" customFormat="1">
      <c r="A205" s="242" t="s">
        <v>36</v>
      </c>
      <c r="B205" s="242" t="s">
        <v>183</v>
      </c>
      <c r="C205" s="229">
        <f t="shared" si="56"/>
        <v>17772</v>
      </c>
      <c r="D205" s="228"/>
      <c r="E205" s="229"/>
      <c r="F205" s="228">
        <v>17772</v>
      </c>
      <c r="G205" s="229"/>
      <c r="H205" s="229"/>
      <c r="I205" s="228"/>
      <c r="J205" s="229"/>
      <c r="K205" s="228"/>
      <c r="L205" s="229"/>
      <c r="M205" s="208"/>
      <c r="N205" s="229">
        <f t="shared" si="41"/>
        <v>17772</v>
      </c>
      <c r="O205" s="273">
        <f t="shared" si="42"/>
        <v>0</v>
      </c>
      <c r="P205" s="273">
        <f>C205-'[2]4.3-7'!C205</f>
        <v>0</v>
      </c>
    </row>
    <row r="206" spans="1:16" s="365" customFormat="1">
      <c r="A206" s="242" t="s">
        <v>492</v>
      </c>
      <c r="B206" s="242"/>
      <c r="C206" s="229">
        <v>17772</v>
      </c>
      <c r="D206" s="228">
        <v>0</v>
      </c>
      <c r="E206" s="229">
        <v>0</v>
      </c>
      <c r="F206" s="228">
        <v>17772</v>
      </c>
      <c r="G206" s="229">
        <v>0</v>
      </c>
      <c r="H206" s="229">
        <v>0</v>
      </c>
      <c r="I206" s="228">
        <v>0</v>
      </c>
      <c r="J206" s="229">
        <v>0</v>
      </c>
      <c r="K206" s="228">
        <v>0</v>
      </c>
      <c r="L206" s="229">
        <v>0</v>
      </c>
      <c r="M206" s="208"/>
      <c r="N206" s="229">
        <f t="shared" si="41"/>
        <v>17772</v>
      </c>
      <c r="O206" s="273">
        <f t="shared" si="42"/>
        <v>0</v>
      </c>
      <c r="P206" s="273">
        <f>C206-'[2]4.3-7'!C206</f>
        <v>0</v>
      </c>
    </row>
    <row r="207" spans="1:16" s="365" customFormat="1">
      <c r="A207" s="207" t="s">
        <v>491</v>
      </c>
      <c r="B207" s="242"/>
      <c r="C207" s="229">
        <v>0</v>
      </c>
      <c r="D207" s="229">
        <v>0</v>
      </c>
      <c r="E207" s="229">
        <v>0</v>
      </c>
      <c r="F207" s="229">
        <v>0</v>
      </c>
      <c r="G207" s="229">
        <v>0</v>
      </c>
      <c r="H207" s="229">
        <v>0</v>
      </c>
      <c r="I207" s="229">
        <v>0</v>
      </c>
      <c r="J207" s="229">
        <v>0</v>
      </c>
      <c r="K207" s="229">
        <v>0</v>
      </c>
      <c r="L207" s="229">
        <v>0</v>
      </c>
      <c r="M207" s="208"/>
      <c r="N207" s="229">
        <f t="shared" si="41"/>
        <v>0</v>
      </c>
      <c r="O207" s="273">
        <f t="shared" si="42"/>
        <v>0</v>
      </c>
      <c r="P207" s="273">
        <f>C207-'[2]4.3-7'!C207</f>
        <v>0</v>
      </c>
    </row>
    <row r="208" spans="1:16" s="366" customFormat="1">
      <c r="A208" s="466" t="s">
        <v>492</v>
      </c>
      <c r="B208" s="225"/>
      <c r="C208" s="226">
        <f t="shared" ref="C208:L208" si="58">C205+C207</f>
        <v>17772</v>
      </c>
      <c r="D208" s="226">
        <f t="shared" si="58"/>
        <v>0</v>
      </c>
      <c r="E208" s="226">
        <f t="shared" si="58"/>
        <v>0</v>
      </c>
      <c r="F208" s="226">
        <f t="shared" si="58"/>
        <v>17772</v>
      </c>
      <c r="G208" s="226">
        <f t="shared" si="58"/>
        <v>0</v>
      </c>
      <c r="H208" s="226">
        <f t="shared" si="58"/>
        <v>0</v>
      </c>
      <c r="I208" s="226">
        <f t="shared" si="58"/>
        <v>0</v>
      </c>
      <c r="J208" s="226">
        <f t="shared" si="58"/>
        <v>0</v>
      </c>
      <c r="K208" s="226">
        <f t="shared" si="58"/>
        <v>0</v>
      </c>
      <c r="L208" s="226">
        <f t="shared" si="58"/>
        <v>0</v>
      </c>
      <c r="M208" s="210"/>
      <c r="N208" s="229">
        <f t="shared" ref="N208:N250" si="59">SUM(D208:L208)</f>
        <v>17772</v>
      </c>
      <c r="O208" s="273">
        <f t="shared" ref="O208:O250" si="60">N208-C208</f>
        <v>0</v>
      </c>
      <c r="P208" s="273">
        <f>C208-'[2]4.3-7'!C208</f>
        <v>0</v>
      </c>
    </row>
    <row r="209" spans="1:16">
      <c r="A209" s="230" t="s">
        <v>180</v>
      </c>
      <c r="B209" s="230"/>
      <c r="C209" s="229"/>
      <c r="D209" s="228"/>
      <c r="E209" s="229"/>
      <c r="F209" s="228"/>
      <c r="G209" s="229"/>
      <c r="H209" s="229"/>
      <c r="I209" s="228"/>
      <c r="J209" s="229"/>
      <c r="K209" s="228"/>
      <c r="L209" s="229"/>
      <c r="M209" s="208"/>
      <c r="N209" s="229">
        <f t="shared" si="59"/>
        <v>0</v>
      </c>
      <c r="O209" s="273">
        <f t="shared" si="60"/>
        <v>0</v>
      </c>
      <c r="P209" s="273">
        <f>C209-'[2]4.3-7'!C209</f>
        <v>0</v>
      </c>
    </row>
    <row r="210" spans="1:16" s="365" customFormat="1">
      <c r="A210" s="242" t="s">
        <v>36</v>
      </c>
      <c r="B210" s="242" t="s">
        <v>183</v>
      </c>
      <c r="C210" s="229">
        <f t="shared" si="56"/>
        <v>6479</v>
      </c>
      <c r="D210" s="228"/>
      <c r="E210" s="229"/>
      <c r="F210" s="228">
        <v>6479</v>
      </c>
      <c r="G210" s="229"/>
      <c r="H210" s="229"/>
      <c r="I210" s="228"/>
      <c r="J210" s="229"/>
      <c r="K210" s="228"/>
      <c r="L210" s="229"/>
      <c r="M210" s="208"/>
      <c r="N210" s="229">
        <f t="shared" si="59"/>
        <v>6479</v>
      </c>
      <c r="O210" s="273">
        <f t="shared" si="60"/>
        <v>0</v>
      </c>
      <c r="P210" s="273">
        <f>C210-'[2]4.3-7'!C210</f>
        <v>0</v>
      </c>
    </row>
    <row r="211" spans="1:16" s="365" customFormat="1">
      <c r="A211" s="242" t="s">
        <v>492</v>
      </c>
      <c r="B211" s="242"/>
      <c r="C211" s="229">
        <v>6479</v>
      </c>
      <c r="D211" s="228">
        <v>0</v>
      </c>
      <c r="E211" s="229">
        <v>0</v>
      </c>
      <c r="F211" s="228">
        <v>6479</v>
      </c>
      <c r="G211" s="229">
        <v>0</v>
      </c>
      <c r="H211" s="229">
        <v>0</v>
      </c>
      <c r="I211" s="228">
        <v>0</v>
      </c>
      <c r="J211" s="229">
        <v>0</v>
      </c>
      <c r="K211" s="228">
        <v>0</v>
      </c>
      <c r="L211" s="229">
        <v>0</v>
      </c>
      <c r="M211" s="208"/>
      <c r="N211" s="229">
        <f t="shared" si="59"/>
        <v>6479</v>
      </c>
      <c r="O211" s="273">
        <f t="shared" si="60"/>
        <v>0</v>
      </c>
      <c r="P211" s="273">
        <f>C211-'[2]4.3-7'!C211</f>
        <v>0</v>
      </c>
    </row>
    <row r="212" spans="1:16" s="365" customFormat="1">
      <c r="A212" s="207" t="s">
        <v>491</v>
      </c>
      <c r="B212" s="242"/>
      <c r="C212" s="229">
        <v>0</v>
      </c>
      <c r="D212" s="229">
        <v>0</v>
      </c>
      <c r="E212" s="229">
        <v>0</v>
      </c>
      <c r="F212" s="229">
        <v>0</v>
      </c>
      <c r="G212" s="229">
        <v>0</v>
      </c>
      <c r="H212" s="229">
        <v>0</v>
      </c>
      <c r="I212" s="229">
        <v>0</v>
      </c>
      <c r="J212" s="229">
        <v>0</v>
      </c>
      <c r="K212" s="229">
        <v>0</v>
      </c>
      <c r="L212" s="229">
        <v>0</v>
      </c>
      <c r="M212" s="229">
        <v>0</v>
      </c>
      <c r="N212" s="229">
        <f t="shared" si="59"/>
        <v>0</v>
      </c>
      <c r="O212" s="273">
        <f t="shared" si="60"/>
        <v>0</v>
      </c>
      <c r="P212" s="273">
        <f>C212-'[2]4.3-7'!C212</f>
        <v>0</v>
      </c>
    </row>
    <row r="213" spans="1:16" s="366" customFormat="1">
      <c r="A213" s="466" t="s">
        <v>492</v>
      </c>
      <c r="B213" s="225"/>
      <c r="C213" s="226">
        <f t="shared" ref="C213:L213" si="61">C210+C212</f>
        <v>6479</v>
      </c>
      <c r="D213" s="226">
        <f t="shared" si="61"/>
        <v>0</v>
      </c>
      <c r="E213" s="226">
        <f t="shared" si="61"/>
        <v>0</v>
      </c>
      <c r="F213" s="226">
        <f t="shared" si="61"/>
        <v>6479</v>
      </c>
      <c r="G213" s="226">
        <f t="shared" si="61"/>
        <v>0</v>
      </c>
      <c r="H213" s="226">
        <f t="shared" si="61"/>
        <v>0</v>
      </c>
      <c r="I213" s="226">
        <f t="shared" si="61"/>
        <v>0</v>
      </c>
      <c r="J213" s="226">
        <f t="shared" si="61"/>
        <v>0</v>
      </c>
      <c r="K213" s="226">
        <f t="shared" si="61"/>
        <v>0</v>
      </c>
      <c r="L213" s="226">
        <f t="shared" si="61"/>
        <v>0</v>
      </c>
      <c r="M213" s="210"/>
      <c r="N213" s="229">
        <f t="shared" si="59"/>
        <v>6479</v>
      </c>
      <c r="O213" s="273">
        <f t="shared" si="60"/>
        <v>0</v>
      </c>
      <c r="P213" s="273">
        <f>C213-'[2]4.3-7'!C213</f>
        <v>0</v>
      </c>
    </row>
    <row r="214" spans="1:16">
      <c r="A214" s="230" t="s">
        <v>269</v>
      </c>
      <c r="B214" s="230"/>
      <c r="C214" s="229"/>
      <c r="D214" s="228"/>
      <c r="E214" s="229"/>
      <c r="F214" s="228"/>
      <c r="G214" s="229"/>
      <c r="H214" s="229"/>
      <c r="I214" s="228"/>
      <c r="J214" s="229"/>
      <c r="K214" s="228"/>
      <c r="L214" s="229"/>
      <c r="M214" s="208"/>
      <c r="N214" s="229">
        <f t="shared" si="59"/>
        <v>0</v>
      </c>
      <c r="O214" s="273">
        <f t="shared" si="60"/>
        <v>0</v>
      </c>
      <c r="P214" s="273">
        <f>C214-'[2]4.3-7'!C214</f>
        <v>0</v>
      </c>
    </row>
    <row r="215" spans="1:16" s="365" customFormat="1">
      <c r="A215" s="242" t="s">
        <v>36</v>
      </c>
      <c r="B215" s="242" t="s">
        <v>183</v>
      </c>
      <c r="C215" s="229">
        <f t="shared" si="56"/>
        <v>826</v>
      </c>
      <c r="D215" s="228">
        <v>600</v>
      </c>
      <c r="E215" s="229">
        <v>162</v>
      </c>
      <c r="F215" s="228">
        <v>64</v>
      </c>
      <c r="G215" s="229"/>
      <c r="H215" s="229"/>
      <c r="I215" s="228"/>
      <c r="J215" s="229"/>
      <c r="K215" s="228"/>
      <c r="L215" s="229"/>
      <c r="M215" s="208"/>
      <c r="N215" s="229">
        <f t="shared" si="59"/>
        <v>826</v>
      </c>
      <c r="O215" s="273">
        <f t="shared" si="60"/>
        <v>0</v>
      </c>
      <c r="P215" s="273">
        <f>C215-'[2]4.3-7'!C215</f>
        <v>0</v>
      </c>
    </row>
    <row r="216" spans="1:16" s="365" customFormat="1">
      <c r="A216" s="242" t="s">
        <v>492</v>
      </c>
      <c r="B216" s="242"/>
      <c r="C216" s="229">
        <v>826</v>
      </c>
      <c r="D216" s="228">
        <v>600</v>
      </c>
      <c r="E216" s="229">
        <v>162</v>
      </c>
      <c r="F216" s="228">
        <v>64</v>
      </c>
      <c r="G216" s="229">
        <v>0</v>
      </c>
      <c r="H216" s="229">
        <v>0</v>
      </c>
      <c r="I216" s="228">
        <v>0</v>
      </c>
      <c r="J216" s="229">
        <v>0</v>
      </c>
      <c r="K216" s="228">
        <v>0</v>
      </c>
      <c r="L216" s="229">
        <v>0</v>
      </c>
      <c r="M216" s="208"/>
      <c r="N216" s="229">
        <f t="shared" si="59"/>
        <v>826</v>
      </c>
      <c r="O216" s="273">
        <f t="shared" si="60"/>
        <v>0</v>
      </c>
      <c r="P216" s="273">
        <f>C216-'[2]4.3-7'!C216</f>
        <v>0</v>
      </c>
    </row>
    <row r="217" spans="1:16" s="365" customFormat="1">
      <c r="A217" s="207" t="s">
        <v>491</v>
      </c>
      <c r="B217" s="242"/>
      <c r="C217" s="229">
        <v>0</v>
      </c>
      <c r="D217" s="229">
        <v>0</v>
      </c>
      <c r="E217" s="229">
        <v>0</v>
      </c>
      <c r="F217" s="229">
        <v>0</v>
      </c>
      <c r="G217" s="229">
        <v>0</v>
      </c>
      <c r="H217" s="229">
        <v>0</v>
      </c>
      <c r="I217" s="229">
        <v>0</v>
      </c>
      <c r="J217" s="229">
        <v>0</v>
      </c>
      <c r="K217" s="229">
        <v>0</v>
      </c>
      <c r="L217" s="229">
        <v>0</v>
      </c>
      <c r="M217" s="208"/>
      <c r="N217" s="229">
        <f t="shared" si="59"/>
        <v>0</v>
      </c>
      <c r="O217" s="273">
        <f t="shared" si="60"/>
        <v>0</v>
      </c>
      <c r="P217" s="273">
        <f>C217-'[2]4.3-7'!C217</f>
        <v>0</v>
      </c>
    </row>
    <row r="218" spans="1:16" s="366" customFormat="1">
      <c r="A218" s="466" t="s">
        <v>492</v>
      </c>
      <c r="B218" s="225"/>
      <c r="C218" s="226">
        <f t="shared" ref="C218:L218" si="62">C215+C217</f>
        <v>826</v>
      </c>
      <c r="D218" s="226">
        <f t="shared" si="62"/>
        <v>600</v>
      </c>
      <c r="E218" s="226">
        <f t="shared" si="62"/>
        <v>162</v>
      </c>
      <c r="F218" s="226">
        <f t="shared" si="62"/>
        <v>64</v>
      </c>
      <c r="G218" s="226">
        <f t="shared" si="62"/>
        <v>0</v>
      </c>
      <c r="H218" s="226">
        <f t="shared" si="62"/>
        <v>0</v>
      </c>
      <c r="I218" s="226">
        <f t="shared" si="62"/>
        <v>0</v>
      </c>
      <c r="J218" s="226">
        <f t="shared" si="62"/>
        <v>0</v>
      </c>
      <c r="K218" s="226">
        <f t="shared" si="62"/>
        <v>0</v>
      </c>
      <c r="L218" s="226">
        <f t="shared" si="62"/>
        <v>0</v>
      </c>
      <c r="M218" s="210"/>
      <c r="N218" s="229">
        <f t="shared" si="59"/>
        <v>826</v>
      </c>
      <c r="O218" s="273">
        <f t="shared" si="60"/>
        <v>0</v>
      </c>
      <c r="P218" s="273">
        <f>C218-'[2]4.3-7'!C218</f>
        <v>0</v>
      </c>
    </row>
    <row r="219" spans="1:16">
      <c r="A219" s="230" t="s">
        <v>270</v>
      </c>
      <c r="B219" s="230"/>
      <c r="C219" s="229"/>
      <c r="D219" s="228"/>
      <c r="E219" s="229"/>
      <c r="F219" s="228"/>
      <c r="G219" s="229"/>
      <c r="H219" s="229"/>
      <c r="I219" s="228"/>
      <c r="J219" s="229"/>
      <c r="K219" s="228"/>
      <c r="L219" s="229"/>
      <c r="M219" s="208"/>
      <c r="N219" s="229">
        <f t="shared" si="59"/>
        <v>0</v>
      </c>
      <c r="O219" s="273">
        <f t="shared" si="60"/>
        <v>0</v>
      </c>
      <c r="P219" s="273">
        <f>C219-'[2]4.3-7'!C219</f>
        <v>0</v>
      </c>
    </row>
    <row r="220" spans="1:16" s="365" customFormat="1">
      <c r="A220" s="242" t="s">
        <v>36</v>
      </c>
      <c r="B220" s="242" t="s">
        <v>183</v>
      </c>
      <c r="C220" s="229">
        <f t="shared" ref="C220" si="63">SUM(D220:G220)</f>
        <v>76</v>
      </c>
      <c r="D220" s="228"/>
      <c r="E220" s="229"/>
      <c r="F220" s="228">
        <v>76</v>
      </c>
      <c r="G220" s="229"/>
      <c r="H220" s="229"/>
      <c r="I220" s="228"/>
      <c r="J220" s="229"/>
      <c r="K220" s="228"/>
      <c r="L220" s="229"/>
      <c r="M220" s="208"/>
      <c r="N220" s="229">
        <f t="shared" si="59"/>
        <v>76</v>
      </c>
      <c r="O220" s="273">
        <f t="shared" si="60"/>
        <v>0</v>
      </c>
      <c r="P220" s="273">
        <f>C220-'[2]4.3-7'!C220</f>
        <v>0</v>
      </c>
    </row>
    <row r="221" spans="1:16" s="365" customFormat="1">
      <c r="A221" s="242" t="s">
        <v>492</v>
      </c>
      <c r="B221" s="242"/>
      <c r="C221" s="229">
        <v>76</v>
      </c>
      <c r="D221" s="228">
        <v>0</v>
      </c>
      <c r="E221" s="229">
        <v>0</v>
      </c>
      <c r="F221" s="228">
        <v>76</v>
      </c>
      <c r="G221" s="229">
        <v>0</v>
      </c>
      <c r="H221" s="229">
        <v>0</v>
      </c>
      <c r="I221" s="228">
        <v>0</v>
      </c>
      <c r="J221" s="229">
        <v>0</v>
      </c>
      <c r="K221" s="228">
        <v>0</v>
      </c>
      <c r="L221" s="229">
        <v>0</v>
      </c>
      <c r="M221" s="208"/>
      <c r="N221" s="229">
        <f t="shared" si="59"/>
        <v>76</v>
      </c>
      <c r="O221" s="273">
        <f t="shared" si="60"/>
        <v>0</v>
      </c>
      <c r="P221" s="273">
        <f>C221-'[2]4.3-7'!C221</f>
        <v>0</v>
      </c>
    </row>
    <row r="222" spans="1:16" s="365" customFormat="1">
      <c r="A222" s="207" t="s">
        <v>491</v>
      </c>
      <c r="B222" s="242"/>
      <c r="C222" s="229">
        <v>0</v>
      </c>
      <c r="D222" s="229">
        <v>0</v>
      </c>
      <c r="E222" s="229">
        <v>0</v>
      </c>
      <c r="F222" s="229">
        <v>0</v>
      </c>
      <c r="G222" s="229">
        <v>0</v>
      </c>
      <c r="H222" s="229">
        <v>0</v>
      </c>
      <c r="I222" s="229">
        <v>0</v>
      </c>
      <c r="J222" s="229">
        <v>0</v>
      </c>
      <c r="K222" s="229">
        <v>0</v>
      </c>
      <c r="L222" s="229">
        <v>0</v>
      </c>
      <c r="M222" s="229">
        <v>0</v>
      </c>
      <c r="N222" s="229">
        <f t="shared" si="59"/>
        <v>0</v>
      </c>
      <c r="O222" s="273">
        <f t="shared" si="60"/>
        <v>0</v>
      </c>
      <c r="P222" s="273">
        <f>C222-'[2]4.3-7'!C222</f>
        <v>0</v>
      </c>
    </row>
    <row r="223" spans="1:16" s="366" customFormat="1">
      <c r="A223" s="466" t="s">
        <v>492</v>
      </c>
      <c r="B223" s="225"/>
      <c r="C223" s="226">
        <f t="shared" ref="C223:L223" si="64">C220+C222</f>
        <v>76</v>
      </c>
      <c r="D223" s="226">
        <f t="shared" si="64"/>
        <v>0</v>
      </c>
      <c r="E223" s="226">
        <f t="shared" si="64"/>
        <v>0</v>
      </c>
      <c r="F223" s="226">
        <f t="shared" si="64"/>
        <v>76</v>
      </c>
      <c r="G223" s="226">
        <f t="shared" si="64"/>
        <v>0</v>
      </c>
      <c r="H223" s="226">
        <f t="shared" si="64"/>
        <v>0</v>
      </c>
      <c r="I223" s="226">
        <f t="shared" si="64"/>
        <v>0</v>
      </c>
      <c r="J223" s="226">
        <f t="shared" si="64"/>
        <v>0</v>
      </c>
      <c r="K223" s="226">
        <f t="shared" si="64"/>
        <v>0</v>
      </c>
      <c r="L223" s="226">
        <f t="shared" si="64"/>
        <v>0</v>
      </c>
      <c r="M223" s="210"/>
      <c r="N223" s="229">
        <f t="shared" si="59"/>
        <v>76</v>
      </c>
      <c r="O223" s="273">
        <f t="shared" si="60"/>
        <v>0</v>
      </c>
      <c r="P223" s="273">
        <f>C223-'[2]4.3-7'!C223</f>
        <v>0</v>
      </c>
    </row>
    <row r="224" spans="1:16">
      <c r="A224" s="230" t="s">
        <v>279</v>
      </c>
      <c r="B224" s="230"/>
      <c r="C224" s="229"/>
      <c r="D224" s="228"/>
      <c r="E224" s="229"/>
      <c r="F224" s="228"/>
      <c r="G224" s="229"/>
      <c r="H224" s="229"/>
      <c r="I224" s="228"/>
      <c r="J224" s="229"/>
      <c r="K224" s="228"/>
      <c r="L224" s="229"/>
      <c r="M224" s="208"/>
      <c r="N224" s="229">
        <f t="shared" si="59"/>
        <v>0</v>
      </c>
      <c r="O224" s="273">
        <f t="shared" si="60"/>
        <v>0</v>
      </c>
      <c r="P224" s="273">
        <f>C224-'[2]4.3-7'!C224</f>
        <v>0</v>
      </c>
    </row>
    <row r="225" spans="1:16" s="365" customFormat="1">
      <c r="A225" s="242" t="s">
        <v>36</v>
      </c>
      <c r="B225" s="242" t="s">
        <v>183</v>
      </c>
      <c r="C225" s="229">
        <f t="shared" ref="C225" si="65">SUM(D225:G225)</f>
        <v>4891</v>
      </c>
      <c r="D225" s="228"/>
      <c r="E225" s="229"/>
      <c r="F225" s="228">
        <v>4891</v>
      </c>
      <c r="G225" s="229"/>
      <c r="H225" s="229"/>
      <c r="I225" s="228"/>
      <c r="J225" s="229"/>
      <c r="K225" s="228"/>
      <c r="L225" s="229"/>
      <c r="M225" s="208"/>
      <c r="N225" s="229">
        <f t="shared" si="59"/>
        <v>4891</v>
      </c>
      <c r="O225" s="273">
        <f t="shared" si="60"/>
        <v>0</v>
      </c>
      <c r="P225" s="273">
        <f>C225-'[2]4.3-7'!C225</f>
        <v>0</v>
      </c>
    </row>
    <row r="226" spans="1:16" s="365" customFormat="1">
      <c r="A226" s="242" t="s">
        <v>492</v>
      </c>
      <c r="B226" s="242"/>
      <c r="C226" s="229">
        <v>4891</v>
      </c>
      <c r="D226" s="228">
        <v>0</v>
      </c>
      <c r="E226" s="229">
        <v>0</v>
      </c>
      <c r="F226" s="228">
        <v>4891</v>
      </c>
      <c r="G226" s="229">
        <v>0</v>
      </c>
      <c r="H226" s="229">
        <v>0</v>
      </c>
      <c r="I226" s="228">
        <v>0</v>
      </c>
      <c r="J226" s="229">
        <v>0</v>
      </c>
      <c r="K226" s="228">
        <v>0</v>
      </c>
      <c r="L226" s="229">
        <v>0</v>
      </c>
      <c r="M226" s="208"/>
      <c r="N226" s="229">
        <f t="shared" si="59"/>
        <v>4891</v>
      </c>
      <c r="O226" s="273">
        <f t="shared" si="60"/>
        <v>0</v>
      </c>
      <c r="P226" s="273">
        <f>C226-'[2]4.3-7'!C226</f>
        <v>0</v>
      </c>
    </row>
    <row r="227" spans="1:16" s="365" customFormat="1">
      <c r="A227" s="207" t="s">
        <v>491</v>
      </c>
      <c r="B227" s="242"/>
      <c r="C227" s="229">
        <v>0</v>
      </c>
      <c r="D227" s="229">
        <v>0</v>
      </c>
      <c r="E227" s="229">
        <v>0</v>
      </c>
      <c r="F227" s="229">
        <v>0</v>
      </c>
      <c r="G227" s="229">
        <v>0</v>
      </c>
      <c r="H227" s="229">
        <v>0</v>
      </c>
      <c r="I227" s="229">
        <v>0</v>
      </c>
      <c r="J227" s="229">
        <v>0</v>
      </c>
      <c r="K227" s="229">
        <v>0</v>
      </c>
      <c r="L227" s="229">
        <v>0</v>
      </c>
      <c r="M227" s="208"/>
      <c r="N227" s="229">
        <f t="shared" si="59"/>
        <v>0</v>
      </c>
      <c r="O227" s="273">
        <f t="shared" si="60"/>
        <v>0</v>
      </c>
      <c r="P227" s="273">
        <f>C227-'[2]4.3-7'!C227</f>
        <v>0</v>
      </c>
    </row>
    <row r="228" spans="1:16" s="366" customFormat="1">
      <c r="A228" s="466" t="s">
        <v>492</v>
      </c>
      <c r="B228" s="225"/>
      <c r="C228" s="226">
        <f t="shared" ref="C228:L228" si="66">C225+C227</f>
        <v>4891</v>
      </c>
      <c r="D228" s="226">
        <f t="shared" si="66"/>
        <v>0</v>
      </c>
      <c r="E228" s="226">
        <f t="shared" si="66"/>
        <v>0</v>
      </c>
      <c r="F228" s="226">
        <f t="shared" si="66"/>
        <v>4891</v>
      </c>
      <c r="G228" s="226">
        <f t="shared" si="66"/>
        <v>0</v>
      </c>
      <c r="H228" s="226">
        <f t="shared" si="66"/>
        <v>0</v>
      </c>
      <c r="I228" s="226">
        <f t="shared" si="66"/>
        <v>0</v>
      </c>
      <c r="J228" s="226">
        <f t="shared" si="66"/>
        <v>0</v>
      </c>
      <c r="K228" s="226">
        <f t="shared" si="66"/>
        <v>0</v>
      </c>
      <c r="L228" s="226">
        <f t="shared" si="66"/>
        <v>0</v>
      </c>
      <c r="M228" s="210"/>
      <c r="N228" s="229">
        <f t="shared" si="59"/>
        <v>4891</v>
      </c>
      <c r="O228" s="273">
        <f t="shared" si="60"/>
        <v>0</v>
      </c>
      <c r="P228" s="273">
        <f>C228-'[2]4.3-7'!C228</f>
        <v>0</v>
      </c>
    </row>
    <row r="229" spans="1:16">
      <c r="A229" s="230" t="s">
        <v>181</v>
      </c>
      <c r="B229" s="230"/>
      <c r="C229" s="229"/>
      <c r="D229" s="228"/>
      <c r="E229" s="229"/>
      <c r="F229" s="228"/>
      <c r="G229" s="229"/>
      <c r="H229" s="229"/>
      <c r="I229" s="228"/>
      <c r="J229" s="229"/>
      <c r="K229" s="228"/>
      <c r="L229" s="229"/>
      <c r="M229" s="208"/>
      <c r="N229" s="229">
        <f t="shared" si="59"/>
        <v>0</v>
      </c>
      <c r="O229" s="273">
        <f t="shared" si="60"/>
        <v>0</v>
      </c>
      <c r="P229" s="273">
        <f>C229-'[2]4.3-7'!C229</f>
        <v>0</v>
      </c>
    </row>
    <row r="230" spans="1:16" s="365" customFormat="1">
      <c r="A230" s="242" t="s">
        <v>36</v>
      </c>
      <c r="B230" s="242" t="s">
        <v>183</v>
      </c>
      <c r="C230" s="229">
        <f t="shared" si="56"/>
        <v>2164</v>
      </c>
      <c r="D230" s="228"/>
      <c r="E230" s="229"/>
      <c r="F230" s="228">
        <v>2164</v>
      </c>
      <c r="G230" s="229"/>
      <c r="H230" s="229"/>
      <c r="I230" s="228"/>
      <c r="J230" s="229"/>
      <c r="K230" s="228"/>
      <c r="L230" s="229"/>
      <c r="M230" s="208"/>
      <c r="N230" s="229">
        <f t="shared" si="59"/>
        <v>2164</v>
      </c>
      <c r="O230" s="273">
        <f t="shared" si="60"/>
        <v>0</v>
      </c>
      <c r="P230" s="273">
        <f>C230-'[2]4.3-7'!C230</f>
        <v>0</v>
      </c>
    </row>
    <row r="231" spans="1:16" s="365" customFormat="1">
      <c r="A231" s="242" t="s">
        <v>492</v>
      </c>
      <c r="B231" s="242"/>
      <c r="C231" s="229">
        <v>2164</v>
      </c>
      <c r="D231" s="228">
        <v>0</v>
      </c>
      <c r="E231" s="229">
        <v>0</v>
      </c>
      <c r="F231" s="228">
        <v>2164</v>
      </c>
      <c r="G231" s="229">
        <v>0</v>
      </c>
      <c r="H231" s="229">
        <v>0</v>
      </c>
      <c r="I231" s="228">
        <v>0</v>
      </c>
      <c r="J231" s="229">
        <v>0</v>
      </c>
      <c r="K231" s="228">
        <v>0</v>
      </c>
      <c r="L231" s="229">
        <v>0</v>
      </c>
      <c r="M231" s="208"/>
      <c r="N231" s="229">
        <f t="shared" si="59"/>
        <v>2164</v>
      </c>
      <c r="O231" s="273">
        <f t="shared" si="60"/>
        <v>0</v>
      </c>
      <c r="P231" s="273">
        <f>C231-'[2]4.3-7'!C231</f>
        <v>0</v>
      </c>
    </row>
    <row r="232" spans="1:16" s="365" customFormat="1">
      <c r="A232" s="207" t="s">
        <v>491</v>
      </c>
      <c r="B232" s="242"/>
      <c r="C232" s="229">
        <v>0</v>
      </c>
      <c r="D232" s="229">
        <v>0</v>
      </c>
      <c r="E232" s="229">
        <v>0</v>
      </c>
      <c r="F232" s="229">
        <v>0</v>
      </c>
      <c r="G232" s="229">
        <v>0</v>
      </c>
      <c r="H232" s="229">
        <v>0</v>
      </c>
      <c r="I232" s="229">
        <v>0</v>
      </c>
      <c r="J232" s="229">
        <v>0</v>
      </c>
      <c r="K232" s="229">
        <v>0</v>
      </c>
      <c r="L232" s="229">
        <v>0</v>
      </c>
      <c r="M232" s="208"/>
      <c r="N232" s="229">
        <f t="shared" si="59"/>
        <v>0</v>
      </c>
      <c r="O232" s="273">
        <f t="shared" si="60"/>
        <v>0</v>
      </c>
      <c r="P232" s="273">
        <f>C232-'[2]4.3-7'!C232</f>
        <v>0</v>
      </c>
    </row>
    <row r="233" spans="1:16" s="366" customFormat="1">
      <c r="A233" s="466" t="s">
        <v>492</v>
      </c>
      <c r="B233" s="225"/>
      <c r="C233" s="226">
        <f t="shared" ref="C233:L233" si="67">C230+C232</f>
        <v>2164</v>
      </c>
      <c r="D233" s="226">
        <f t="shared" si="67"/>
        <v>0</v>
      </c>
      <c r="E233" s="226">
        <f t="shared" si="67"/>
        <v>0</v>
      </c>
      <c r="F233" s="226">
        <f t="shared" si="67"/>
        <v>2164</v>
      </c>
      <c r="G233" s="226">
        <f t="shared" si="67"/>
        <v>0</v>
      </c>
      <c r="H233" s="226">
        <f t="shared" si="67"/>
        <v>0</v>
      </c>
      <c r="I233" s="226">
        <f t="shared" si="67"/>
        <v>0</v>
      </c>
      <c r="J233" s="226">
        <f t="shared" si="67"/>
        <v>0</v>
      </c>
      <c r="K233" s="226">
        <f t="shared" si="67"/>
        <v>0</v>
      </c>
      <c r="L233" s="226">
        <f t="shared" si="67"/>
        <v>0</v>
      </c>
      <c r="M233" s="210"/>
      <c r="N233" s="229">
        <f t="shared" si="59"/>
        <v>2164</v>
      </c>
      <c r="O233" s="273">
        <f t="shared" si="60"/>
        <v>0</v>
      </c>
      <c r="P233" s="273">
        <f>C233-'[2]4.3-7'!C233</f>
        <v>0</v>
      </c>
    </row>
    <row r="234" spans="1:16" s="562" customFormat="1">
      <c r="A234" s="230" t="s">
        <v>398</v>
      </c>
      <c r="B234" s="231"/>
      <c r="C234" s="231"/>
      <c r="D234" s="483"/>
      <c r="E234" s="385"/>
      <c r="F234" s="483"/>
      <c r="G234" s="385"/>
      <c r="H234" s="385"/>
      <c r="I234" s="483"/>
      <c r="J234" s="385"/>
      <c r="K234" s="483"/>
      <c r="L234" s="385"/>
      <c r="M234" s="563"/>
      <c r="N234" s="229">
        <f t="shared" si="59"/>
        <v>0</v>
      </c>
      <c r="O234" s="273">
        <f t="shared" si="60"/>
        <v>0</v>
      </c>
      <c r="P234" s="273">
        <f>C234-'[2]4.3-7'!C234</f>
        <v>0</v>
      </c>
    </row>
    <row r="235" spans="1:16" s="369" customFormat="1">
      <c r="A235" s="484" t="s">
        <v>36</v>
      </c>
      <c r="B235" s="484"/>
      <c r="C235" s="485">
        <f>C14+C21+C28+C35+C41+C56+C62+C88+C93</f>
        <v>1247539</v>
      </c>
      <c r="D235" s="485">
        <f t="shared" ref="D235:M236" si="68">D14+D21+D28+D35+D41+D56+D62+D88+D93</f>
        <v>485098</v>
      </c>
      <c r="E235" s="485">
        <f t="shared" si="68"/>
        <v>132342</v>
      </c>
      <c r="F235" s="485">
        <f t="shared" si="68"/>
        <v>534243</v>
      </c>
      <c r="G235" s="485">
        <f t="shared" si="68"/>
        <v>52782</v>
      </c>
      <c r="H235" s="485">
        <f t="shared" si="68"/>
        <v>22105</v>
      </c>
      <c r="I235" s="485">
        <f t="shared" si="68"/>
        <v>20969</v>
      </c>
      <c r="J235" s="485">
        <f t="shared" si="68"/>
        <v>0</v>
      </c>
      <c r="K235" s="485">
        <f t="shared" si="68"/>
        <v>0</v>
      </c>
      <c r="L235" s="485">
        <f t="shared" si="68"/>
        <v>0</v>
      </c>
      <c r="M235" s="485" t="e">
        <f t="shared" si="68"/>
        <v>#REF!</v>
      </c>
      <c r="N235" s="229">
        <f t="shared" si="59"/>
        <v>1247539</v>
      </c>
      <c r="O235" s="273">
        <f t="shared" si="60"/>
        <v>0</v>
      </c>
      <c r="P235" s="273">
        <f>C235-'[2]4.3-7'!C235</f>
        <v>0</v>
      </c>
    </row>
    <row r="236" spans="1:16" s="369" customFormat="1">
      <c r="A236" s="484" t="s">
        <v>492</v>
      </c>
      <c r="B236" s="484"/>
      <c r="C236" s="485">
        <f>C15+C22+C29+C36+C42+C57+C63+C89+C94</f>
        <v>1227435</v>
      </c>
      <c r="D236" s="485">
        <f t="shared" si="68"/>
        <v>486656</v>
      </c>
      <c r="E236" s="485">
        <f t="shared" si="68"/>
        <v>132763</v>
      </c>
      <c r="F236" s="485">
        <f t="shared" si="68"/>
        <v>559620</v>
      </c>
      <c r="G236" s="485">
        <f t="shared" si="68"/>
        <v>0</v>
      </c>
      <c r="H236" s="485">
        <f t="shared" si="68"/>
        <v>24105</v>
      </c>
      <c r="I236" s="485">
        <f t="shared" si="68"/>
        <v>24291</v>
      </c>
      <c r="J236" s="485">
        <f t="shared" si="68"/>
        <v>0</v>
      </c>
      <c r="K236" s="485">
        <f t="shared" si="68"/>
        <v>0</v>
      </c>
      <c r="L236" s="485">
        <f t="shared" si="68"/>
        <v>0</v>
      </c>
      <c r="M236" s="485">
        <f t="shared" ref="M236" si="69">M15+M22+M29+M36+M42+M57+M63+M89+M95</f>
        <v>0</v>
      </c>
      <c r="N236" s="229">
        <f t="shared" si="59"/>
        <v>1227435</v>
      </c>
      <c r="O236" s="273">
        <f t="shared" si="60"/>
        <v>0</v>
      </c>
      <c r="P236" s="273">
        <f>C236-'[2]4.3-7'!C236</f>
        <v>0</v>
      </c>
    </row>
    <row r="237" spans="1:16" s="369" customFormat="1">
      <c r="A237" s="484" t="s">
        <v>491</v>
      </c>
      <c r="B237" s="484"/>
      <c r="C237" s="485">
        <f t="shared" ref="C237:M238" si="70">C18+C25+C32+C38+C43+C59+C64+C90+C95</f>
        <v>8893</v>
      </c>
      <c r="D237" s="485">
        <f t="shared" si="70"/>
        <v>6401</v>
      </c>
      <c r="E237" s="485">
        <f t="shared" si="70"/>
        <v>1727</v>
      </c>
      <c r="F237" s="485">
        <f t="shared" si="70"/>
        <v>765</v>
      </c>
      <c r="G237" s="485">
        <f t="shared" si="70"/>
        <v>0</v>
      </c>
      <c r="H237" s="485">
        <f t="shared" si="70"/>
        <v>0</v>
      </c>
      <c r="I237" s="485">
        <f t="shared" si="70"/>
        <v>0</v>
      </c>
      <c r="J237" s="485">
        <f t="shared" si="70"/>
        <v>0</v>
      </c>
      <c r="K237" s="485">
        <f t="shared" si="70"/>
        <v>0</v>
      </c>
      <c r="L237" s="485">
        <f t="shared" si="70"/>
        <v>0</v>
      </c>
      <c r="M237" s="485">
        <f t="shared" si="70"/>
        <v>0</v>
      </c>
      <c r="N237" s="229">
        <f t="shared" si="59"/>
        <v>8893</v>
      </c>
      <c r="O237" s="273">
        <f t="shared" si="60"/>
        <v>0</v>
      </c>
      <c r="P237" s="273">
        <f>C237-'[2]4.3-7'!C237</f>
        <v>0</v>
      </c>
    </row>
    <row r="238" spans="1:16" s="474" customFormat="1">
      <c r="A238" s="234" t="s">
        <v>492</v>
      </c>
      <c r="B238" s="234"/>
      <c r="C238" s="485">
        <f t="shared" si="70"/>
        <v>1236328</v>
      </c>
      <c r="D238" s="485">
        <f t="shared" si="70"/>
        <v>493057</v>
      </c>
      <c r="E238" s="485">
        <f t="shared" si="70"/>
        <v>134490</v>
      </c>
      <c r="F238" s="485">
        <f t="shared" si="70"/>
        <v>560385</v>
      </c>
      <c r="G238" s="485">
        <f t="shared" si="70"/>
        <v>0</v>
      </c>
      <c r="H238" s="485">
        <f t="shared" si="70"/>
        <v>24105</v>
      </c>
      <c r="I238" s="485">
        <f t="shared" si="70"/>
        <v>24291</v>
      </c>
      <c r="J238" s="485">
        <f t="shared" si="70"/>
        <v>0</v>
      </c>
      <c r="K238" s="485">
        <f t="shared" si="70"/>
        <v>0</v>
      </c>
      <c r="L238" s="485">
        <f t="shared" si="70"/>
        <v>0</v>
      </c>
      <c r="M238" s="485">
        <f t="shared" si="70"/>
        <v>0</v>
      </c>
      <c r="N238" s="229">
        <f t="shared" si="59"/>
        <v>1236328</v>
      </c>
      <c r="O238" s="273">
        <f t="shared" si="60"/>
        <v>0</v>
      </c>
      <c r="P238" s="273">
        <f>C238-'[2]4.3-7'!C238</f>
        <v>0</v>
      </c>
    </row>
    <row r="239" spans="1:16" s="560" customFormat="1">
      <c r="A239" s="475" t="s">
        <v>187</v>
      </c>
      <c r="B239" s="564"/>
      <c r="C239" s="415"/>
      <c r="D239" s="415"/>
      <c r="E239" s="415"/>
      <c r="F239" s="415"/>
      <c r="G239" s="415"/>
      <c r="H239" s="415"/>
      <c r="I239" s="486"/>
      <c r="J239" s="415"/>
      <c r="K239" s="415"/>
      <c r="L239" s="415"/>
      <c r="N239" s="229">
        <f t="shared" si="59"/>
        <v>0</v>
      </c>
      <c r="O239" s="273">
        <f t="shared" si="60"/>
        <v>0</v>
      </c>
      <c r="P239" s="273">
        <f>C239-'[2]4.3-7'!C239</f>
        <v>0</v>
      </c>
    </row>
    <row r="240" spans="1:16" s="561" customFormat="1">
      <c r="A240" s="484" t="s">
        <v>36</v>
      </c>
      <c r="B240" s="563"/>
      <c r="C240" s="417">
        <f>C14+C21+C28+C35+C56+C72+C77+C82+C88+C98+C104+C116+C121+C127+C132+C138+C143+C148+C153+C158+C163+C168+C184+C190+C195+C205+C210+C215+C220+C225+C230</f>
        <v>919436</v>
      </c>
      <c r="D240" s="417">
        <f t="shared" ref="D240:L241" si="71">D14+D21+D28+D35+D56+D72+D77+D82+D88+D98+D104+D116+D121+D127+D132+D138+D143+D148+D153+D158+D163+D168+D184+D190+D195+D205+D210+D215+D220+D225+D230</f>
        <v>373691</v>
      </c>
      <c r="E240" s="417">
        <f t="shared" si="71"/>
        <v>101883</v>
      </c>
      <c r="F240" s="417">
        <f t="shared" si="71"/>
        <v>353139</v>
      </c>
      <c r="G240" s="417">
        <f t="shared" si="71"/>
        <v>52782</v>
      </c>
      <c r="H240" s="417">
        <f t="shared" si="71"/>
        <v>22105</v>
      </c>
      <c r="I240" s="417">
        <f t="shared" si="71"/>
        <v>15836</v>
      </c>
      <c r="J240" s="417">
        <f t="shared" si="71"/>
        <v>0</v>
      </c>
      <c r="K240" s="417">
        <f t="shared" si="71"/>
        <v>0</v>
      </c>
      <c r="L240" s="417">
        <f t="shared" si="71"/>
        <v>0</v>
      </c>
      <c r="N240" s="229">
        <f t="shared" si="59"/>
        <v>919436</v>
      </c>
      <c r="O240" s="273">
        <f t="shared" si="60"/>
        <v>0</v>
      </c>
      <c r="P240" s="273">
        <f>C240-'[2]4.3-7'!C240</f>
        <v>0</v>
      </c>
    </row>
    <row r="241" spans="1:16" s="561" customFormat="1">
      <c r="A241" s="484" t="s">
        <v>492</v>
      </c>
      <c r="B241" s="563"/>
      <c r="C241" s="417">
        <f>C15+C22+C29+C36+C57+C73+C78+C83+C89+C99+C105+C117+C122+C128+C133+C139+C144+C149+C154+C159+C164+C169+C185+C191+C196+C206+C211+C216+C221+C226+C231</f>
        <v>892417</v>
      </c>
      <c r="D241" s="417">
        <f t="shared" si="71"/>
        <v>375249</v>
      </c>
      <c r="E241" s="417">
        <f t="shared" si="71"/>
        <v>102304</v>
      </c>
      <c r="F241" s="417">
        <f t="shared" si="71"/>
        <v>371601</v>
      </c>
      <c r="G241" s="417">
        <f t="shared" si="71"/>
        <v>0</v>
      </c>
      <c r="H241" s="417">
        <f t="shared" si="71"/>
        <v>24105</v>
      </c>
      <c r="I241" s="417">
        <f t="shared" si="71"/>
        <v>19158</v>
      </c>
      <c r="J241" s="417">
        <f t="shared" si="71"/>
        <v>0</v>
      </c>
      <c r="K241" s="417">
        <f t="shared" si="71"/>
        <v>0</v>
      </c>
      <c r="L241" s="417">
        <f t="shared" si="71"/>
        <v>0</v>
      </c>
      <c r="N241" s="229">
        <f t="shared" si="59"/>
        <v>892417</v>
      </c>
      <c r="O241" s="273">
        <f t="shared" si="60"/>
        <v>0</v>
      </c>
      <c r="P241" s="273">
        <f>C241-'[2]4.3-7'!C241</f>
        <v>0</v>
      </c>
    </row>
    <row r="242" spans="1:16" s="561" customFormat="1">
      <c r="A242" s="484" t="s">
        <v>491</v>
      </c>
      <c r="B242" s="563"/>
      <c r="C242" s="417">
        <f t="shared" ref="C242:L243" si="72">C18+C25+C32+C38+C59+C74+C79+C85+C90+C101+C108+C118+C124+C129+C135+C140+C145+C150+C155+C160+C165+C170+C187+C192+C197+C207+C212+C217+C222+C227+C232</f>
        <v>8366</v>
      </c>
      <c r="D242" s="417">
        <f t="shared" si="72"/>
        <v>5986</v>
      </c>
      <c r="E242" s="417">
        <f t="shared" si="72"/>
        <v>1615</v>
      </c>
      <c r="F242" s="417">
        <f t="shared" si="72"/>
        <v>765</v>
      </c>
      <c r="G242" s="417">
        <f t="shared" si="72"/>
        <v>0</v>
      </c>
      <c r="H242" s="417">
        <f t="shared" si="72"/>
        <v>0</v>
      </c>
      <c r="I242" s="417">
        <f t="shared" si="72"/>
        <v>0</v>
      </c>
      <c r="J242" s="417">
        <f t="shared" si="72"/>
        <v>0</v>
      </c>
      <c r="K242" s="417">
        <f t="shared" si="72"/>
        <v>0</v>
      </c>
      <c r="L242" s="417">
        <f t="shared" si="72"/>
        <v>0</v>
      </c>
      <c r="N242" s="229">
        <f t="shared" si="59"/>
        <v>8366</v>
      </c>
      <c r="O242" s="273">
        <f t="shared" si="60"/>
        <v>0</v>
      </c>
      <c r="P242" s="273">
        <f>C242-'[2]4.3-7'!C242</f>
        <v>0</v>
      </c>
    </row>
    <row r="243" spans="1:16" s="566" customFormat="1">
      <c r="A243" s="234" t="s">
        <v>492</v>
      </c>
      <c r="B243" s="565"/>
      <c r="C243" s="414">
        <f t="shared" si="72"/>
        <v>900783</v>
      </c>
      <c r="D243" s="414">
        <f t="shared" si="72"/>
        <v>381235</v>
      </c>
      <c r="E243" s="414">
        <f t="shared" si="72"/>
        <v>103919</v>
      </c>
      <c r="F243" s="414">
        <f t="shared" si="72"/>
        <v>372366</v>
      </c>
      <c r="G243" s="414">
        <f t="shared" si="72"/>
        <v>0</v>
      </c>
      <c r="H243" s="414">
        <f t="shared" si="72"/>
        <v>24105</v>
      </c>
      <c r="I243" s="414">
        <f t="shared" si="72"/>
        <v>19158</v>
      </c>
      <c r="J243" s="414">
        <f t="shared" si="72"/>
        <v>0</v>
      </c>
      <c r="K243" s="414">
        <f t="shared" si="72"/>
        <v>0</v>
      </c>
      <c r="L243" s="414">
        <f t="shared" si="72"/>
        <v>0</v>
      </c>
      <c r="N243" s="229">
        <f t="shared" si="59"/>
        <v>900783</v>
      </c>
      <c r="O243" s="273">
        <f t="shared" si="60"/>
        <v>0</v>
      </c>
      <c r="P243" s="273">
        <f>C243-'[2]4.3-7'!C243</f>
        <v>0</v>
      </c>
    </row>
    <row r="244" spans="1:16" s="561" customFormat="1">
      <c r="A244" s="484" t="s">
        <v>188</v>
      </c>
      <c r="B244" s="563"/>
      <c r="C244" s="417"/>
      <c r="D244" s="417"/>
      <c r="E244" s="417"/>
      <c r="F244" s="417"/>
      <c r="G244" s="417"/>
      <c r="H244" s="417"/>
      <c r="I244" s="478"/>
      <c r="J244" s="417"/>
      <c r="K244" s="417"/>
      <c r="L244" s="417"/>
      <c r="N244" s="229">
        <f t="shared" si="59"/>
        <v>0</v>
      </c>
      <c r="O244" s="273">
        <f t="shared" si="60"/>
        <v>0</v>
      </c>
      <c r="P244" s="273">
        <f>C244-'[2]4.3-7'!C244</f>
        <v>0</v>
      </c>
    </row>
    <row r="245" spans="1:16" s="561" customFormat="1">
      <c r="A245" s="484" t="s">
        <v>36</v>
      </c>
      <c r="B245" s="563"/>
      <c r="C245" s="417">
        <f>C41+C67+C173+C178+C200</f>
        <v>328103</v>
      </c>
      <c r="D245" s="417">
        <f t="shared" ref="D245:M246" si="73">D41+D67+D173+D178+D200</f>
        <v>111407</v>
      </c>
      <c r="E245" s="417">
        <f t="shared" si="73"/>
        <v>30459</v>
      </c>
      <c r="F245" s="417">
        <f t="shared" si="73"/>
        <v>181104</v>
      </c>
      <c r="G245" s="417">
        <f t="shared" si="73"/>
        <v>0</v>
      </c>
      <c r="H245" s="417">
        <f t="shared" si="73"/>
        <v>0</v>
      </c>
      <c r="I245" s="417">
        <f t="shared" si="73"/>
        <v>5133</v>
      </c>
      <c r="J245" s="417">
        <f t="shared" si="73"/>
        <v>0</v>
      </c>
      <c r="K245" s="417">
        <f t="shared" si="73"/>
        <v>0</v>
      </c>
      <c r="L245" s="417">
        <f t="shared" si="73"/>
        <v>0</v>
      </c>
      <c r="M245" s="417">
        <f t="shared" si="73"/>
        <v>0</v>
      </c>
      <c r="N245" s="229">
        <f t="shared" si="59"/>
        <v>328103</v>
      </c>
      <c r="O245" s="273">
        <f t="shared" si="60"/>
        <v>0</v>
      </c>
      <c r="P245" s="273">
        <f>C245-'[2]4.3-7'!C245</f>
        <v>0</v>
      </c>
    </row>
    <row r="246" spans="1:16" s="561" customFormat="1">
      <c r="A246" s="484" t="s">
        <v>492</v>
      </c>
      <c r="B246" s="563"/>
      <c r="C246" s="417">
        <f>C42+C68+C174+C179+C201</f>
        <v>335018</v>
      </c>
      <c r="D246" s="417">
        <f t="shared" si="73"/>
        <v>111407</v>
      </c>
      <c r="E246" s="417">
        <f t="shared" si="73"/>
        <v>30459</v>
      </c>
      <c r="F246" s="417">
        <f t="shared" si="73"/>
        <v>188019</v>
      </c>
      <c r="G246" s="417">
        <f t="shared" si="73"/>
        <v>0</v>
      </c>
      <c r="H246" s="417">
        <f t="shared" si="73"/>
        <v>0</v>
      </c>
      <c r="I246" s="417">
        <f t="shared" si="73"/>
        <v>5133</v>
      </c>
      <c r="J246" s="417">
        <f t="shared" si="73"/>
        <v>0</v>
      </c>
      <c r="K246" s="417">
        <f t="shared" si="73"/>
        <v>0</v>
      </c>
      <c r="L246" s="417">
        <f t="shared" si="73"/>
        <v>0</v>
      </c>
      <c r="M246" s="417">
        <f t="shared" si="73"/>
        <v>0</v>
      </c>
      <c r="N246" s="229">
        <f t="shared" si="59"/>
        <v>335018</v>
      </c>
      <c r="O246" s="273">
        <f t="shared" si="60"/>
        <v>0</v>
      </c>
      <c r="P246" s="273">
        <f>C246-'[2]4.3-7'!C246</f>
        <v>0</v>
      </c>
    </row>
    <row r="247" spans="1:16" s="561" customFormat="1">
      <c r="A247" s="484" t="s">
        <v>491</v>
      </c>
      <c r="B247" s="563"/>
      <c r="C247" s="417">
        <f>C43+C69+C175+C181+C202</f>
        <v>527</v>
      </c>
      <c r="D247" s="417">
        <f t="shared" ref="D247:L248" si="74">D43+D69+D175+D181+D202</f>
        <v>415</v>
      </c>
      <c r="E247" s="417">
        <f t="shared" si="74"/>
        <v>112</v>
      </c>
      <c r="F247" s="417">
        <f t="shared" si="74"/>
        <v>0</v>
      </c>
      <c r="G247" s="417">
        <f t="shared" si="74"/>
        <v>0</v>
      </c>
      <c r="H247" s="417">
        <f t="shared" si="74"/>
        <v>0</v>
      </c>
      <c r="I247" s="417">
        <f t="shared" si="74"/>
        <v>0</v>
      </c>
      <c r="J247" s="417">
        <f t="shared" si="74"/>
        <v>0</v>
      </c>
      <c r="K247" s="417">
        <f t="shared" si="74"/>
        <v>0</v>
      </c>
      <c r="L247" s="417">
        <f t="shared" si="74"/>
        <v>0</v>
      </c>
      <c r="N247" s="229">
        <f t="shared" si="59"/>
        <v>527</v>
      </c>
      <c r="O247" s="273">
        <f t="shared" si="60"/>
        <v>0</v>
      </c>
      <c r="P247" s="273">
        <f>C247-'[2]4.3-7'!C247</f>
        <v>0</v>
      </c>
    </row>
    <row r="248" spans="1:16" s="561" customFormat="1">
      <c r="A248" s="234" t="s">
        <v>492</v>
      </c>
      <c r="B248" s="565"/>
      <c r="C248" s="417">
        <f>C44+C70+C176+C182+C203</f>
        <v>335545</v>
      </c>
      <c r="D248" s="417">
        <f t="shared" si="74"/>
        <v>111822</v>
      </c>
      <c r="E248" s="417">
        <f t="shared" si="74"/>
        <v>30571</v>
      </c>
      <c r="F248" s="417">
        <f t="shared" si="74"/>
        <v>188019</v>
      </c>
      <c r="G248" s="417">
        <f t="shared" si="74"/>
        <v>0</v>
      </c>
      <c r="H248" s="417">
        <f t="shared" si="74"/>
        <v>0</v>
      </c>
      <c r="I248" s="417">
        <f t="shared" si="74"/>
        <v>5133</v>
      </c>
      <c r="J248" s="417">
        <f t="shared" si="74"/>
        <v>0</v>
      </c>
      <c r="K248" s="417">
        <f t="shared" si="74"/>
        <v>0</v>
      </c>
      <c r="L248" s="417">
        <f t="shared" si="74"/>
        <v>0</v>
      </c>
      <c r="N248" s="229">
        <f t="shared" si="59"/>
        <v>335545</v>
      </c>
      <c r="O248" s="273">
        <f t="shared" si="60"/>
        <v>0</v>
      </c>
      <c r="P248" s="273">
        <f>C248-'[2]4.3-7'!C248</f>
        <v>0</v>
      </c>
    </row>
    <row r="249" spans="1:16" s="562" customFormat="1">
      <c r="A249" s="274" t="s">
        <v>189</v>
      </c>
      <c r="B249" s="567"/>
      <c r="C249" s="479">
        <v>0</v>
      </c>
      <c r="D249" s="479">
        <v>0</v>
      </c>
      <c r="E249" s="479">
        <v>0</v>
      </c>
      <c r="F249" s="479">
        <v>0</v>
      </c>
      <c r="G249" s="479">
        <v>0</v>
      </c>
      <c r="H249" s="479">
        <v>0</v>
      </c>
      <c r="I249" s="487">
        <v>0</v>
      </c>
      <c r="J249" s="479">
        <v>0</v>
      </c>
      <c r="K249" s="479">
        <v>0</v>
      </c>
      <c r="L249" s="479">
        <v>0</v>
      </c>
      <c r="N249" s="229">
        <f t="shared" si="59"/>
        <v>0</v>
      </c>
      <c r="O249" s="273">
        <f t="shared" si="60"/>
        <v>0</v>
      </c>
      <c r="P249" s="273">
        <f>C249-'[2]4.3-7'!C249</f>
        <v>0</v>
      </c>
    </row>
    <row r="250" spans="1:16">
      <c r="C250" s="302">
        <f>C240+C245</f>
        <v>1247539</v>
      </c>
      <c r="D250" s="302">
        <f t="shared" ref="D250:L250" si="75">SUM(D239:D244)</f>
        <v>1136161</v>
      </c>
      <c r="E250" s="302">
        <f t="shared" si="75"/>
        <v>309721</v>
      </c>
      <c r="F250" s="302">
        <f t="shared" si="75"/>
        <v>1097871</v>
      </c>
      <c r="G250" s="302">
        <f t="shared" si="75"/>
        <v>52782</v>
      </c>
      <c r="H250" s="302">
        <f t="shared" si="75"/>
        <v>70315</v>
      </c>
      <c r="I250" s="302">
        <f t="shared" si="75"/>
        <v>54152</v>
      </c>
      <c r="J250" s="302">
        <f t="shared" si="75"/>
        <v>0</v>
      </c>
      <c r="K250" s="302">
        <f t="shared" si="75"/>
        <v>0</v>
      </c>
      <c r="L250" s="302">
        <f t="shared" si="75"/>
        <v>0</v>
      </c>
      <c r="N250" s="229">
        <f t="shared" si="59"/>
        <v>2721002</v>
      </c>
      <c r="O250" s="273">
        <f t="shared" si="60"/>
        <v>1473463</v>
      </c>
      <c r="P250" s="273">
        <f>C250-'[2]4.3-7'!C250</f>
        <v>1247539</v>
      </c>
    </row>
    <row r="251" spans="1:16">
      <c r="C251" s="302">
        <f t="shared" ref="C251:C253" si="76">C241+C246</f>
        <v>1227435</v>
      </c>
      <c r="D251" s="386"/>
      <c r="E251" s="380"/>
      <c r="F251" s="380"/>
      <c r="G251" s="386"/>
      <c r="H251" s="380"/>
      <c r="I251" s="380"/>
      <c r="J251" s="380"/>
      <c r="K251" s="380"/>
      <c r="L251" s="380"/>
    </row>
    <row r="252" spans="1:16">
      <c r="C252" s="302">
        <f t="shared" si="76"/>
        <v>8893</v>
      </c>
      <c r="D252" s="365"/>
      <c r="G252" s="365"/>
    </row>
    <row r="253" spans="1:16">
      <c r="C253" s="302">
        <f t="shared" si="76"/>
        <v>1236328</v>
      </c>
      <c r="D253" s="365"/>
      <c r="G253" s="365"/>
    </row>
    <row r="254" spans="1:16">
      <c r="D254" s="273"/>
      <c r="G254" s="365"/>
    </row>
    <row r="255" spans="1:16">
      <c r="C255" s="361">
        <f>C235-C250</f>
        <v>0</v>
      </c>
      <c r="D255" s="273"/>
      <c r="G255" s="365"/>
    </row>
    <row r="256" spans="1:16">
      <c r="C256" s="361">
        <f t="shared" ref="C256:C258" si="77">C236-C251</f>
        <v>0</v>
      </c>
      <c r="D256" s="365"/>
      <c r="G256" s="365"/>
    </row>
    <row r="257" spans="3:7">
      <c r="C257" s="361">
        <f t="shared" si="77"/>
        <v>0</v>
      </c>
      <c r="D257" s="365"/>
      <c r="G257" s="365"/>
    </row>
    <row r="258" spans="3:7">
      <c r="C258" s="361">
        <f t="shared" si="77"/>
        <v>0</v>
      </c>
      <c r="D258" s="365"/>
      <c r="G258" s="365"/>
    </row>
    <row r="259" spans="3:7">
      <c r="C259" s="361"/>
      <c r="D259" s="365"/>
      <c r="G259" s="365"/>
    </row>
    <row r="260" spans="3:7">
      <c r="C260" s="361"/>
      <c r="D260" s="365"/>
      <c r="G260" s="365"/>
    </row>
    <row r="261" spans="3:7">
      <c r="C261" s="361"/>
      <c r="D261" s="365"/>
      <c r="G261" s="365"/>
    </row>
    <row r="262" spans="3:7">
      <c r="D262" s="365"/>
      <c r="G262" s="365"/>
    </row>
    <row r="263" spans="3:7">
      <c r="D263" s="365"/>
      <c r="G263" s="365"/>
    </row>
  </sheetData>
  <mergeCells count="19">
    <mergeCell ref="B8:B11"/>
    <mergeCell ref="C8:C11"/>
    <mergeCell ref="D8:H8"/>
    <mergeCell ref="I8:K8"/>
    <mergeCell ref="L8:L11"/>
    <mergeCell ref="A3:L3"/>
    <mergeCell ref="A4:L4"/>
    <mergeCell ref="A5:L5"/>
    <mergeCell ref="A6:L6"/>
    <mergeCell ref="I7:M7"/>
    <mergeCell ref="M8:M11"/>
    <mergeCell ref="D9:D11"/>
    <mergeCell ref="E9:E11"/>
    <mergeCell ref="F9:F11"/>
    <mergeCell ref="G9:G11"/>
    <mergeCell ref="H9:H11"/>
    <mergeCell ref="I9:I11"/>
    <mergeCell ref="J9:J11"/>
    <mergeCell ref="K9:K11"/>
  </mergeCells>
  <printOptions horizontalCentered="1"/>
  <pageMargins left="0.78740157480314965" right="0.78740157480314965" top="0.59055118110236227" bottom="0.59055118110236227" header="0.51181102362204722" footer="0.31496062992125984"/>
  <pageSetup paperSize="9" scale="59" firstPageNumber="14" orientation="landscape" verticalDpi="300" r:id="rId1"/>
  <headerFooter alignWithMargins="0">
    <oddFooter>&amp;P. oldal</oddFooter>
  </headerFooter>
  <rowBreaks count="4" manualBreakCount="4">
    <brk id="54" max="11" man="1"/>
    <brk id="102" max="11" man="1"/>
    <brk id="151" max="11" man="1"/>
    <brk id="19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18</vt:i4>
      </vt:variant>
    </vt:vector>
  </HeadingPairs>
  <TitlesOfParts>
    <vt:vector size="34" baseType="lpstr">
      <vt:lpstr>2-3.mell</vt:lpstr>
      <vt:lpstr>4.mell</vt:lpstr>
      <vt:lpstr>4.1</vt:lpstr>
      <vt:lpstr>4.2</vt:lpstr>
      <vt:lpstr>4.3-7 (2)</vt:lpstr>
      <vt:lpstr>5.mell</vt:lpstr>
      <vt:lpstr>5.1</vt:lpstr>
      <vt:lpstr>5.2</vt:lpstr>
      <vt:lpstr>5.3-7. (2)</vt:lpstr>
      <vt:lpstr>7-8.mell.</vt:lpstr>
      <vt:lpstr>9.1-9.2</vt:lpstr>
      <vt:lpstr>9.3. mell.</vt:lpstr>
      <vt:lpstr>10 mell</vt:lpstr>
      <vt:lpstr>11-11.2</vt:lpstr>
      <vt:lpstr>12 mell</vt:lpstr>
      <vt:lpstr>13 mell.</vt:lpstr>
      <vt:lpstr>'4.1'!Nyomtatási_cím</vt:lpstr>
      <vt:lpstr>'4.3-7 (2)'!Nyomtatási_cím</vt:lpstr>
      <vt:lpstr>'5.1'!Nyomtatási_cím</vt:lpstr>
      <vt:lpstr>'5.3-7. (2)'!Nyomtatási_cím</vt:lpstr>
      <vt:lpstr>'11-11.2'!Nyomtatási_terület</vt:lpstr>
      <vt:lpstr>'12 mell'!Nyomtatási_terület</vt:lpstr>
      <vt:lpstr>'2-3.mell'!Nyomtatási_terület</vt:lpstr>
      <vt:lpstr>'4.1'!Nyomtatási_terület</vt:lpstr>
      <vt:lpstr>'4.2'!Nyomtatási_terület</vt:lpstr>
      <vt:lpstr>'4.3-7 (2)'!Nyomtatási_terület</vt:lpstr>
      <vt:lpstr>'4.mell'!Nyomtatási_terület</vt:lpstr>
      <vt:lpstr>'5.1'!Nyomtatási_terület</vt:lpstr>
      <vt:lpstr>'5.2'!Nyomtatási_terület</vt:lpstr>
      <vt:lpstr>'5.3-7. (2)'!Nyomtatási_terület</vt:lpstr>
      <vt:lpstr>'5.mell'!Nyomtatási_terület</vt:lpstr>
      <vt:lpstr>'7-8.mell.'!Nyomtatási_terület</vt:lpstr>
      <vt:lpstr>'9.1-9.2'!Nyomtatási_terület</vt:lpstr>
      <vt:lpstr>'9.3. 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Dorog</dc:creator>
  <cp:lastModifiedBy>PM-HANGANYAG</cp:lastModifiedBy>
  <cp:lastPrinted>2016-10-24T07:08:22Z</cp:lastPrinted>
  <dcterms:created xsi:type="dcterms:W3CDTF">2001-01-09T08:56:26Z</dcterms:created>
  <dcterms:modified xsi:type="dcterms:W3CDTF">2016-10-24T07:08:48Z</dcterms:modified>
</cp:coreProperties>
</file>