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p1\Desktop\ÖNK - DÓRA\ÖNK\BOGYOSZLÓ - POTYOND\2019\KÖLTSÉGVETÉS - 2019. ÉVI\BOGYOSZLÓ\2019. ÉVI ZÁRSZÁMADÁS\"/>
    </mc:Choice>
  </mc:AlternateContent>
  <xr:revisionPtr revIDLastSave="0" documentId="13_ncr:1_{C3D13529-4957-4C5D-B8FE-2F54DD1979BE}" xr6:coauthVersionLast="45" xr6:coauthVersionMax="45" xr10:uidLastSave="{00000000-0000-0000-0000-000000000000}"/>
  <bookViews>
    <workbookView xWindow="-120" yWindow="-120" windowWidth="29040" windowHeight="15840" tabRatio="601" xr2:uid="{E01CB697-929B-42DF-A225-52150335BECE}"/>
  </bookViews>
  <sheets>
    <sheet name="1.sz. melléklet" sheetId="1" r:id="rId1"/>
    <sheet name="1.1.sz. melléklet" sheetId="13" r:id="rId2"/>
    <sheet name="1.2.sz. melléklet" sheetId="15" r:id="rId3"/>
    <sheet name="1.3.sz. melléklet" sheetId="14" r:id="rId4"/>
    <sheet name="2.sz. melléklet" sheetId="3" r:id="rId5"/>
    <sheet name="2.1.sz. melléklet" sheetId="6" r:id="rId6"/>
    <sheet name="2.2.sz. melléklet" sheetId="7" r:id="rId7"/>
    <sheet name="2.3.sz. melléklet" sheetId="8" r:id="rId8"/>
    <sheet name="2.4.sz. melléklet" sheetId="9" r:id="rId9"/>
    <sheet name="3.sz. melléklet" sheetId="10" r:id="rId10"/>
    <sheet name="4.sz. melléklet" sheetId="16" r:id="rId11"/>
    <sheet name="5.sz. melléklet" sheetId="17" r:id="rId12"/>
    <sheet name="6.sz. melléklet" sheetId="18" r:id="rId13"/>
    <sheet name="7.sz. melléklet" sheetId="19" r:id="rId1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3" l="1"/>
  <c r="E13" i="7" l="1"/>
  <c r="E20" i="7"/>
  <c r="I29" i="14" l="1"/>
  <c r="J37" i="15"/>
  <c r="I37" i="15"/>
  <c r="J33" i="15"/>
  <c r="I33" i="15"/>
  <c r="D49" i="13"/>
  <c r="B41" i="13"/>
  <c r="D41" i="13"/>
  <c r="D33" i="13"/>
  <c r="D24" i="13"/>
  <c r="H26" i="1"/>
  <c r="H19" i="1"/>
  <c r="E11" i="10"/>
  <c r="D23" i="9"/>
  <c r="D18" i="9"/>
  <c r="D9" i="9"/>
  <c r="C41" i="16"/>
  <c r="B41" i="16"/>
  <c r="B50" i="16" s="1"/>
  <c r="B78" i="16"/>
  <c r="B75" i="16"/>
  <c r="B72" i="16"/>
  <c r="B68" i="16"/>
  <c r="B76" i="16" s="1"/>
  <c r="B63" i="16"/>
  <c r="B49" i="16"/>
  <c r="B44" i="16"/>
  <c r="B29" i="16"/>
  <c r="B28" i="16"/>
  <c r="B22" i="16"/>
  <c r="B23" i="16" s="1"/>
  <c r="B18" i="16"/>
  <c r="B12" i="16"/>
  <c r="B8" i="16"/>
  <c r="B19" i="16" s="1"/>
  <c r="G17" i="17"/>
  <c r="G18" i="17" s="1"/>
  <c r="C18" i="17"/>
  <c r="D18" i="17"/>
  <c r="E18" i="17"/>
  <c r="F18" i="17"/>
  <c r="B18" i="17"/>
  <c r="D24" i="9" l="1"/>
  <c r="B56" i="16"/>
  <c r="B79" i="16"/>
  <c r="B13" i="19"/>
  <c r="B12" i="18"/>
  <c r="B9" i="18"/>
  <c r="F19" i="17"/>
  <c r="E19" i="17"/>
  <c r="D19" i="17"/>
  <c r="C19" i="17"/>
  <c r="B19" i="17"/>
  <c r="G16" i="17"/>
  <c r="G15" i="17"/>
  <c r="F13" i="17"/>
  <c r="E13" i="17"/>
  <c r="D13" i="17"/>
  <c r="C13" i="17"/>
  <c r="B13" i="17"/>
  <c r="G12" i="17"/>
  <c r="G13" i="17" s="1"/>
  <c r="F11" i="17"/>
  <c r="F14" i="17" s="1"/>
  <c r="E11" i="17"/>
  <c r="E14" i="17" s="1"/>
  <c r="E20" i="17" s="1"/>
  <c r="D11" i="17"/>
  <c r="D14" i="17" s="1"/>
  <c r="C11" i="17"/>
  <c r="C14" i="17" s="1"/>
  <c r="B11" i="17"/>
  <c r="B14" i="17" s="1"/>
  <c r="G10" i="17"/>
  <c r="G9" i="17"/>
  <c r="G8" i="17"/>
  <c r="G7" i="17"/>
  <c r="C78" i="16"/>
  <c r="C75" i="16"/>
  <c r="C72" i="16"/>
  <c r="C68" i="16"/>
  <c r="C63" i="16"/>
  <c r="C49" i="16"/>
  <c r="C50" i="16" s="1"/>
  <c r="C44" i="16"/>
  <c r="C28" i="16"/>
  <c r="C29" i="16" s="1"/>
  <c r="C56" i="16" s="1"/>
  <c r="C22" i="16"/>
  <c r="C23" i="16" s="1"/>
  <c r="C18" i="16"/>
  <c r="C12" i="16"/>
  <c r="C8" i="16"/>
  <c r="D26" i="8"/>
  <c r="D16" i="8"/>
  <c r="D30" i="8" s="1"/>
  <c r="D22" i="6"/>
  <c r="D17" i="6"/>
  <c r="D15" i="6"/>
  <c r="D12" i="6"/>
  <c r="D10" i="6"/>
  <c r="D9" i="6"/>
  <c r="H46" i="3"/>
  <c r="H52" i="3" s="1"/>
  <c r="H36" i="3"/>
  <c r="H28" i="3"/>
  <c r="H22" i="3"/>
  <c r="H20" i="3"/>
  <c r="H12" i="3"/>
  <c r="D51" i="3"/>
  <c r="D36" i="3"/>
  <c r="D30" i="3"/>
  <c r="D21" i="3"/>
  <c r="D16" i="3"/>
  <c r="J25" i="14"/>
  <c r="J16" i="14"/>
  <c r="J10" i="14"/>
  <c r="J24" i="14" s="1"/>
  <c r="J29" i="14" s="1"/>
  <c r="I25" i="14"/>
  <c r="I24" i="14"/>
  <c r="I16" i="14"/>
  <c r="I10" i="14"/>
  <c r="J38" i="15"/>
  <c r="J29" i="15"/>
  <c r="J25" i="15"/>
  <c r="J23" i="15" s="1"/>
  <c r="J19" i="15"/>
  <c r="J15" i="15" s="1"/>
  <c r="J12" i="15"/>
  <c r="J8" i="15"/>
  <c r="J5" i="15" s="1"/>
  <c r="J6" i="15"/>
  <c r="I38" i="15"/>
  <c r="I29" i="15"/>
  <c r="I25" i="15"/>
  <c r="I23" i="15" s="1"/>
  <c r="I19" i="15"/>
  <c r="I15" i="15" s="1"/>
  <c r="I12" i="15"/>
  <c r="I8" i="15"/>
  <c r="I6" i="15"/>
  <c r="I5" i="15"/>
  <c r="D46" i="13"/>
  <c r="D25" i="13"/>
  <c r="D18" i="13"/>
  <c r="D14" i="13"/>
  <c r="D6" i="13"/>
  <c r="P34" i="1"/>
  <c r="P36" i="1" s="1"/>
  <c r="P38" i="1" s="1"/>
  <c r="P25" i="1"/>
  <c r="P20" i="1"/>
  <c r="P28" i="1" s="1"/>
  <c r="P18" i="1"/>
  <c r="P14" i="1"/>
  <c r="P7" i="1"/>
  <c r="H37" i="1"/>
  <c r="H38" i="1" s="1"/>
  <c r="H31" i="1"/>
  <c r="H14" i="1"/>
  <c r="H9" i="1"/>
  <c r="H11" i="1" s="1"/>
  <c r="D53" i="3" l="1"/>
  <c r="H31" i="3"/>
  <c r="H37" i="3" s="1"/>
  <c r="H54" i="3" s="1"/>
  <c r="D31" i="3"/>
  <c r="D37" i="3" s="1"/>
  <c r="D23" i="6"/>
  <c r="E21" i="7"/>
  <c r="J43" i="15"/>
  <c r="D30" i="13"/>
  <c r="H32" i="1"/>
  <c r="C76" i="16"/>
  <c r="C79" i="16" s="1"/>
  <c r="C19" i="16"/>
  <c r="G19" i="17"/>
  <c r="F20" i="17"/>
  <c r="D20" i="17"/>
  <c r="C20" i="17"/>
  <c r="B20" i="17"/>
  <c r="G11" i="17"/>
  <c r="G14" i="17" s="1"/>
  <c r="G20" i="17" s="1"/>
  <c r="B13" i="18"/>
  <c r="D52" i="3"/>
  <c r="I43" i="15"/>
  <c r="P32" i="1"/>
  <c r="P39" i="1" s="1"/>
  <c r="H39" i="1"/>
  <c r="F25" i="15"/>
  <c r="F23" i="15" s="1"/>
  <c r="F19" i="15"/>
  <c r="H38" i="15"/>
  <c r="H29" i="15"/>
  <c r="H25" i="15"/>
  <c r="H23" i="15" s="1"/>
  <c r="H19" i="15"/>
  <c r="H15" i="15" s="1"/>
  <c r="H12" i="15"/>
  <c r="H8" i="15"/>
  <c r="H6" i="15"/>
  <c r="H5" i="15" s="1"/>
  <c r="G38" i="15"/>
  <c r="G29" i="15"/>
  <c r="G25" i="15"/>
  <c r="G23" i="15" s="1"/>
  <c r="G19" i="15"/>
  <c r="G15" i="15" s="1"/>
  <c r="G12" i="15"/>
  <c r="G8" i="15"/>
  <c r="G5" i="15" s="1"/>
  <c r="G6" i="15"/>
  <c r="D54" i="3" l="1"/>
  <c r="D38" i="3"/>
  <c r="G37" i="15"/>
  <c r="G43" i="15" s="1"/>
  <c r="B14" i="18"/>
  <c r="H43" i="1"/>
  <c r="H37" i="15"/>
  <c r="H43" i="15" s="1"/>
  <c r="G52" i="3"/>
  <c r="F52" i="3"/>
  <c r="G28" i="3"/>
  <c r="C16" i="3"/>
  <c r="B16" i="3"/>
  <c r="C25" i="13" l="1"/>
  <c r="B25" i="13"/>
  <c r="C24" i="13"/>
  <c r="C30" i="13" s="1"/>
  <c r="B24" i="13"/>
  <c r="B30" i="13" s="1"/>
  <c r="D20" i="7" l="1"/>
  <c r="D13" i="7"/>
  <c r="D21" i="7" s="1"/>
  <c r="C23" i="9"/>
  <c r="C18" i="9"/>
  <c r="C9" i="9"/>
  <c r="C24" i="9" s="1"/>
  <c r="D11" i="10"/>
  <c r="C16" i="8"/>
  <c r="C26" i="8"/>
  <c r="C30" i="8" l="1"/>
  <c r="C22" i="6"/>
  <c r="C17" i="6"/>
  <c r="C15" i="6"/>
  <c r="C12" i="6"/>
  <c r="C10" i="6"/>
  <c r="C9" i="6"/>
  <c r="G46" i="3"/>
  <c r="G36" i="3"/>
  <c r="G22" i="3"/>
  <c r="G20" i="3"/>
  <c r="G12" i="3"/>
  <c r="C51" i="3"/>
  <c r="C46" i="3"/>
  <c r="C53" i="3" s="1"/>
  <c r="C36" i="3"/>
  <c r="C30" i="3"/>
  <c r="C21" i="3"/>
  <c r="H24" i="14"/>
  <c r="G24" i="14"/>
  <c r="H25" i="14"/>
  <c r="H16" i="14"/>
  <c r="H10" i="14"/>
  <c r="G25" i="14"/>
  <c r="G16" i="14"/>
  <c r="G10" i="14"/>
  <c r="E25" i="15"/>
  <c r="F38" i="15"/>
  <c r="E38" i="15"/>
  <c r="C46" i="13"/>
  <c r="C41" i="13" s="1"/>
  <c r="C33" i="13"/>
  <c r="C49" i="13" s="1"/>
  <c r="C18" i="13"/>
  <c r="C14" i="13"/>
  <c r="C6" i="13"/>
  <c r="C23" i="6" l="1"/>
  <c r="C31" i="3"/>
  <c r="C37" i="3" s="1"/>
  <c r="G31" i="3"/>
  <c r="G37" i="3" s="1"/>
  <c r="G54" i="3" s="1"/>
  <c r="C52" i="3"/>
  <c r="H29" i="14"/>
  <c r="G29" i="14"/>
  <c r="O34" i="1"/>
  <c r="O36" i="1" s="1"/>
  <c r="O38" i="1" s="1"/>
  <c r="N34" i="1"/>
  <c r="N36" i="1" s="1"/>
  <c r="G37" i="1"/>
  <c r="N38" i="1" l="1"/>
  <c r="C54" i="3"/>
  <c r="C38" i="3"/>
  <c r="O25" i="1"/>
  <c r="O20" i="1"/>
  <c r="O18" i="1"/>
  <c r="O14" i="1"/>
  <c r="O7" i="1"/>
  <c r="G38" i="1"/>
  <c r="G31" i="1"/>
  <c r="G26" i="1"/>
  <c r="G19" i="1"/>
  <c r="G14" i="1"/>
  <c r="G9" i="1"/>
  <c r="G11" i="1" s="1"/>
  <c r="O28" i="1" l="1"/>
  <c r="O32" i="1" s="1"/>
  <c r="O39" i="1" s="1"/>
  <c r="G32" i="1"/>
  <c r="G39" i="1" s="1"/>
  <c r="E6" i="15"/>
  <c r="G43" i="1" l="1"/>
  <c r="B51" i="3"/>
  <c r="F46" i="3"/>
  <c r="B46" i="3"/>
  <c r="F36" i="3"/>
  <c r="B36" i="3"/>
  <c r="B30" i="3"/>
  <c r="F28" i="3"/>
  <c r="B28" i="3"/>
  <c r="F22" i="3"/>
  <c r="B21" i="3"/>
  <c r="F20" i="3"/>
  <c r="F12" i="3"/>
  <c r="F31" i="3" l="1"/>
  <c r="F37" i="3" s="1"/>
  <c r="F54" i="3" s="1"/>
  <c r="B52" i="3"/>
  <c r="B31" i="3"/>
  <c r="B53" i="3"/>
  <c r="B38" i="3" l="1"/>
  <c r="B37" i="3"/>
  <c r="B54" i="3" s="1"/>
  <c r="F25" i="14"/>
  <c r="E25" i="14"/>
  <c r="F16" i="14"/>
  <c r="E16" i="14"/>
  <c r="F10" i="14"/>
  <c r="F24" i="14" s="1"/>
  <c r="F29" i="14" s="1"/>
  <c r="E10" i="14"/>
  <c r="F29" i="15"/>
  <c r="E29" i="15"/>
  <c r="E23" i="15"/>
  <c r="F15" i="15"/>
  <c r="E19" i="15"/>
  <c r="E15" i="15" s="1"/>
  <c r="F12" i="15"/>
  <c r="E12" i="15"/>
  <c r="F8" i="15"/>
  <c r="F5" i="15" s="1"/>
  <c r="E8" i="15"/>
  <c r="E5" i="15" s="1"/>
  <c r="F6" i="15"/>
  <c r="B46" i="13"/>
  <c r="B33" i="13"/>
  <c r="B18" i="13"/>
  <c r="B14" i="13"/>
  <c r="B6" i="13"/>
  <c r="E24" i="14" l="1"/>
  <c r="E29" i="14" s="1"/>
  <c r="F37" i="15"/>
  <c r="F43" i="15" s="1"/>
  <c r="E37" i="15"/>
  <c r="E43" i="15" s="1"/>
  <c r="B49" i="13"/>
  <c r="C20" i="7"/>
  <c r="C13" i="7"/>
  <c r="C21" i="7" s="1"/>
  <c r="B23" i="9" l="1"/>
  <c r="B18" i="9"/>
  <c r="B26" i="8"/>
  <c r="B16" i="8"/>
  <c r="C11" i="10" l="1"/>
  <c r="B9" i="9"/>
  <c r="B24" i="9" s="1"/>
  <c r="B22" i="6"/>
  <c r="B17" i="6"/>
  <c r="B15" i="6"/>
  <c r="B10" i="6"/>
  <c r="B12" i="6" s="1"/>
  <c r="B9" i="6"/>
  <c r="B23" i="6" l="1"/>
  <c r="B30" i="8"/>
  <c r="N25" i="1" l="1"/>
  <c r="N20" i="1"/>
  <c r="N18" i="1"/>
  <c r="N14" i="1"/>
  <c r="N7" i="1"/>
  <c r="F37" i="1"/>
  <c r="F38" i="1" s="1"/>
  <c r="F31" i="1"/>
  <c r="F26" i="1"/>
  <c r="F19" i="1"/>
  <c r="F14" i="1"/>
  <c r="F9" i="1"/>
  <c r="F11" i="1" s="1"/>
  <c r="N28" i="1" l="1"/>
  <c r="N32" i="1" s="1"/>
  <c r="N39" i="1" s="1"/>
  <c r="F32" i="1"/>
  <c r="F39" i="1" l="1"/>
  <c r="F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Önkormányzat Jobaháza</author>
  </authors>
  <commentList>
    <comment ref="E11" authorId="0" shapeId="0" xr:uid="{D49A460E-C976-4BBE-AF66-15DACCFB172B}">
      <text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<sst xmlns="http://schemas.openxmlformats.org/spreadsheetml/2006/main" count="720" uniqueCount="559">
  <si>
    <t>Ft-ban</t>
  </si>
  <si>
    <t>BEVÉTELEK</t>
  </si>
  <si>
    <t>2019. ÉVI TERV</t>
  </si>
  <si>
    <t>KIADÁSOK</t>
  </si>
  <si>
    <t>Helyi önkormányzatok működésének általános támogatása-B111</t>
  </si>
  <si>
    <t>Települési önk.szoc. gyermekjólét és gyermekétk. tám.-B113</t>
  </si>
  <si>
    <t>MŰKÖDÉSI CÉLÚ TÁMOGATÁSOK ÁHT-BELÜLRŐL-B1</t>
  </si>
  <si>
    <t>Települési önk.kulturális feladatainak támogatása-B114</t>
  </si>
  <si>
    <t>Működési célú költségvetési támogatások és kieg. tám.-B115</t>
  </si>
  <si>
    <t>Önkormányzatok működési támogatásai-B11</t>
  </si>
  <si>
    <t>Egyéb működési célú tám. Bevételei ÁHT-belülről-B16</t>
  </si>
  <si>
    <t>Felhalmozási célú önkormányzati támogatások-B21</t>
  </si>
  <si>
    <t>FELHALMOZÁSI CÉLÚ TÁMOGATÁSOK ÁHT-BELÜLRŐL-B2</t>
  </si>
  <si>
    <t>Vagyoni tipusú adók-B34</t>
  </si>
  <si>
    <t>Értékesítési és forgalmi adók-B351</t>
  </si>
  <si>
    <t>Gépjárműadók-B354</t>
  </si>
  <si>
    <t>Egyéb közhatalmi bevételek-B36</t>
  </si>
  <si>
    <t>Szolgáltatások ellenértéke-B402</t>
  </si>
  <si>
    <t>Közvetített szolgáltatások ellenértéke-B403</t>
  </si>
  <si>
    <t>Tulajdonosi bevételek-B404</t>
  </si>
  <si>
    <t>Ellátási díjak-B405</t>
  </si>
  <si>
    <t>Kamatbevételek és más nyereségjellegű bevételek-B408</t>
  </si>
  <si>
    <t>MŰKÖDÉSI BEVÉTELEK-B4</t>
  </si>
  <si>
    <t>KÖZHATALMI BEVÉTELEK-B3</t>
  </si>
  <si>
    <t>FELHALMOZÁSI BEVÉTELEK-B5</t>
  </si>
  <si>
    <t>MŰKÖDÉSI CÉLÚ ÁTVETT PÉNZESZKÖZÖK-B6</t>
  </si>
  <si>
    <t>Egyéb felhalmozási célú átvett pénzeszközök-B75</t>
  </si>
  <si>
    <t>FELHALMOZÁSI CÉLÚ ÁTVETT PÉNZESZKÖZÖK-B7</t>
  </si>
  <si>
    <t>KÖLTSÉGVETÉSI BEVÉTELEK (B1-B7)</t>
  </si>
  <si>
    <t>Belföldi értékpapírok bevételei-B812</t>
  </si>
  <si>
    <t>Előző év költségvetési maradványának igénybevétele-B813</t>
  </si>
  <si>
    <t>Belföldi finanszírozás bevételei-B81</t>
  </si>
  <si>
    <t>FINANSZÍROZÁSI BEVÉTELEK-B8</t>
  </si>
  <si>
    <t>BEVÉTELEK ÖSSZESEN</t>
  </si>
  <si>
    <t>Foglalkoztatottak személyi juttatásai-K11</t>
  </si>
  <si>
    <t>Külső személyi juttatások-K12</t>
  </si>
  <si>
    <t>SZEMÉLYI JUTTATÁSOK-K1</t>
  </si>
  <si>
    <t>MUNKAADÓKAT TERHELŐ JÁRULÉKOK-K2</t>
  </si>
  <si>
    <t>Készletbeszerzés-K31</t>
  </si>
  <si>
    <t>Kommunikációs szolgáltatások-K32</t>
  </si>
  <si>
    <t>Szolgáltatási kiadások-K33</t>
  </si>
  <si>
    <t>Kiküldetések, reklám és propagandakiadások-K34</t>
  </si>
  <si>
    <t>Különféle befizetések és egyéb dologi kiadások-K35</t>
  </si>
  <si>
    <t>DOLOGI KIADÁSOK-K3</t>
  </si>
  <si>
    <t>Családi támogatások-K42</t>
  </si>
  <si>
    <t>Egyéb nem intézményi ellátások-K48</t>
  </si>
  <si>
    <t>ELLÁTOTTAK PÉNZBELI JUTTATÁSAI-K4</t>
  </si>
  <si>
    <t>KIADÁSOK ÖSSZESEN</t>
  </si>
  <si>
    <t>KÖLTSÉGVETÉSI KIADÁSOK (K1-K8)</t>
  </si>
  <si>
    <t>Egyéb működési célú támogatások államháztartáson belülre-K506</t>
  </si>
  <si>
    <t>Elvonások és befizetések-K502</t>
  </si>
  <si>
    <t>ebből: központi költségvetési szervnek-K506</t>
  </si>
  <si>
    <t xml:space="preserve">            ebből: helyi önk.-nak és költségvetési szerveik-K506</t>
  </si>
  <si>
    <t xml:space="preserve">     ebből: társulások és költségvetési szerveik-K506</t>
  </si>
  <si>
    <t>Egyéb működési célú támogatások államháztartáson kívülre-K512</t>
  </si>
  <si>
    <t xml:space="preserve">            ebből: egyéb civil szervezetek-K512</t>
  </si>
  <si>
    <t>Tartalékok-K513</t>
  </si>
  <si>
    <t>BERUHÁZÁSOK-K6</t>
  </si>
  <si>
    <t>FELÚJÍTÁSOK-K7</t>
  </si>
  <si>
    <t>2019. ÉVI KÖLTSÉGVETÉSI MÉRLEG KÖZGAZDASÁGI TAGOLÁSBAN</t>
  </si>
  <si>
    <t>Államháztatáson belüli megelőlegezések visszafizetése-K914</t>
  </si>
  <si>
    <t>Belföldi finanszírozás kiadásai-K91</t>
  </si>
  <si>
    <t>KÖLTSÉGVETÉSI BEVÉTELEK ÉS KIADÁSOK EGYENLEGE</t>
  </si>
  <si>
    <t>KÖLTSÉGVETÉSI HIÁNY, TÖBBLET (+/-) (költségvetési bevételek - költségvetési kiadások)</t>
  </si>
  <si>
    <t>ÉVES ENGEDÉLYEZETT LÉTSZÁM ELŐIRÁNYZAT (FŐ)</t>
  </si>
  <si>
    <t>KÖZFOGLALKOZTATOTTAK LÉTSZÁMA (FŐ)</t>
  </si>
  <si>
    <t>FINANSZÍROZÁSI KIADÁSOK-K9</t>
  </si>
  <si>
    <t>Felhalmozási célú visszatérítendő tám.,kölcs. visszatérülése ÁHT-kívülről-B74</t>
  </si>
  <si>
    <t>EGYÉB MŰKÖDÉSI CÉLÚ KIADÁSOK-K5</t>
  </si>
  <si>
    <t>EGYÉB FELHALMOZÁSI CÉLÚ KIADÁSOK-K8</t>
  </si>
  <si>
    <t>Egyéb felhalmozási célú tám. bevételei ÁHT-belülről-B25</t>
  </si>
  <si>
    <t>1.sz. melléklet</t>
  </si>
  <si>
    <t>Megnevezés</t>
  </si>
  <si>
    <t>Közhatalmi bevételek:</t>
  </si>
  <si>
    <t>Működési bevételek</t>
  </si>
  <si>
    <t xml:space="preserve">             Finanszírozási célú kiadások</t>
  </si>
  <si>
    <t>Önkormányzat sajátos felhalm. bevétele</t>
  </si>
  <si>
    <t>Pénzügyi befektetések bevételei</t>
  </si>
  <si>
    <t>Pénzügyi befektetések kiadásai</t>
  </si>
  <si>
    <t>Átadott felhalmozási pénzeszköz ÁH-n belülre</t>
  </si>
  <si>
    <t>Átadott felhalmozási pénzeszköz ÁH-n kívülre</t>
  </si>
  <si>
    <t xml:space="preserve">             Felhalmozási tartalék</t>
  </si>
  <si>
    <t>Felhalmozási hitel felvétel</t>
  </si>
  <si>
    <t>Felhalmozási hitel törlesztés</t>
  </si>
  <si>
    <t>FELHALMOZÁSI BEVÉTELEK ÖSSZESEN</t>
  </si>
  <si>
    <t xml:space="preserve">              BEVÉTELEK ÖSSZESEN</t>
  </si>
  <si>
    <t xml:space="preserve">                 KIADÁSOK ÖSSZESEN</t>
  </si>
  <si>
    <t>2019. ÉVI MŰKÖDÉSI ÉS FELHALMOZÁSI MÉRLEG</t>
  </si>
  <si>
    <t>MEGNEVEZÉS</t>
  </si>
  <si>
    <t>Zöldterület gazdálkodással kapcsolatos feladatok</t>
  </si>
  <si>
    <t>Közvilágítási fenntartása</t>
  </si>
  <si>
    <t>Köztemető fenntartása</t>
  </si>
  <si>
    <t>Közutak fenntartása</t>
  </si>
  <si>
    <t>Település üzem. kapcs. felad. támog.</t>
  </si>
  <si>
    <t>Helyi önk. működtetése összesen</t>
  </si>
  <si>
    <t>Egyéb kötelező feladatok  támogatása</t>
  </si>
  <si>
    <t>Telep. önk. műk. támog. össz.</t>
  </si>
  <si>
    <t>Pénzbeli szociális juttatások</t>
  </si>
  <si>
    <t>Gyermekétkeztetés</t>
  </si>
  <si>
    <t>Telep. önk. szoc. és gyermekjóléti feladat támog. össz.</t>
  </si>
  <si>
    <t>Könyvtári, közműv. feladat támog.</t>
  </si>
  <si>
    <t>Telep. önk. kult. feladat támog. össz.</t>
  </si>
  <si>
    <t>Helyi önkormányzatok kiegészítő támogatásai</t>
  </si>
  <si>
    <t>OEP finanszírozás</t>
  </si>
  <si>
    <t>Gyermekvédelmi ellátások</t>
  </si>
  <si>
    <t>Önkormányzati közfoglalkoztatás</t>
  </si>
  <si>
    <t xml:space="preserve">                            Szociális juttatások</t>
  </si>
  <si>
    <t xml:space="preserve">    ÁLLAMI TÁMOGATÁS ÖSSZESEN</t>
  </si>
  <si>
    <t>Sorszám</t>
  </si>
  <si>
    <t>BERUHÁZÁSOK - FELÚJÍTÁSOK</t>
  </si>
  <si>
    <t>1.</t>
  </si>
  <si>
    <t>2.</t>
  </si>
  <si>
    <t>3.</t>
  </si>
  <si>
    <t xml:space="preserve">              Felújítás összesen</t>
  </si>
  <si>
    <t>FEJLESZTÉSI KIADÁSOK ÖSSZESEN</t>
  </si>
  <si>
    <t>Előirányzat</t>
  </si>
  <si>
    <t>TÖOSZ</t>
  </si>
  <si>
    <t>Csorna Kistéréség</t>
  </si>
  <si>
    <t>Háziorvosi ügyelet</t>
  </si>
  <si>
    <t>Nagytérségi Hulladékgazd. Önk. Társ.</t>
  </si>
  <si>
    <t>Kapuvári Víziárslat</t>
  </si>
  <si>
    <t>Szociális Központ Beled</t>
  </si>
  <si>
    <t>Szociális Központ Beled - Társulási hozzájárulás</t>
  </si>
  <si>
    <t>Farádi és Bogyoszlói Meseerdő Óvoda</t>
  </si>
  <si>
    <t>Magyar Máltai Szeretetszolgálat Egyesület</t>
  </si>
  <si>
    <t>Rábaköz Vidékfejlesztési Egyesület</t>
  </si>
  <si>
    <t>Működési célú pénzeszköz átadás ÁH.belülre</t>
  </si>
  <si>
    <t>Táncegyesület</t>
  </si>
  <si>
    <t>Tűzoltóegyesület</t>
  </si>
  <si>
    <t>Sportegyesület</t>
  </si>
  <si>
    <t>Nyugdijasklub</t>
  </si>
  <si>
    <t>Dalkör</t>
  </si>
  <si>
    <t>Iskola eü.támogatás</t>
  </si>
  <si>
    <t>Működési célú pénzeszköz átadás ÁH.kívülre</t>
  </si>
  <si>
    <t>Felhalmozási célú pénzeszköz átadás ÁH. kívülre</t>
  </si>
  <si>
    <t>Pénzeszköz átadás összesen</t>
  </si>
  <si>
    <t>Rendszeres szociális segély (RSZS)</t>
  </si>
  <si>
    <t>BURSA</t>
  </si>
  <si>
    <t>Lakásfenntartási támogatás</t>
  </si>
  <si>
    <t xml:space="preserve">Rendszeres gyermekvédelmi tám.  </t>
  </si>
  <si>
    <t xml:space="preserve">   Rendszeres szociális juttatások</t>
  </si>
  <si>
    <t>Települési támogatás</t>
  </si>
  <si>
    <t>Átmeneti segély</t>
  </si>
  <si>
    <t>Temetési segély</t>
  </si>
  <si>
    <t>Születési támogatás</t>
  </si>
  <si>
    <t xml:space="preserve">Egyéb önkormányzati juttatás </t>
  </si>
  <si>
    <t xml:space="preserve">   -házi segítségnyújtás</t>
  </si>
  <si>
    <t xml:space="preserve">   -beiskolázási segély</t>
  </si>
  <si>
    <t xml:space="preserve">   -idősek napja</t>
  </si>
  <si>
    <t xml:space="preserve">     Eseti pénzbeli ellátások</t>
  </si>
  <si>
    <t>Szociális tüzifa szállítási díja</t>
  </si>
  <si>
    <t xml:space="preserve">    Természetbeni ellátások</t>
  </si>
  <si>
    <t xml:space="preserve"> Községi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</si>
  <si>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</si>
  <si>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</si>
  <si>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</si>
  <si>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Díjak, pótlékok bírságok</t>
  </si>
  <si>
    <t>4.</t>
  </si>
  <si>
    <t>Tárgyi eszköz és az immateriális jószág, részvény, részesedés, vállalat értékesítéséből vagy privatizációból származó bevétel</t>
  </si>
  <si>
    <t>5.</t>
  </si>
  <si>
    <t>SAJÁT BEVÉTELEK ÖSSZESEN*</t>
  </si>
  <si>
    <t>*Az adósságot keletkeztető ügyletekhez történő hozzájárulás részletes szabályairól szóló 353/2011. (XII. 31.) Korm. rendelet 2. § (1) bekezdése alapján.</t>
  </si>
  <si>
    <t>Működési bevétel:</t>
  </si>
  <si>
    <t>Értékpapír beváltás</t>
  </si>
  <si>
    <t>Személyi juttatások</t>
  </si>
  <si>
    <t>Bevételi jogcím</t>
  </si>
  <si>
    <t>2.2.sz. melléklet</t>
  </si>
  <si>
    <t>2.1.sz. melléklet</t>
  </si>
  <si>
    <t>2.3.sz. melléklet</t>
  </si>
  <si>
    <t>2.4.sz. melléklet</t>
  </si>
  <si>
    <t>3.sz. melléklet</t>
  </si>
  <si>
    <t>2019. ÉVI ÁLLAMI TÁMOGATÁSOK</t>
  </si>
  <si>
    <t>2019. ÉVI ELŐIRÁNYZAT</t>
  </si>
  <si>
    <t>2019. évi terv</t>
  </si>
  <si>
    <t>FELHALMOZÁSI KIADÁSOK ÖSSZESEN</t>
  </si>
  <si>
    <t>Egyéb működési bevételek</t>
  </si>
  <si>
    <t>2019. ÉVI BERUHÁZÁSOK ÉS FELÚJÍTÁSOK</t>
  </si>
  <si>
    <t>2019. ÉVI VÉGLEGESEN ÁTADOTT PÉNZESZKÖZÖK</t>
  </si>
  <si>
    <t>2019. ÉVI SZOCIÁLIS JUTTATÁSOK</t>
  </si>
  <si>
    <t xml:space="preserve">     SZOCIÁLIS JUTTATÁSOK ÖSSZESEN</t>
  </si>
  <si>
    <t>Intézményi ellátottak pénzbeli juttatásai-K47</t>
  </si>
  <si>
    <t xml:space="preserve"> - </t>
  </si>
  <si>
    <t>-</t>
  </si>
  <si>
    <t>Idősek karácsonyi támogatása</t>
  </si>
  <si>
    <t>Gyermekek karácsonyi támogatása</t>
  </si>
  <si>
    <t>Beruházások összesen</t>
  </si>
  <si>
    <t>Orvosi rendelő parkoló kialakítása</t>
  </si>
  <si>
    <t>Önkormányzati parkoló kialakítása</t>
  </si>
  <si>
    <t>Orvosi rendelő felújítása</t>
  </si>
  <si>
    <t>Régi iskola épület felújítása</t>
  </si>
  <si>
    <t>Arany János utca felújítása</t>
  </si>
  <si>
    <t xml:space="preserve">Temető parkoló kialakítása </t>
  </si>
  <si>
    <t>1.1.sz.melléklet</t>
  </si>
  <si>
    <t>BEVÉTELEK - KIADÁSOK</t>
  </si>
  <si>
    <t>Előirányzat-csoport, kiemelt előirányzat megnevezése</t>
  </si>
  <si>
    <t xml:space="preserve"> 2019. évi előirányzat</t>
  </si>
  <si>
    <t>Működési bevételek (1.1.+…+1.10.)</t>
  </si>
  <si>
    <t>Szolgáltatások ellenértéke</t>
  </si>
  <si>
    <t>Tulajdonosi bevételek</t>
  </si>
  <si>
    <t>Közvetített szolgáltatás ellenértéke</t>
  </si>
  <si>
    <t>Ellátási díjak</t>
  </si>
  <si>
    <t>Kamatbevételek</t>
  </si>
  <si>
    <t>Működési célú támogatások államháztartáson belülről (2.1.+…+2.3.)</t>
  </si>
  <si>
    <t>Egyéb működési célú támogatások bevételei államháztartáson belülről</t>
  </si>
  <si>
    <t xml:space="preserve"> - ebből EU támogatás</t>
  </si>
  <si>
    <t>Közhatalmi bevételek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</si>
  <si>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</si>
  <si>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</si>
  <si>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</si>
  <si>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Működési célú átvett pénzeszközök</t>
  </si>
  <si>
    <t>Egyéb felhalmozási célú átvett pénzeszközök</t>
  </si>
  <si>
    <t>Felhalmozási célú átvett pénzeszközök ÁH-n belül (Felújítás)</t>
  </si>
  <si>
    <t>Költségvetési bevételek összesen (1.+…+7.)</t>
  </si>
  <si>
    <t>Finanszírozási bevételek (9.1.+…+9.3.)</t>
  </si>
  <si>
    <t>ÁHT-n belüli megelőlegezés</t>
  </si>
  <si>
    <t>Költségvetési maradvány igénybevétele</t>
  </si>
  <si>
    <t>BEVÉTELEK ÖSSZESEN: (8.+9.)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</si>
  <si>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</si>
  <si>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</si>
  <si>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</si>
  <si>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</si>
  <si>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</si>
  <si>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Előző évi elsz.származó kiadás</t>
  </si>
  <si>
    <t>Egyéb működési célú kiadások</t>
  </si>
  <si>
    <t>Működési tartalék</t>
  </si>
  <si>
    <t>Felhalmozási költségvetés kiadásai (2.1.+…+2.3.)</t>
  </si>
  <si>
    <t>Beruházások</t>
  </si>
  <si>
    <t>Felújítások</t>
  </si>
  <si>
    <t>Hiteltörlesztés</t>
  </si>
  <si>
    <t>Egyéb felhalmozási célú kiadások</t>
  </si>
  <si>
    <t>Finanszírozási Kiadások</t>
  </si>
  <si>
    <t>ÁHT-n belüli megelőlegezés visszafiztése</t>
  </si>
  <si>
    <t>Értékpapírvásárlás</t>
  </si>
  <si>
    <t>KIADÁSOK ÖSSZESEN: (1.+2.)</t>
  </si>
  <si>
    <t>1.2.sz. melléklet</t>
  </si>
  <si>
    <t>Kötelező feladat</t>
  </si>
  <si>
    <t>I. Közhatalmi bevételek</t>
  </si>
  <si>
    <t>1.1</t>
  </si>
  <si>
    <t>Vagyoni típusú adók</t>
  </si>
  <si>
    <t>1.1.1</t>
  </si>
  <si>
    <t>Magánszemélyek kommunális adója</t>
  </si>
  <si>
    <t>1.2</t>
  </si>
  <si>
    <t>Értékesítési és forgalmi adók bevételei</t>
  </si>
  <si>
    <t>1.2.1</t>
  </si>
  <si>
    <t xml:space="preserve">Iparűzési adó - állandó jelleggel végzett </t>
  </si>
  <si>
    <t>1.3</t>
  </si>
  <si>
    <t>Gépjárműadó bevételek önkormányzatot megillető része</t>
  </si>
  <si>
    <t>1.4</t>
  </si>
  <si>
    <t>Egyéb közhatalmi bevételek</t>
  </si>
  <si>
    <t>II. Működési bevételek</t>
  </si>
  <si>
    <t>2.1</t>
  </si>
  <si>
    <t>Önkormányzati működési bevételek</t>
  </si>
  <si>
    <t>2.2</t>
  </si>
  <si>
    <t>Intézményi működési bevételek</t>
  </si>
  <si>
    <t>III. Működési célú támogatások államháztartáson belülről</t>
  </si>
  <si>
    <t>3.1</t>
  </si>
  <si>
    <t>Önkormányzatok működési támogatásai</t>
  </si>
  <si>
    <t>3.2</t>
  </si>
  <si>
    <t>Működési célú központosított előirányzatok</t>
  </si>
  <si>
    <t>3.3</t>
  </si>
  <si>
    <t>3.4</t>
  </si>
  <si>
    <t>Egyéb működési célú  támogatás államháztartáson belülről</t>
  </si>
  <si>
    <t>3.4.1</t>
  </si>
  <si>
    <t>Központi kezelésű előirányzat</t>
  </si>
  <si>
    <t>3.4.2</t>
  </si>
  <si>
    <t>Társadalombiztosítás pénzügyi alapjából átvett pénzeszköz</t>
  </si>
  <si>
    <t>3.4.3</t>
  </si>
  <si>
    <t>Egyéb működési célú támogatásértékű bevétel</t>
  </si>
  <si>
    <t>IV. Felhalmozási célú támogatások államháztartáson belülről</t>
  </si>
  <si>
    <t>4.1</t>
  </si>
  <si>
    <t>Felhalmozási célú önkormányzati támogatások</t>
  </si>
  <si>
    <t xml:space="preserve">4.2 </t>
  </si>
  <si>
    <t>Egyéb felhalmozási célú támogatás államháztartáson belülről</t>
  </si>
  <si>
    <t>4.2.1</t>
  </si>
  <si>
    <t>4.2.2</t>
  </si>
  <si>
    <t>EU támogatás</t>
  </si>
  <si>
    <t>4.2.3</t>
  </si>
  <si>
    <t>Egyéb felhalmozási célú támogatásértékű bevétel</t>
  </si>
  <si>
    <t>V. Átvett pénzeszközök államháztartáson kívülről/ kívülről</t>
  </si>
  <si>
    <t>5.1</t>
  </si>
  <si>
    <t xml:space="preserve">   Működési célú átvett pénzeszközök    </t>
  </si>
  <si>
    <t>5.2</t>
  </si>
  <si>
    <t xml:space="preserve">   Felhalmozási célú átvett pénzeszköz </t>
  </si>
  <si>
    <t>5.3</t>
  </si>
  <si>
    <t>Felhalmozási célú átvett pénze. ÁH-n belül</t>
  </si>
  <si>
    <t>6.</t>
  </si>
  <si>
    <t>VI. Felhalmozási  bevételek</t>
  </si>
  <si>
    <t>6.1</t>
  </si>
  <si>
    <t>Tárgyi eszközök és imm. javak értékesítése</t>
  </si>
  <si>
    <t>6.2</t>
  </si>
  <si>
    <t>Részesedések értékesítése</t>
  </si>
  <si>
    <t>7.</t>
  </si>
  <si>
    <t>KÖLTSÉGVETÉSI BEVÉTELEK ÖSSZESEN</t>
  </si>
  <si>
    <t>8.</t>
  </si>
  <si>
    <t>VII. Finanszírozási bevételek</t>
  </si>
  <si>
    <t>8.1</t>
  </si>
  <si>
    <t>Értkpapír beváltás</t>
  </si>
  <si>
    <t>8.2</t>
  </si>
  <si>
    <t>Előző év költségvetési maradványának igénybevétele</t>
  </si>
  <si>
    <t>8.3</t>
  </si>
  <si>
    <t>9</t>
  </si>
  <si>
    <t>KÖLTSÉGVETÉSI ÉS FINANSZÍROZÁSI BEVÉTELEK ÖSSZESEN</t>
  </si>
  <si>
    <t>1.3.sz. melléklet</t>
  </si>
  <si>
    <t xml:space="preserve">KIADÁSOK </t>
  </si>
  <si>
    <t>Munkaadókat terhelő járulékok és szoc. hj.</t>
  </si>
  <si>
    <t>Dologi kiadások</t>
  </si>
  <si>
    <t>Előző évi elsz.származó kiadások</t>
  </si>
  <si>
    <t>Egyéb működési célú támogatások államháztartáson kívülre</t>
  </si>
  <si>
    <t>Egyéb működési célú támogatások államháztartáson belülre</t>
  </si>
  <si>
    <t>9.</t>
  </si>
  <si>
    <t>Egyéb felhalmozási kiadások</t>
  </si>
  <si>
    <t>9.1</t>
  </si>
  <si>
    <t>Pénzeszköz átadás államháztartáson kívülre</t>
  </si>
  <si>
    <t>9.2</t>
  </si>
  <si>
    <t>Pénzeszköz átadás államháztartáson belülre</t>
  </si>
  <si>
    <t>9.3</t>
  </si>
  <si>
    <t>Kamatkiadások</t>
  </si>
  <si>
    <t>9.4</t>
  </si>
  <si>
    <t>Befektetési célú részesedések</t>
  </si>
  <si>
    <t>10.</t>
  </si>
  <si>
    <t>Tartalékok</t>
  </si>
  <si>
    <t>10.1</t>
  </si>
  <si>
    <t>Általános tartalék</t>
  </si>
  <si>
    <t>10.2</t>
  </si>
  <si>
    <t>Céltartalék</t>
  </si>
  <si>
    <t>KÖLTSÉGVETÉSI KIADÁSOK ÖSSZESEN</t>
  </si>
  <si>
    <t>11.</t>
  </si>
  <si>
    <t>Finanszírozási kiadások</t>
  </si>
  <si>
    <t>11.1</t>
  </si>
  <si>
    <t>Hosszú lejáratú hitelek kölcsönök törlesztése</t>
  </si>
  <si>
    <t>11.2</t>
  </si>
  <si>
    <t xml:space="preserve">Áht-n belüli megelőlegezés </t>
  </si>
  <si>
    <t>11.3</t>
  </si>
  <si>
    <t>Értkpapír vásárlás</t>
  </si>
  <si>
    <t>2. sz. melléklet</t>
  </si>
  <si>
    <t>adatok Ft-ban</t>
  </si>
  <si>
    <t>Helyi önkormányzatok működésének általános támogatása B111</t>
  </si>
  <si>
    <t>Foglalkoztatottak személyi juttatásai K11</t>
  </si>
  <si>
    <t>Települési önk. Egyes köznev. Feladatainak támog.B112</t>
  </si>
  <si>
    <t>Külső személyi juttatások K12</t>
  </si>
  <si>
    <t>Önkorm. szoc.gyermekjólét és gyermekétk támog.B113</t>
  </si>
  <si>
    <t>Személyi juttatások K1</t>
  </si>
  <si>
    <t>Települési önkormányzatok kulturális feladatai tám.B114</t>
  </si>
  <si>
    <t>Munkaadókat terhelő járulék K2</t>
  </si>
  <si>
    <t>Működési célú támogatások ÁH. belülről</t>
  </si>
  <si>
    <t>Készletbeszerzés K31</t>
  </si>
  <si>
    <t>Vagyoni típusú adók B34</t>
  </si>
  <si>
    <t>Kommunikációs szolgáltatás K32</t>
  </si>
  <si>
    <t>Értékesítési és forgalmi adók B351</t>
  </si>
  <si>
    <t>Szolgáltatási kiadások K33</t>
  </si>
  <si>
    <t>Gépjárműadó önkom. Megillető része B354</t>
  </si>
  <si>
    <t>Különféle befizetések egyéb dologi kiadás  K34, K355</t>
  </si>
  <si>
    <t xml:space="preserve">Egyéb közhatalmi bevételek B36   </t>
  </si>
  <si>
    <t>Dologi kiadás K3</t>
  </si>
  <si>
    <t>Családi támog, egyéb nem intézményi ellát K48</t>
  </si>
  <si>
    <t>Közvetített szolgáltatások ellenértéke B403</t>
  </si>
  <si>
    <t>Ellátottak juttatásai K4</t>
  </si>
  <si>
    <t>Működési célú támogaás ÁH. belülre K506</t>
  </si>
  <si>
    <t>Ellátási díjak B405</t>
  </si>
  <si>
    <t>Kamatbevétel B408</t>
  </si>
  <si>
    <t>Tartalékok K513</t>
  </si>
  <si>
    <t>Egyéb működési bevétel B411</t>
  </si>
  <si>
    <t>Önkorm. Előző évi elszámolásból szárm.kiad K5021</t>
  </si>
  <si>
    <t xml:space="preserve"> Egyéb működési célú kiadások K5</t>
  </si>
  <si>
    <t>Működési célú átvett pénzeszközök B6</t>
  </si>
  <si>
    <t xml:space="preserve">                 Költségvetési működési célú bevételek</t>
  </si>
  <si>
    <t xml:space="preserve">           Költségvetési működési célú kiadások</t>
  </si>
  <si>
    <t xml:space="preserve">                   Előző évi működési pénzmaradvány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</si>
  <si>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</si>
  <si>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</si>
  <si>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</si>
  <si>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</si>
  <si>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Értékpapír kibocsátás, értékesítés</t>
  </si>
  <si>
    <t>ÁH-n belüli megelőlegezések, visszafizetések  K914</t>
  </si>
  <si>
    <t xml:space="preserve">                   Finanszírozási célú bevételek</t>
  </si>
  <si>
    <t>MŰKÖDÉSI  BEVÉTELEK ÖSSZESEN</t>
  </si>
  <si>
    <t>MŰKÖDÉSI KIADÁSOK ÖSSZ.</t>
  </si>
  <si>
    <t>Hiány:</t>
  </si>
  <si>
    <t>Többlet:</t>
  </si>
  <si>
    <t>Felújítás</t>
  </si>
  <si>
    <t>Beruházás</t>
  </si>
  <si>
    <t>Felhalmozási célú önkormányzati támogatások ÁH-n belülről</t>
  </si>
  <si>
    <t>Átvett felhalmozási pénzeszközök ÁH-n kívülről B75</t>
  </si>
  <si>
    <t xml:space="preserve">Kapott kölcsön, nyújtott kölcsön visszatérülése            </t>
  </si>
  <si>
    <t xml:space="preserve"> </t>
  </si>
  <si>
    <t xml:space="preserve">                    Költségvetési felhalmozási bevételek</t>
  </si>
  <si>
    <t xml:space="preserve">            Költségvetési felhalmozási kiadások</t>
  </si>
  <si>
    <t xml:space="preserve">                    Előző évi felhalmozási pénzmaradvány</t>
  </si>
  <si>
    <t>Kölcsön törlesztés, kölcsön nyújtás</t>
  </si>
  <si>
    <t>Értékpapír vásárlás</t>
  </si>
  <si>
    <t xml:space="preserve">                    Finanszírozási célú bevételek</t>
  </si>
  <si>
    <t>Tulajdonosi bevételek B404</t>
  </si>
  <si>
    <t>Lekötött bankbetétek megszüntetése-B817</t>
  </si>
  <si>
    <t>Működési célú visszatér.tám. ÁHT-kívülre</t>
  </si>
  <si>
    <t>Forgatási célú belföldi értékpapírok vásárlása-K9121</t>
  </si>
  <si>
    <t>Belföldi értékpapírok kiadásai-K912</t>
  </si>
  <si>
    <t xml:space="preserve"> 2019. évi mód. előirányzat</t>
  </si>
  <si>
    <t xml:space="preserve">Lekötött bankbetétek megszüntetése </t>
  </si>
  <si>
    <t>8.4</t>
  </si>
  <si>
    <t>Módosított  Előirányzat</t>
  </si>
  <si>
    <t>Módosított Kötelező feladat</t>
  </si>
  <si>
    <t>6.3</t>
  </si>
  <si>
    <t>Működési célú támogatások ÁHT-kívülre</t>
  </si>
  <si>
    <t>2019. ÉVI     MÓD. TERV</t>
  </si>
  <si>
    <t>2019. ÉVI    MÓD. TERV</t>
  </si>
  <si>
    <t>Működési célúköltségvetési tám. És kieg. Tám.B115</t>
  </si>
  <si>
    <t>2019. ÉVI MÓDOSÍTOTT ELŐIRÁNYZAT</t>
  </si>
  <si>
    <t>Mód. Előirányzat</t>
  </si>
  <si>
    <t xml:space="preserve">Medicopter Alapítvány </t>
  </si>
  <si>
    <t>Rákóczi Szövetség</t>
  </si>
  <si>
    <t xml:space="preserve">Országos Mentőszolgálat Alapítány </t>
  </si>
  <si>
    <t>Szilsárkányi Közös Önkormányzati Hivatal</t>
  </si>
  <si>
    <t>2019. évi mód. terv</t>
  </si>
  <si>
    <t>2019. évi mód.terv</t>
  </si>
  <si>
    <t>2019. ÉVI MÓDOSÍTOTT TERV</t>
  </si>
  <si>
    <t>Egyéb műk. Célú tám. Bevételei ÁHT-belülről B16</t>
  </si>
  <si>
    <t xml:space="preserve">Működési célú pénzeszköz átvétel ÁH- belülről </t>
  </si>
  <si>
    <t>Működési célú tám. ÁH. kivülre K512</t>
  </si>
  <si>
    <t>Mód. Kötelező feladat</t>
  </si>
  <si>
    <t>2019. ÉVI TELJESÍTÉS</t>
  </si>
  <si>
    <t>Teljesítés</t>
  </si>
  <si>
    <t xml:space="preserve"> Kötelező feladat</t>
  </si>
  <si>
    <t>2019. évi teljesítés</t>
  </si>
  <si>
    <t>4.sz.melléklet</t>
  </si>
  <si>
    <t>adatok: Ft-ban</t>
  </si>
  <si>
    <t>2018. év</t>
  </si>
  <si>
    <t>A/I/2 Szellmei termékek</t>
  </si>
  <si>
    <t xml:space="preserve">A/I Immateriális javak </t>
  </si>
  <si>
    <t>A/II/1 Ingatlanok és a kapcsolódó vagyoni értékű jogok</t>
  </si>
  <si>
    <t>A/II/2 Gépek, berendezések, felszerelések, járművek</t>
  </si>
  <si>
    <t>A//II/4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</si>
  <si>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</si>
  <si>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</si>
  <si>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</si>
  <si>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</si>
  <si>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</si>
  <si>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</si>
  <si>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</si>
  <si>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</si>
  <si>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B/II/2 Forgatási célú hitelviszonyt megtestesítő értékpapírok (&gt;=B/II/2a+…+B/II/2e)</t>
  </si>
  <si>
    <t>B/II/2e - ebből: befektetési 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</si>
  <si>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</si>
  <si>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</si>
  <si>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</si>
  <si>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</si>
  <si>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</si>
  <si>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</si>
  <si>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</si>
  <si>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</si>
  <si>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</si>
  <si>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</si>
  <si>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</si>
  <si>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</si>
  <si>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</si>
  <si>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</si>
  <si>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</si>
  <si>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</si>
  <si>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</si>
  <si>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</si>
  <si>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</si>
  <si>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</si>
  <si>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</si>
  <si>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</si>
  <si>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</si>
  <si>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D/III/4 Forgótőke elszámolás</t>
  </si>
  <si>
    <t>D/III/5 Vagyonkezelésbe adott eszközökkel kapcsolatos visszapótlási követelés elszámolása</t>
  </si>
  <si>
    <t>D/III Követelés jellegű sajátos elszámolások (=D/III/1+…+D/III/9)</t>
  </si>
  <si>
    <t>D) KÖVETELÉSEK  (=D/I+D/II+D/III)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</si>
  <si>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</si>
  <si>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</si>
  <si>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</si>
  <si>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</si>
  <si>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</si>
  <si>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</si>
  <si>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</si>
  <si>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</si>
  <si>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</si>
  <si>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</si>
  <si>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</si>
  <si>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</si>
  <si>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</si>
  <si>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</si>
  <si>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 xml:space="preserve">H/I/7 Költségvetési évben esedékes kötelezettségek felújításokra 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</si>
  <si>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</si>
  <si>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</si>
  <si>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 Költségvetési évben esedékes kötelezettségek (=H/I/1+…+H/I/9)</t>
  </si>
  <si>
    <t xml:space="preserve">H/II/3 Költségvetési évet követően esedékes kötelezettségek dologi kiadásokra 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</si>
  <si>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</si>
  <si>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</si>
  <si>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</si>
  <si>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</si>
  <si>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</si>
  <si>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</si>
  <si>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</si>
  <si>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</si>
  <si>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</si>
  <si>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</si>
  <si>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Kimutatás az immateriális javak, tárgyi eszközök koncesszióba, vagyonkezelésbe adott eszközök állományának alakulásáról</t>
  </si>
  <si>
    <t>5. sz. melléklet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</si>
  <si>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</si>
  <si>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</si>
  <si>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</si>
  <si>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</si>
  <si>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</si>
  <si>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 xml:space="preserve">Összesen 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</si>
  <si>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</si>
  <si>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</si>
  <si>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</si>
  <si>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</si>
  <si>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Összes növekedés</t>
  </si>
  <si>
    <t>Egyéb csökkenés</t>
  </si>
  <si>
    <t>Összes csökkenés</t>
  </si>
  <si>
    <t xml:space="preserve">Bruttó érték összesen </t>
  </si>
  <si>
    <t>Terv szerinti értékcsökkenés nyitó állománya</t>
  </si>
  <si>
    <t>Terv szerinti értékcsökkenés növekedése</t>
  </si>
  <si>
    <t xml:space="preserve">Terv szerinti értékcsökkenés záró állománya </t>
  </si>
  <si>
    <t xml:space="preserve">Értékcsökkenés összesen </t>
  </si>
  <si>
    <t>Eszközök nettó értéke</t>
  </si>
  <si>
    <t>6.sz.melléklet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</si>
  <si>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</si>
  <si>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</si>
  <si>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</si>
  <si>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</si>
  <si>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</si>
  <si>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</si>
  <si>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</si>
  <si>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</si>
  <si>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</si>
  <si>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D)        Alaptevékenység kötelezettségvállalással terhelt maradványa</t>
  </si>
  <si>
    <t>7. számú melléklet</t>
  </si>
  <si>
    <t>Foglalkoztatás helye</t>
  </si>
  <si>
    <t>Létszám/fő</t>
  </si>
  <si>
    <t>Polgármester</t>
  </si>
  <si>
    <t>Hivatalsegéd (önkormányzat)</t>
  </si>
  <si>
    <t>Védőnő (önkormányzat)</t>
  </si>
  <si>
    <t>Közfoglalkoztatott (önkormányzat)</t>
  </si>
  <si>
    <t>Közalkalmazott (önkormányzat)</t>
  </si>
  <si>
    <t>Létszám összesen:</t>
  </si>
  <si>
    <t>Bogyoszló Község Önkormányzatának létszámkerete 2019. évben</t>
  </si>
  <si>
    <t>2019. ÉVI MARADVÁNY KIMUTATÁS</t>
  </si>
  <si>
    <t>Terv szerinti értékcsökkenés csökkenése</t>
  </si>
  <si>
    <t>2019. ÉVI MÉRLEG</t>
  </si>
  <si>
    <t>2019. év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</si>
  <si>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</si>
  <si>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</si>
  <si>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 xml:space="preserve"> -</t>
  </si>
  <si>
    <t>Egyéb működési bevételek-B411</t>
  </si>
  <si>
    <t>Államháztatáson belüli megelőlegezések-B814</t>
  </si>
  <si>
    <t>Felhamozási bevételek</t>
  </si>
  <si>
    <t xml:space="preserve">Ingatlan értékesítése </t>
  </si>
  <si>
    <t xml:space="preserve">Óvoda udvar felújítása </t>
  </si>
  <si>
    <t xml:space="preserve">Kultúrház felújítása </t>
  </si>
  <si>
    <t>Szolgálati lakásban nyílászáró csere</t>
  </si>
  <si>
    <t>Vegyestüzelésű kazán vásárlása szolg. Lakásba</t>
  </si>
  <si>
    <t>Leader pályázat - Zöldterülethez eszközbeszerzés</t>
  </si>
  <si>
    <t>EFOP pályázat - Notebook és nyomtatü vásárlás</t>
  </si>
  <si>
    <t xml:space="preserve"> -  </t>
  </si>
  <si>
    <t>Államháztartáson belüli megelőlegezés</t>
  </si>
  <si>
    <t>Ingatlan értékesítés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</si>
</sst>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b/>
      <sz val="14"/>
      <name val="Times New Roman"/>
      <family val="1"/>
      <charset val="238"/>
    </font>
    <font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14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5" fillId="0" borderId="0"/>
    <xf numFmtId="164" fontId="14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647">
    <xf numFmtId="0" fontId="0" fillId="0" borderId="0" xfId="0"/>
    <xf numFmtId="0" fontId="2" fillId="0" borderId="0" xfId="0" applyFont="1"/>
    <xf numFmtId="0" fontId="17" fillId="0" borderId="33" xfId="2" applyFont="1" applyFill="1" applyBorder="1" applyProtection="1"/>
    <xf numFmtId="0" fontId="17" fillId="0" borderId="34" xfId="0" applyFont="1" applyBorder="1" applyAlignment="1">
      <alignment horizontal="justify" wrapText="1"/>
    </xf>
    <xf numFmtId="0" fontId="17" fillId="0" borderId="34" xfId="0" applyFont="1" applyBorder="1" applyAlignment="1">
      <alignment wrapText="1"/>
    </xf>
    <xf numFmtId="0" fontId="17" fillId="0" borderId="35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166" fontId="17" fillId="0" borderId="12" xfId="4" applyNumberFormat="1" applyFont="1" applyFill="1" applyBorder="1" applyAlignment="1">
      <alignment vertical="center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53" xfId="0" applyFont="1" applyFill="1" applyBorder="1" applyAlignment="1" applyProtection="1">
      <alignment horizontal="left" vertical="center" wrapText="1"/>
      <protection locked="0"/>
    </xf>
    <xf numFmtId="0" fontId="17" fillId="0" borderId="54" xfId="0" applyFont="1" applyFill="1" applyBorder="1" applyAlignment="1" applyProtection="1">
      <alignment horizontal="left" vertical="center" wrapText="1"/>
      <protection locked="0"/>
    </xf>
    <xf numFmtId="0" fontId="17" fillId="0" borderId="55" xfId="0" applyFont="1" applyFill="1" applyBorder="1" applyAlignment="1" applyProtection="1">
      <alignment horizontal="left" vertical="center" wrapText="1"/>
      <protection locked="0"/>
    </xf>
    <xf numFmtId="0" fontId="17" fillId="0" borderId="56" xfId="0" applyFont="1" applyFill="1" applyBorder="1" applyAlignment="1" applyProtection="1">
      <alignment horizontal="left" vertical="center" wrapText="1"/>
      <protection locked="0"/>
    </xf>
    <xf numFmtId="166" fontId="17" fillId="0" borderId="54" xfId="4" applyNumberFormat="1" applyFont="1" applyFill="1" applyBorder="1" applyAlignment="1">
      <alignment horizontal="left"/>
    </xf>
    <xf numFmtId="0" fontId="17" fillId="0" borderId="55" xfId="0" applyFont="1" applyFill="1" applyBorder="1"/>
    <xf numFmtId="0" fontId="17" fillId="0" borderId="57" xfId="0" applyFont="1" applyFill="1" applyBorder="1"/>
    <xf numFmtId="0" fontId="17" fillId="0" borderId="14" xfId="0" applyFont="1" applyFill="1" applyBorder="1"/>
    <xf numFmtId="0" fontId="17" fillId="0" borderId="53" xfId="0" applyFont="1" applyFill="1" applyBorder="1"/>
    <xf numFmtId="0" fontId="19" fillId="0" borderId="22" xfId="0" applyFont="1" applyBorder="1"/>
    <xf numFmtId="166" fontId="19" fillId="0" borderId="41" xfId="4" applyNumberFormat="1" applyFont="1" applyFill="1" applyBorder="1" applyAlignment="1">
      <alignment horizontal="center"/>
    </xf>
    <xf numFmtId="166" fontId="19" fillId="0" borderId="42" xfId="4" applyNumberFormat="1" applyFont="1" applyFill="1" applyBorder="1" applyAlignment="1">
      <alignment horizontal="center"/>
    </xf>
    <xf numFmtId="0" fontId="19" fillId="0" borderId="43" xfId="0" applyFont="1" applyBorder="1"/>
    <xf numFmtId="166" fontId="19" fillId="0" borderId="47" xfId="4" applyNumberFormat="1" applyFont="1" applyFill="1" applyBorder="1" applyAlignment="1">
      <alignment horizontal="center"/>
    </xf>
    <xf numFmtId="0" fontId="19" fillId="0" borderId="62" xfId="0" applyFont="1" applyBorder="1"/>
    <xf numFmtId="166" fontId="19" fillId="0" borderId="44" xfId="4" applyNumberFormat="1" applyFont="1" applyFill="1" applyBorder="1" applyAlignment="1">
      <alignment horizontal="center"/>
    </xf>
    <xf numFmtId="0" fontId="16" fillId="0" borderId="38" xfId="0" applyFont="1" applyBorder="1"/>
    <xf numFmtId="166" fontId="16" fillId="0" borderId="46" xfId="4" applyNumberFormat="1" applyFont="1" applyFill="1" applyBorder="1" applyAlignment="1">
      <alignment horizontal="center"/>
    </xf>
    <xf numFmtId="0" fontId="19" fillId="0" borderId="63" xfId="0" applyFont="1" applyBorder="1"/>
    <xf numFmtId="166" fontId="19" fillId="0" borderId="64" xfId="4" applyNumberFormat="1" applyFont="1" applyFill="1" applyBorder="1" applyAlignment="1">
      <alignment horizontal="center"/>
    </xf>
    <xf numFmtId="0" fontId="19" fillId="0" borderId="59" xfId="0" applyFont="1" applyBorder="1"/>
    <xf numFmtId="0" fontId="16" fillId="0" borderId="45" xfId="0" applyFont="1" applyBorder="1"/>
    <xf numFmtId="0" fontId="17" fillId="0" borderId="63" xfId="0" applyFont="1" applyBorder="1"/>
    <xf numFmtId="166" fontId="17" fillId="0" borderId="39" xfId="4" applyNumberFormat="1" applyFont="1" applyFill="1" applyBorder="1" applyAlignment="1">
      <alignment horizontal="center"/>
    </xf>
    <xf numFmtId="0" fontId="17" fillId="0" borderId="58" xfId="0" applyFont="1" applyBorder="1"/>
    <xf numFmtId="0" fontId="17" fillId="0" borderId="63" xfId="0" applyFont="1" applyFill="1" applyBorder="1"/>
    <xf numFmtId="166" fontId="17" fillId="0" borderId="64" xfId="4" applyNumberFormat="1" applyFont="1" applyFill="1" applyBorder="1"/>
    <xf numFmtId="3" fontId="17" fillId="0" borderId="59" xfId="0" applyNumberFormat="1" applyFont="1" applyFill="1" applyBorder="1"/>
    <xf numFmtId="166" fontId="17" fillId="0" borderId="42" xfId="4" applyNumberFormat="1" applyFont="1" applyFill="1" applyBorder="1"/>
    <xf numFmtId="3" fontId="17" fillId="0" borderId="65" xfId="0" applyNumberFormat="1" applyFont="1" applyFill="1" applyBorder="1" applyAlignment="1">
      <alignment horizontal="left"/>
    </xf>
    <xf numFmtId="166" fontId="17" fillId="0" borderId="47" xfId="4" applyNumberFormat="1" applyFont="1" applyFill="1" applyBorder="1"/>
    <xf numFmtId="3" fontId="17" fillId="0" borderId="63" xfId="0" applyNumberFormat="1" applyFont="1" applyFill="1" applyBorder="1"/>
    <xf numFmtId="3" fontId="17" fillId="0" borderId="65" xfId="0" applyNumberFormat="1" applyFont="1" applyFill="1" applyBorder="1"/>
    <xf numFmtId="3" fontId="17" fillId="0" borderId="58" xfId="0" applyNumberFormat="1" applyFont="1" applyFill="1" applyBorder="1"/>
    <xf numFmtId="3" fontId="16" fillId="0" borderId="66" xfId="0" applyNumberFormat="1" applyFont="1" applyFill="1" applyBorder="1"/>
    <xf numFmtId="166" fontId="16" fillId="0" borderId="67" xfId="4" applyNumberFormat="1" applyFont="1" applyFill="1" applyBorder="1"/>
    <xf numFmtId="0" fontId="17" fillId="0" borderId="68" xfId="2" applyFont="1" applyFill="1" applyBorder="1" applyAlignment="1" applyProtection="1">
      <alignment horizontal="center" vertical="center"/>
    </xf>
    <xf numFmtId="166" fontId="17" fillId="0" borderId="52" xfId="4" applyNumberFormat="1" applyFont="1" applyFill="1" applyBorder="1" applyProtection="1">
      <protection locked="0"/>
    </xf>
    <xf numFmtId="0" fontId="17" fillId="0" borderId="21" xfId="2" applyFont="1" applyFill="1" applyBorder="1" applyAlignment="1" applyProtection="1">
      <alignment horizontal="center" vertical="center"/>
    </xf>
    <xf numFmtId="166" fontId="17" fillId="0" borderId="24" xfId="4" applyNumberFormat="1" applyFont="1" applyFill="1" applyBorder="1" applyProtection="1">
      <protection locked="0"/>
    </xf>
    <xf numFmtId="0" fontId="17" fillId="0" borderId="69" xfId="2" applyFont="1" applyFill="1" applyBorder="1" applyAlignment="1" applyProtection="1">
      <alignment horizontal="center" vertical="center"/>
    </xf>
    <xf numFmtId="166" fontId="17" fillId="0" borderId="12" xfId="4" applyNumberFormat="1" applyFont="1" applyFill="1" applyBorder="1" applyProtection="1">
      <protection locked="0"/>
    </xf>
    <xf numFmtId="0" fontId="17" fillId="0" borderId="70" xfId="2" applyFont="1" applyFill="1" applyBorder="1" applyAlignment="1" applyProtection="1">
      <alignment horizontal="center" vertical="center"/>
    </xf>
    <xf numFmtId="0" fontId="17" fillId="0" borderId="71" xfId="2" applyFont="1" applyFill="1" applyBorder="1" applyAlignment="1" applyProtection="1">
      <alignment horizontal="center" vertical="center"/>
    </xf>
    <xf numFmtId="0" fontId="17" fillId="0" borderId="72" xfId="2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 applyProtection="1">
      <alignment horizontal="center" vertical="center" wrapText="1"/>
    </xf>
    <xf numFmtId="0" fontId="16" fillId="4" borderId="1" xfId="0" applyFont="1" applyFill="1" applyBorder="1"/>
    <xf numFmtId="0" fontId="16" fillId="4" borderId="60" xfId="0" applyFont="1" applyFill="1" applyBorder="1"/>
    <xf numFmtId="165" fontId="16" fillId="4" borderId="48" xfId="0" applyNumberFormat="1" applyFont="1" applyFill="1" applyBorder="1" applyAlignment="1">
      <alignment horizontal="center" vertical="center" wrapText="1"/>
    </xf>
    <xf numFmtId="166" fontId="16" fillId="4" borderId="61" xfId="4" applyNumberFormat="1" applyFont="1" applyFill="1" applyBorder="1" applyAlignment="1">
      <alignment vertical="center" wrapText="1"/>
    </xf>
    <xf numFmtId="0" fontId="16" fillId="4" borderId="45" xfId="0" applyFont="1" applyFill="1" applyBorder="1" applyAlignment="1">
      <alignment horizontal="center" vertical="center"/>
    </xf>
    <xf numFmtId="166" fontId="16" fillId="4" borderId="46" xfId="4" applyNumberFormat="1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vertical="center"/>
    </xf>
    <xf numFmtId="166" fontId="16" fillId="4" borderId="49" xfId="4" applyNumberFormat="1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center"/>
    </xf>
    <xf numFmtId="0" fontId="16" fillId="4" borderId="66" xfId="0" applyFont="1" applyFill="1" applyBorder="1"/>
    <xf numFmtId="166" fontId="16" fillId="4" borderId="4" xfId="4" applyNumberFormat="1" applyFont="1" applyFill="1" applyBorder="1"/>
    <xf numFmtId="0" fontId="16" fillId="4" borderId="73" xfId="2" applyFont="1" applyFill="1" applyBorder="1" applyAlignment="1" applyProtection="1">
      <alignment horizontal="center" vertical="center" wrapText="1"/>
    </xf>
    <xf numFmtId="0" fontId="16" fillId="4" borderId="74" xfId="2" applyFont="1" applyFill="1" applyBorder="1" applyAlignment="1" applyProtection="1">
      <alignment horizontal="center" vertical="center" wrapText="1"/>
    </xf>
    <xf numFmtId="0" fontId="16" fillId="4" borderId="75" xfId="2" applyFont="1" applyFill="1" applyBorder="1" applyAlignment="1" applyProtection="1">
      <alignment horizontal="center" vertical="center" wrapText="1"/>
    </xf>
    <xf numFmtId="166" fontId="16" fillId="4" borderId="75" xfId="4" applyNumberFormat="1" applyFont="1" applyFill="1" applyBorder="1" applyProtection="1"/>
    <xf numFmtId="166" fontId="17" fillId="0" borderId="50" xfId="0" applyNumberFormat="1" applyFont="1" applyFill="1" applyBorder="1" applyAlignment="1"/>
    <xf numFmtId="166" fontId="17" fillId="0" borderId="24" xfId="0" applyNumberFormat="1" applyFont="1" applyFill="1" applyBorder="1" applyAlignment="1"/>
    <xf numFmtId="166" fontId="17" fillId="0" borderId="51" xfId="0" applyNumberFormat="1" applyFont="1" applyFill="1" applyBorder="1" applyAlignment="1"/>
    <xf numFmtId="166" fontId="16" fillId="0" borderId="4" xfId="1" applyNumberFormat="1" applyFont="1" applyFill="1" applyBorder="1" applyAlignment="1" applyProtection="1">
      <alignment vertical="center" wrapText="1"/>
    </xf>
    <xf numFmtId="166" fontId="17" fillId="0" borderId="52" xfId="4" applyNumberFormat="1" applyFont="1" applyFill="1" applyBorder="1" applyAlignment="1"/>
    <xf numFmtId="166" fontId="17" fillId="0" borderId="37" xfId="4" applyNumberFormat="1" applyFont="1" applyFill="1" applyBorder="1" applyAlignment="1"/>
    <xf numFmtId="166" fontId="17" fillId="0" borderId="12" xfId="4" applyNumberFormat="1" applyFont="1" applyFill="1" applyBorder="1" applyAlignment="1"/>
    <xf numFmtId="166" fontId="18" fillId="0" borderId="52" xfId="4" applyNumberFormat="1" applyFont="1" applyFill="1" applyBorder="1" applyAlignment="1"/>
    <xf numFmtId="166" fontId="16" fillId="0" borderId="24" xfId="4" applyNumberFormat="1" applyFont="1" applyFill="1" applyBorder="1" applyAlignment="1"/>
    <xf numFmtId="0" fontId="17" fillId="0" borderId="51" xfId="0" applyFont="1" applyFill="1" applyBorder="1" applyAlignment="1">
      <alignment vertical="center"/>
    </xf>
    <xf numFmtId="166" fontId="16" fillId="4" borderId="4" xfId="0" applyNumberFormat="1" applyFont="1" applyFill="1" applyBorder="1" applyAlignment="1"/>
    <xf numFmtId="166" fontId="21" fillId="0" borderId="50" xfId="4" applyNumberFormat="1" applyFont="1" applyFill="1" applyBorder="1" applyAlignment="1"/>
    <xf numFmtId="166" fontId="17" fillId="0" borderId="64" xfId="4" applyNumberFormat="1" applyFont="1" applyFill="1" applyBorder="1" applyAlignment="1">
      <alignment horizontal="center"/>
    </xf>
    <xf numFmtId="166" fontId="17" fillId="0" borderId="42" xfId="4" applyNumberFormat="1" applyFont="1" applyFill="1" applyBorder="1" applyAlignment="1">
      <alignment horizontal="center"/>
    </xf>
    <xf numFmtId="166" fontId="17" fillId="0" borderId="47" xfId="4" applyNumberFormat="1" applyFont="1" applyFill="1" applyBorder="1" applyAlignment="1">
      <alignment horizontal="center"/>
    </xf>
    <xf numFmtId="166" fontId="17" fillId="0" borderId="12" xfId="4" applyNumberFormat="1" applyFont="1" applyFill="1" applyBorder="1"/>
    <xf numFmtId="166" fontId="17" fillId="0" borderId="51" xfId="4" applyNumberFormat="1" applyFont="1" applyFill="1" applyBorder="1" applyAlignment="1">
      <alignment horizontal="center"/>
    </xf>
    <xf numFmtId="0" fontId="16" fillId="0" borderId="63" xfId="0" applyFont="1" applyFill="1" applyBorder="1" applyAlignment="1">
      <alignment horizontal="center"/>
    </xf>
    <xf numFmtId="165" fontId="17" fillId="0" borderId="32" xfId="0" applyNumberFormat="1" applyFont="1" applyFill="1" applyBorder="1" applyAlignment="1" applyProtection="1">
      <alignment vertical="center" wrapText="1"/>
      <protection locked="0"/>
    </xf>
    <xf numFmtId="0" fontId="16" fillId="0" borderId="66" xfId="0" applyFont="1" applyFill="1" applyBorder="1" applyAlignment="1">
      <alignment horizontal="center" vertical="center"/>
    </xf>
    <xf numFmtId="165" fontId="16" fillId="0" borderId="76" xfId="0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 applyProtection="1">
      <alignment horizontal="center" vertical="center" wrapText="1"/>
    </xf>
    <xf numFmtId="166" fontId="17" fillId="0" borderId="50" xfId="4" applyNumberFormat="1" applyFont="1" applyFill="1" applyBorder="1" applyAlignment="1">
      <alignment horizontal="center" vertical="center"/>
    </xf>
    <xf numFmtId="0" fontId="16" fillId="3" borderId="5" xfId="3" applyFont="1" applyFill="1" applyBorder="1" applyAlignment="1">
      <alignment horizontal="center" vertical="center" wrapText="1"/>
    </xf>
    <xf numFmtId="0" fontId="16" fillId="3" borderId="82" xfId="3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165" fontId="16" fillId="3" borderId="67" xfId="3" applyNumberFormat="1" applyFont="1" applyFill="1" applyBorder="1" applyAlignment="1">
      <alignment horizontal="center" vertical="center" wrapText="1"/>
    </xf>
    <xf numFmtId="166" fontId="16" fillId="0" borderId="58" xfId="4" applyNumberFormat="1" applyFont="1" applyBorder="1" applyAlignment="1">
      <alignment horizontal="left" vertical="center" wrapText="1" indent="1"/>
    </xf>
    <xf numFmtId="166" fontId="17" fillId="0" borderId="59" xfId="4" applyNumberFormat="1" applyFont="1" applyBorder="1" applyAlignment="1">
      <alignment horizontal="left" vertical="center" wrapText="1" indent="1"/>
    </xf>
    <xf numFmtId="166" fontId="17" fillId="0" borderId="42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5" xfId="4" applyNumberFormat="1" applyFont="1" applyBorder="1" applyAlignment="1">
      <alignment horizontal="left" vertical="center" wrapText="1" indent="1"/>
    </xf>
    <xf numFmtId="166" fontId="17" fillId="0" borderId="47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45" xfId="4" applyNumberFormat="1" applyFont="1" applyBorder="1" applyAlignment="1">
      <alignment horizontal="left" vertical="center" wrapText="1" indent="1"/>
    </xf>
    <xf numFmtId="166" fontId="16" fillId="0" borderId="46" xfId="4" applyNumberFormat="1" applyFont="1" applyBorder="1" applyAlignment="1">
      <alignment horizontal="right" vertical="center" wrapText="1" indent="1"/>
    </xf>
    <xf numFmtId="166" fontId="17" fillId="0" borderId="22" xfId="4" applyNumberFormat="1" applyFont="1" applyBorder="1" applyAlignment="1">
      <alignment horizontal="left" vertical="center" wrapText="1" indent="1"/>
    </xf>
    <xf numFmtId="166" fontId="17" fillId="0" borderId="41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4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38" xfId="4" applyNumberFormat="1" applyFont="1" applyBorder="1" applyAlignment="1">
      <alignment horizontal="left" vertical="center" wrapText="1" indent="1"/>
    </xf>
    <xf numFmtId="166" fontId="16" fillId="0" borderId="46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36" xfId="4" quotePrefix="1" applyNumberFormat="1" applyFont="1" applyBorder="1" applyAlignment="1">
      <alignment horizontal="left" vertical="center" wrapText="1" indent="1"/>
    </xf>
    <xf numFmtId="166" fontId="17" fillId="0" borderId="83" xfId="4" applyNumberFormat="1" applyFont="1" applyBorder="1" applyAlignment="1" applyProtection="1">
      <alignment horizontal="right" vertical="center" wrapText="1" indent="1"/>
      <protection locked="0"/>
    </xf>
    <xf numFmtId="0" fontId="16" fillId="0" borderId="38" xfId="2" applyFont="1" applyBorder="1" applyAlignment="1">
      <alignment horizontal="left" vertical="center" wrapText="1" indent="1"/>
    </xf>
    <xf numFmtId="165" fontId="16" fillId="0" borderId="46" xfId="3" applyNumberFormat="1" applyFont="1" applyBorder="1" applyAlignment="1">
      <alignment horizontal="right" vertical="center" wrapText="1" indent="1"/>
    </xf>
    <xf numFmtId="0" fontId="17" fillId="0" borderId="84" xfId="2" applyFont="1" applyBorder="1" applyAlignment="1">
      <alignment horizontal="left" vertical="center" wrapText="1" indent="1"/>
    </xf>
    <xf numFmtId="165" fontId="16" fillId="0" borderId="41" xfId="3" applyNumberFormat="1" applyFont="1" applyBorder="1" applyAlignment="1">
      <alignment horizontal="right" vertical="center" wrapText="1" indent="1"/>
    </xf>
    <xf numFmtId="0" fontId="17" fillId="0" borderId="40" xfId="2" applyFont="1" applyBorder="1" applyAlignment="1">
      <alignment horizontal="left" vertical="center" wrapText="1" indent="1"/>
    </xf>
    <xf numFmtId="0" fontId="18" fillId="3" borderId="85" xfId="3" applyFont="1" applyFill="1" applyBorder="1" applyAlignment="1">
      <alignment horizontal="left" wrapText="1" indent="1"/>
    </xf>
    <xf numFmtId="165" fontId="16" fillId="3" borderId="86" xfId="3" applyNumberFormat="1" applyFont="1" applyFill="1" applyBorder="1" applyAlignment="1">
      <alignment horizontal="right" vertical="center" wrapText="1" indent="1"/>
    </xf>
    <xf numFmtId="0" fontId="17" fillId="0" borderId="5" xfId="0" applyFont="1" applyBorder="1"/>
    <xf numFmtId="0" fontId="17" fillId="0" borderId="7" xfId="0" applyFont="1" applyBorder="1"/>
    <xf numFmtId="0" fontId="16" fillId="0" borderId="36" xfId="2" applyFont="1" applyBorder="1" applyAlignment="1">
      <alignment horizontal="left" vertical="center" wrapText="1" indent="1"/>
    </xf>
    <xf numFmtId="166" fontId="16" fillId="0" borderId="83" xfId="4" applyNumberFormat="1" applyFont="1" applyBorder="1" applyAlignment="1">
      <alignment horizontal="right" vertical="center" wrapText="1" indent="1"/>
    </xf>
    <xf numFmtId="0" fontId="17" fillId="0" borderId="22" xfId="2" applyFont="1" applyBorder="1" applyAlignment="1">
      <alignment horizontal="left" vertical="center" wrapText="1" indent="1"/>
    </xf>
    <xf numFmtId="166" fontId="16" fillId="0" borderId="86" xfId="4" applyNumberFormat="1" applyFont="1" applyBorder="1" applyAlignment="1">
      <alignment horizontal="right" vertical="center" wrapText="1" indent="1"/>
    </xf>
    <xf numFmtId="0" fontId="17" fillId="0" borderId="62" xfId="2" applyFont="1" applyBorder="1" applyAlignment="1">
      <alignment horizontal="left" vertical="center" wrapText="1" indent="1"/>
    </xf>
    <xf numFmtId="166" fontId="17" fillId="0" borderId="44" xfId="4" applyNumberFormat="1" applyFont="1" applyBorder="1" applyAlignment="1" applyProtection="1">
      <alignment horizontal="right" vertical="center" wrapText="1" indent="1"/>
      <protection locked="0"/>
    </xf>
    <xf numFmtId="0" fontId="17" fillId="0" borderId="36" xfId="2" applyFont="1" applyBorder="1" applyAlignment="1">
      <alignment horizontal="left" vertical="center" wrapText="1" indent="1"/>
    </xf>
    <xf numFmtId="0" fontId="17" fillId="0" borderId="43" xfId="2" applyFont="1" applyBorder="1" applyAlignment="1">
      <alignment horizontal="left" vertical="center" wrapText="1" indent="1"/>
    </xf>
    <xf numFmtId="0" fontId="16" fillId="3" borderId="87" xfId="3" applyFont="1" applyFill="1" applyBorder="1" applyAlignment="1">
      <alignment horizontal="left" vertical="center" wrapText="1" indent="1"/>
    </xf>
    <xf numFmtId="166" fontId="16" fillId="3" borderId="49" xfId="4" applyNumberFormat="1" applyFont="1" applyFill="1" applyBorder="1" applyAlignment="1">
      <alignment horizontal="right" vertical="center" wrapText="1" indent="1"/>
    </xf>
    <xf numFmtId="0" fontId="22" fillId="3" borderId="76" xfId="0" applyFont="1" applyFill="1" applyBorder="1" applyAlignment="1">
      <alignment horizontal="center" vertical="center" wrapText="1"/>
    </xf>
    <xf numFmtId="0" fontId="22" fillId="3" borderId="67" xfId="0" applyFont="1" applyFill="1" applyBorder="1" applyAlignment="1">
      <alignment horizontal="center" vertical="center" wrapText="1"/>
    </xf>
    <xf numFmtId="49" fontId="22" fillId="0" borderId="36" xfId="0" applyNumberFormat="1" applyFont="1" applyBorder="1" applyAlignment="1">
      <alignment horizontal="left" vertical="center" wrapText="1"/>
    </xf>
    <xf numFmtId="166" fontId="22" fillId="0" borderId="88" xfId="4" applyNumberFormat="1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left" vertical="center"/>
    </xf>
    <xf numFmtId="49" fontId="23" fillId="0" borderId="29" xfId="0" applyNumberFormat="1" applyFont="1" applyBorder="1" applyAlignment="1">
      <alignment horizontal="left" vertical="center" wrapText="1"/>
    </xf>
    <xf numFmtId="166" fontId="22" fillId="5" borderId="32" xfId="4" applyNumberFormat="1" applyFont="1" applyFill="1" applyBorder="1" applyAlignment="1">
      <alignment horizontal="center" vertical="center" wrapText="1"/>
    </xf>
    <xf numFmtId="49" fontId="24" fillId="0" borderId="22" xfId="0" applyNumberFormat="1" applyFont="1" applyBorder="1" applyAlignment="1">
      <alignment horizontal="left" vertical="center"/>
    </xf>
    <xf numFmtId="49" fontId="24" fillId="0" borderId="23" xfId="0" applyNumberFormat="1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166" fontId="24" fillId="5" borderId="32" xfId="4" applyNumberFormat="1" applyFont="1" applyFill="1" applyBorder="1" applyAlignment="1">
      <alignment horizontal="center" vertical="center" wrapText="1"/>
    </xf>
    <xf numFmtId="49" fontId="23" fillId="0" borderId="22" xfId="0" applyNumberFormat="1" applyFont="1" applyBorder="1" applyAlignment="1">
      <alignment horizontal="left" vertical="center"/>
    </xf>
    <xf numFmtId="166" fontId="22" fillId="5" borderId="28" xfId="4" applyNumberFormat="1" applyFont="1" applyFill="1" applyBorder="1" applyAlignment="1">
      <alignment horizontal="center" vertical="center" wrapText="1"/>
    </xf>
    <xf numFmtId="166" fontId="24" fillId="5" borderId="28" xfId="4" applyNumberFormat="1" applyFont="1" applyFill="1" applyBorder="1" applyAlignment="1">
      <alignment horizontal="center" vertical="center" wrapText="1"/>
    </xf>
    <xf numFmtId="49" fontId="23" fillId="0" borderId="43" xfId="0" applyNumberFormat="1" applyFont="1" applyBorder="1" applyAlignment="1">
      <alignment horizontal="left" vertical="center"/>
    </xf>
    <xf numFmtId="49" fontId="23" fillId="0" borderId="30" xfId="0" applyNumberFormat="1" applyFont="1" applyBorder="1" applyAlignment="1">
      <alignment horizontal="left" vertical="center" wrapText="1"/>
    </xf>
    <xf numFmtId="49" fontId="22" fillId="0" borderId="38" xfId="0" applyNumberFormat="1" applyFont="1" applyBorder="1" applyAlignment="1">
      <alignment horizontal="left" vertical="center" wrapText="1"/>
    </xf>
    <xf numFmtId="166" fontId="22" fillId="5" borderId="90" xfId="4" applyNumberFormat="1" applyFont="1" applyFill="1" applyBorder="1" applyAlignment="1">
      <alignment horizontal="center" vertical="center" wrapText="1"/>
    </xf>
    <xf numFmtId="166" fontId="23" fillId="0" borderId="90" xfId="4" applyNumberFormat="1" applyFont="1" applyBorder="1" applyAlignment="1">
      <alignment horizontal="center" vertical="center"/>
    </xf>
    <xf numFmtId="166" fontId="23" fillId="0" borderId="91" xfId="4" applyNumberFormat="1" applyFont="1" applyBorder="1" applyAlignment="1">
      <alignment horizontal="center" vertical="center"/>
    </xf>
    <xf numFmtId="49" fontId="22" fillId="0" borderId="38" xfId="0" applyNumberFormat="1" applyFont="1" applyBorder="1" applyAlignment="1">
      <alignment horizontal="left" vertical="center"/>
    </xf>
    <xf numFmtId="49" fontId="23" fillId="0" borderId="29" xfId="0" applyNumberFormat="1" applyFont="1" applyBorder="1" applyAlignment="1">
      <alignment horizontal="left" vertical="center"/>
    </xf>
    <xf numFmtId="166" fontId="23" fillId="0" borderId="32" xfId="4" applyNumberFormat="1" applyFont="1" applyBorder="1" applyAlignment="1">
      <alignment horizontal="center" vertical="center"/>
    </xf>
    <xf numFmtId="166" fontId="23" fillId="0" borderId="28" xfId="4" applyNumberFormat="1" applyFont="1" applyBorder="1" applyAlignment="1">
      <alignment horizontal="center" vertical="center"/>
    </xf>
    <xf numFmtId="166" fontId="23" fillId="0" borderId="31" xfId="4" applyNumberFormat="1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166" fontId="24" fillId="0" borderId="28" xfId="4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left" vertical="center"/>
    </xf>
    <xf numFmtId="49" fontId="24" fillId="0" borderId="30" xfId="0" applyNumberFormat="1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49" fontId="23" fillId="0" borderId="84" xfId="0" applyNumberFormat="1" applyFont="1" applyBorder="1" applyAlignment="1">
      <alignment horizontal="left" vertical="center"/>
    </xf>
    <xf numFmtId="166" fontId="24" fillId="0" borderId="32" xfId="4" applyNumberFormat="1" applyFont="1" applyBorder="1" applyAlignment="1">
      <alignment horizontal="center" vertical="center"/>
    </xf>
    <xf numFmtId="0" fontId="22" fillId="0" borderId="40" xfId="0" applyFont="1" applyBorder="1" applyAlignment="1">
      <alignment vertical="center"/>
    </xf>
    <xf numFmtId="49" fontId="23" fillId="0" borderId="11" xfId="0" applyNumberFormat="1" applyFont="1" applyBorder="1" applyAlignment="1">
      <alignment horizontal="left" vertical="center"/>
    </xf>
    <xf numFmtId="0" fontId="22" fillId="0" borderId="22" xfId="0" applyFont="1" applyBorder="1" applyAlignment="1">
      <alignment vertical="center"/>
    </xf>
    <xf numFmtId="166" fontId="23" fillId="0" borderId="26" xfId="4" applyNumberFormat="1" applyFont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left" vertical="center"/>
    </xf>
    <xf numFmtId="166" fontId="22" fillId="3" borderId="76" xfId="4" applyNumberFormat="1" applyFont="1" applyFill="1" applyBorder="1" applyAlignment="1">
      <alignment horizontal="center" vertical="center"/>
    </xf>
    <xf numFmtId="49" fontId="17" fillId="0" borderId="40" xfId="0" applyNumberFormat="1" applyFont="1" applyBorder="1" applyAlignment="1">
      <alignment horizontal="left" vertical="center"/>
    </xf>
    <xf numFmtId="166" fontId="17" fillId="0" borderId="32" xfId="4" applyNumberFormat="1" applyFont="1" applyBorder="1" applyAlignment="1">
      <alignment vertical="center"/>
    </xf>
    <xf numFmtId="166" fontId="17" fillId="0" borderId="64" xfId="4" applyNumberFormat="1" applyFont="1" applyBorder="1" applyAlignment="1">
      <alignment vertical="center"/>
    </xf>
    <xf numFmtId="49" fontId="17" fillId="0" borderId="22" xfId="0" applyNumberFormat="1" applyFont="1" applyBorder="1" applyAlignment="1">
      <alignment horizontal="left" vertical="center"/>
    </xf>
    <xf numFmtId="49" fontId="19" fillId="0" borderId="23" xfId="0" applyNumberFormat="1" applyFont="1" applyBorder="1" applyAlignment="1">
      <alignment horizontal="center" vertical="center" wrapText="1"/>
    </xf>
    <xf numFmtId="166" fontId="19" fillId="0" borderId="32" xfId="4" applyNumberFormat="1" applyFont="1" applyBorder="1" applyAlignment="1">
      <alignment vertical="center"/>
    </xf>
    <xf numFmtId="0" fontId="17" fillId="0" borderId="22" xfId="0" applyFont="1" applyBorder="1" applyAlignment="1">
      <alignment horizontal="left" vertical="center"/>
    </xf>
    <xf numFmtId="49" fontId="17" fillId="0" borderId="22" xfId="0" applyNumberFormat="1" applyFont="1" applyBorder="1" applyAlignment="1">
      <alignment horizontal="left" vertical="center" wrapText="1"/>
    </xf>
    <xf numFmtId="166" fontId="19" fillId="0" borderId="64" xfId="4" applyNumberFormat="1" applyFont="1" applyBorder="1" applyAlignment="1">
      <alignment vertical="center"/>
    </xf>
    <xf numFmtId="0" fontId="17" fillId="0" borderId="2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/>
    </xf>
    <xf numFmtId="49" fontId="17" fillId="0" borderId="20" xfId="0" applyNumberFormat="1" applyFont="1" applyBorder="1" applyAlignment="1">
      <alignment horizontal="center" vertical="center" wrapText="1"/>
    </xf>
    <xf numFmtId="166" fontId="17" fillId="0" borderId="97" xfId="4" applyNumberFormat="1" applyFont="1" applyBorder="1" applyAlignment="1">
      <alignment vertical="center"/>
    </xf>
    <xf numFmtId="166" fontId="17" fillId="0" borderId="98" xfId="4" applyNumberFormat="1" applyFont="1" applyBorder="1" applyAlignment="1">
      <alignment vertical="center"/>
    </xf>
    <xf numFmtId="49" fontId="17" fillId="0" borderId="21" xfId="0" applyNumberFormat="1" applyFont="1" applyBorder="1" applyAlignment="1">
      <alignment horizontal="left" vertical="center"/>
    </xf>
    <xf numFmtId="49" fontId="17" fillId="0" borderId="34" xfId="0" applyNumberFormat="1" applyFont="1" applyBorder="1" applyAlignment="1">
      <alignment horizontal="center" vertical="center" wrapText="1"/>
    </xf>
    <xf numFmtId="166" fontId="17" fillId="0" borderId="28" xfId="4" applyNumberFormat="1" applyFont="1" applyBorder="1" applyAlignment="1">
      <alignment vertical="center"/>
    </xf>
    <xf numFmtId="0" fontId="17" fillId="0" borderId="100" xfId="0" applyFont="1" applyBorder="1" applyAlignment="1">
      <alignment vertical="center"/>
    </xf>
    <xf numFmtId="49" fontId="17" fillId="0" borderId="101" xfId="0" applyNumberFormat="1" applyFont="1" applyBorder="1" applyAlignment="1">
      <alignment horizontal="center" vertical="center" wrapText="1"/>
    </xf>
    <xf numFmtId="166" fontId="17" fillId="0" borderId="103" xfId="4" applyNumberFormat="1" applyFont="1" applyBorder="1" applyAlignment="1">
      <alignment vertical="center"/>
    </xf>
    <xf numFmtId="166" fontId="17" fillId="0" borderId="104" xfId="4" applyNumberFormat="1" applyFont="1" applyBorder="1" applyAlignment="1">
      <alignment vertical="center"/>
    </xf>
    <xf numFmtId="49" fontId="23" fillId="0" borderId="0" xfId="0" applyNumberFormat="1" applyFont="1" applyBorder="1" applyAlignment="1">
      <alignment horizontal="left" vertical="center" wrapText="1"/>
    </xf>
    <xf numFmtId="166" fontId="16" fillId="3" borderId="81" xfId="4" applyNumberFormat="1" applyFont="1" applyFill="1" applyBorder="1" applyAlignment="1">
      <alignment vertical="center"/>
    </xf>
    <xf numFmtId="166" fontId="16" fillId="3" borderId="106" xfId="4" applyNumberFormat="1" applyFont="1" applyFill="1" applyBorder="1" applyAlignment="1">
      <alignment vertical="center"/>
    </xf>
    <xf numFmtId="166" fontId="17" fillId="0" borderId="29" xfId="4" applyNumberFormat="1" applyFont="1" applyBorder="1"/>
    <xf numFmtId="0" fontId="11" fillId="0" borderId="11" xfId="0" applyFont="1" applyBorder="1"/>
    <xf numFmtId="166" fontId="17" fillId="0" borderId="23" xfId="4" applyNumberFormat="1" applyFont="1" applyBorder="1"/>
    <xf numFmtId="166" fontId="16" fillId="0" borderId="28" xfId="4" applyNumberFormat="1" applyFont="1" applyBorder="1"/>
    <xf numFmtId="166" fontId="17" fillId="0" borderId="28" xfId="4" applyNumberFormat="1" applyFont="1" applyBorder="1"/>
    <xf numFmtId="165" fontId="17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65" fontId="16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65" fontId="23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4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1" xfId="0" applyNumberFormat="1" applyFont="1" applyBorder="1" applyAlignment="1" applyProtection="1">
      <alignment horizontal="center" vertical="center" wrapText="1"/>
      <protection locked="0"/>
    </xf>
    <xf numFmtId="165" fontId="16" fillId="0" borderId="30" xfId="0" applyNumberFormat="1" applyFont="1" applyBorder="1" applyAlignment="1" applyProtection="1">
      <alignment horizontal="left" vertical="center" wrapText="1" indent="1"/>
      <protection locked="0"/>
    </xf>
    <xf numFmtId="165" fontId="16" fillId="3" borderId="38" xfId="0" applyNumberFormat="1" applyFont="1" applyFill="1" applyBorder="1" applyAlignment="1">
      <alignment horizontal="left" vertical="center" wrapText="1" indent="1"/>
    </xf>
    <xf numFmtId="165" fontId="16" fillId="3" borderId="88" xfId="0" applyNumberFormat="1" applyFont="1" applyFill="1" applyBorder="1" applyAlignment="1">
      <alignment horizontal="center" vertical="center" wrapText="1"/>
    </xf>
    <xf numFmtId="165" fontId="16" fillId="3" borderId="89" xfId="0" applyNumberFormat="1" applyFont="1" applyFill="1" applyBorder="1" applyAlignment="1">
      <alignment horizontal="left" vertical="center" wrapText="1" indent="1"/>
    </xf>
    <xf numFmtId="165" fontId="16" fillId="3" borderId="27" xfId="0" applyNumberFormat="1" applyFont="1" applyFill="1" applyBorder="1" applyAlignment="1">
      <alignment horizontal="right" vertical="center" wrapText="1" indent="1"/>
    </xf>
    <xf numFmtId="165" fontId="17" fillId="0" borderId="84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2" xfId="0" applyNumberFormat="1" applyFont="1" applyBorder="1" applyAlignment="1" applyProtection="1">
      <alignment horizontal="center" vertical="center" wrapText="1"/>
      <protection locked="0"/>
    </xf>
    <xf numFmtId="165" fontId="17" fillId="0" borderId="29" xfId="0" applyNumberFormat="1" applyFont="1" applyBorder="1" applyAlignment="1" applyProtection="1">
      <alignment horizontal="left" vertical="center" wrapText="1" indent="1"/>
      <protection locked="0"/>
    </xf>
    <xf numFmtId="165" fontId="16" fillId="3" borderId="11" xfId="0" applyNumberFormat="1" applyFont="1" applyFill="1" applyBorder="1" applyAlignment="1">
      <alignment horizontal="left" vertical="center" wrapText="1" indent="1"/>
    </xf>
    <xf numFmtId="166" fontId="1" fillId="0" borderId="1" xfId="1" applyNumberFormat="1" applyFont="1" applyBorder="1" applyAlignment="1">
      <alignment horizontal="center"/>
    </xf>
    <xf numFmtId="166" fontId="1" fillId="0" borderId="22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7" fillId="0" borderId="13" xfId="1" applyNumberFormat="1" applyFont="1" applyBorder="1" applyAlignment="1">
      <alignment horizontal="center" shrinkToFit="1"/>
    </xf>
    <xf numFmtId="166" fontId="6" fillId="0" borderId="22" xfId="1" applyNumberFormat="1" applyFont="1" applyBorder="1" applyAlignment="1">
      <alignment horizontal="center"/>
    </xf>
    <xf numFmtId="166" fontId="2" fillId="0" borderId="25" xfId="1" applyNumberFormat="1" applyFont="1" applyBorder="1" applyAlignment="1">
      <alignment horizontal="center"/>
    </xf>
    <xf numFmtId="166" fontId="6" fillId="0" borderId="22" xfId="1" applyNumberFormat="1" applyFont="1" applyFill="1" applyBorder="1" applyAlignment="1">
      <alignment horizontal="center"/>
    </xf>
    <xf numFmtId="166" fontId="2" fillId="0" borderId="14" xfId="1" applyNumberFormat="1" applyFont="1" applyBorder="1" applyAlignment="1">
      <alignment horizontal="center" shrinkToFit="1"/>
    </xf>
    <xf numFmtId="166" fontId="2" fillId="0" borderId="14" xfId="1" applyNumberFormat="1" applyFont="1" applyBorder="1" applyAlignment="1">
      <alignment horizontal="left" shrinkToFit="1"/>
    </xf>
    <xf numFmtId="166" fontId="8" fillId="0" borderId="1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left" shrinkToFit="1"/>
    </xf>
    <xf numFmtId="166" fontId="6" fillId="0" borderId="1" xfId="1" applyNumberFormat="1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6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/>
    </xf>
    <xf numFmtId="166" fontId="2" fillId="0" borderId="15" xfId="1" applyNumberFormat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166" fontId="6" fillId="0" borderId="14" xfId="1" applyNumberFormat="1" applyFont="1" applyFill="1" applyBorder="1" applyAlignment="1">
      <alignment horizontal="center"/>
    </xf>
    <xf numFmtId="166" fontId="1" fillId="0" borderId="14" xfId="1" applyNumberFormat="1" applyFont="1" applyBorder="1" applyAlignment="1">
      <alignment horizontal="center"/>
    </xf>
    <xf numFmtId="166" fontId="2" fillId="0" borderId="57" xfId="1" applyNumberFormat="1" applyFont="1" applyBorder="1" applyAlignment="1">
      <alignment horizontal="center" shrinkToFit="1"/>
    </xf>
    <xf numFmtId="166" fontId="1" fillId="0" borderId="15" xfId="1" applyNumberFormat="1" applyFont="1" applyBorder="1" applyAlignment="1">
      <alignment horizontal="center"/>
    </xf>
    <xf numFmtId="0" fontId="17" fillId="0" borderId="11" xfId="2" applyFont="1" applyBorder="1" applyAlignment="1">
      <alignment horizontal="left" vertical="center" wrapText="1" indent="1"/>
    </xf>
    <xf numFmtId="166" fontId="17" fillId="0" borderId="39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42" xfId="4" applyNumberFormat="1" applyFont="1" applyBorder="1" applyAlignment="1">
      <alignment vertical="center"/>
    </xf>
    <xf numFmtId="0" fontId="17" fillId="0" borderId="40" xfId="0" applyFont="1" applyBorder="1" applyAlignment="1">
      <alignment horizontal="left" vertical="center"/>
    </xf>
    <xf numFmtId="49" fontId="19" fillId="0" borderId="29" xfId="0" applyNumberFormat="1" applyFont="1" applyBorder="1" applyAlignment="1">
      <alignment horizontal="center" vertical="center" wrapText="1"/>
    </xf>
    <xf numFmtId="166" fontId="16" fillId="4" borderId="88" xfId="4" applyNumberFormat="1" applyFont="1" applyFill="1" applyBorder="1" applyAlignment="1">
      <alignment vertical="center"/>
    </xf>
    <xf numFmtId="166" fontId="16" fillId="4" borderId="46" xfId="4" applyNumberFormat="1" applyFont="1" applyFill="1" applyBorder="1" applyAlignment="1">
      <alignment vertical="center"/>
    </xf>
    <xf numFmtId="0" fontId="16" fillId="4" borderId="85" xfId="0" applyFont="1" applyFill="1" applyBorder="1" applyAlignment="1">
      <alignment horizontal="left" vertical="center"/>
    </xf>
    <xf numFmtId="166" fontId="16" fillId="4" borderId="95" xfId="4" applyNumberFormat="1" applyFont="1" applyFill="1" applyBorder="1" applyAlignment="1">
      <alignment vertical="center"/>
    </xf>
    <xf numFmtId="166" fontId="16" fillId="4" borderId="86" xfId="4" applyNumberFormat="1" applyFont="1" applyFill="1" applyBorder="1" applyAlignment="1">
      <alignment vertical="center"/>
    </xf>
    <xf numFmtId="166" fontId="17" fillId="0" borderId="110" xfId="4" applyNumberFormat="1" applyFont="1" applyBorder="1"/>
    <xf numFmtId="165" fontId="16" fillId="3" borderId="0" xfId="0" applyNumberFormat="1" applyFont="1" applyFill="1" applyBorder="1" applyAlignment="1">
      <alignment horizontal="right" vertical="center" wrapText="1" indent="1"/>
    </xf>
    <xf numFmtId="0" fontId="17" fillId="0" borderId="40" xfId="0" applyFont="1" applyBorder="1"/>
    <xf numFmtId="0" fontId="17" fillId="0" borderId="22" xfId="0" applyFont="1" applyBorder="1" applyAlignment="1">
      <alignment wrapText="1"/>
    </xf>
    <xf numFmtId="0" fontId="17" fillId="0" borderId="22" xfId="0" applyFont="1" applyBorder="1"/>
    <xf numFmtId="0" fontId="16" fillId="0" borderId="22" xfId="0" applyFont="1" applyBorder="1"/>
    <xf numFmtId="0" fontId="16" fillId="0" borderId="111" xfId="0" applyFont="1" applyBorder="1"/>
    <xf numFmtId="0" fontId="16" fillId="0" borderId="112" xfId="0" applyFont="1" applyBorder="1"/>
    <xf numFmtId="0" fontId="17" fillId="0" borderId="111" xfId="0" applyFont="1" applyBorder="1"/>
    <xf numFmtId="166" fontId="16" fillId="0" borderId="32" xfId="4" applyNumberFormat="1" applyFont="1" applyBorder="1"/>
    <xf numFmtId="165" fontId="17" fillId="0" borderId="32" xfId="0" applyNumberFormat="1" applyFont="1" applyBorder="1" applyAlignment="1" applyProtection="1">
      <alignment horizontal="center" vertical="center" wrapText="1"/>
      <protection locked="0"/>
    </xf>
    <xf numFmtId="166" fontId="16" fillId="0" borderId="31" xfId="4" applyNumberFormat="1" applyFont="1" applyBorder="1"/>
    <xf numFmtId="0" fontId="19" fillId="0" borderId="58" xfId="0" applyFont="1" applyBorder="1"/>
    <xf numFmtId="166" fontId="19" fillId="0" borderId="39" xfId="4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6" fontId="16" fillId="0" borderId="28" xfId="4" applyNumberFormat="1" applyFont="1" applyFill="1" applyBorder="1"/>
    <xf numFmtId="166" fontId="16" fillId="0" borderId="23" xfId="4" applyNumberFormat="1" applyFont="1" applyFill="1" applyBorder="1"/>
    <xf numFmtId="166" fontId="16" fillId="0" borderId="110" xfId="4" applyNumberFormat="1" applyFont="1" applyFill="1" applyBorder="1"/>
    <xf numFmtId="165" fontId="17" fillId="0" borderId="28" xfId="0" applyNumberFormat="1" applyFont="1" applyFill="1" applyBorder="1" applyAlignment="1" applyProtection="1">
      <alignment horizontal="center" vertical="center" wrapText="1"/>
      <protection locked="0"/>
    </xf>
    <xf numFmtId="166" fontId="22" fillId="0" borderId="113" xfId="4" applyNumberFormat="1" applyFont="1" applyBorder="1" applyAlignment="1">
      <alignment horizontal="center" vertical="center"/>
    </xf>
    <xf numFmtId="166" fontId="22" fillId="5" borderId="112" xfId="4" applyNumberFormat="1" applyFont="1" applyFill="1" applyBorder="1" applyAlignment="1">
      <alignment horizontal="center" vertical="center" wrapText="1"/>
    </xf>
    <xf numFmtId="166" fontId="24" fillId="5" borderId="112" xfId="4" applyNumberFormat="1" applyFont="1" applyFill="1" applyBorder="1" applyAlignment="1">
      <alignment horizontal="center" vertical="center" wrapText="1"/>
    </xf>
    <xf numFmtId="166" fontId="22" fillId="5" borderId="111" xfId="4" applyNumberFormat="1" applyFont="1" applyFill="1" applyBorder="1" applyAlignment="1">
      <alignment horizontal="center" vertical="center" wrapText="1"/>
    </xf>
    <xf numFmtId="166" fontId="24" fillId="5" borderId="111" xfId="4" applyNumberFormat="1" applyFont="1" applyFill="1" applyBorder="1" applyAlignment="1">
      <alignment horizontal="center" vertical="center" wrapText="1"/>
    </xf>
    <xf numFmtId="166" fontId="22" fillId="5" borderId="114" xfId="4" applyNumberFormat="1" applyFont="1" applyFill="1" applyBorder="1" applyAlignment="1">
      <alignment horizontal="center" vertical="center" wrapText="1"/>
    </xf>
    <xf numFmtId="166" fontId="23" fillId="0" borderId="114" xfId="4" applyNumberFormat="1" applyFont="1" applyBorder="1" applyAlignment="1">
      <alignment horizontal="center" vertical="center"/>
    </xf>
    <xf numFmtId="166" fontId="23" fillId="0" borderId="115" xfId="4" applyNumberFormat="1" applyFont="1" applyBorder="1" applyAlignment="1">
      <alignment horizontal="center" vertical="center"/>
    </xf>
    <xf numFmtId="166" fontId="23" fillId="0" borderId="112" xfId="4" applyNumberFormat="1" applyFont="1" applyBorder="1" applyAlignment="1">
      <alignment horizontal="center" vertical="center"/>
    </xf>
    <xf numFmtId="166" fontId="23" fillId="0" borderId="111" xfId="4" applyNumberFormat="1" applyFont="1" applyBorder="1" applyAlignment="1">
      <alignment horizontal="center" vertical="center"/>
    </xf>
    <xf numFmtId="166" fontId="23" fillId="0" borderId="116" xfId="4" applyNumberFormat="1" applyFont="1" applyBorder="1" applyAlignment="1">
      <alignment horizontal="center" vertical="center"/>
    </xf>
    <xf numFmtId="166" fontId="24" fillId="0" borderId="111" xfId="4" applyNumberFormat="1" applyFont="1" applyBorder="1" applyAlignment="1">
      <alignment horizontal="center" vertical="center"/>
    </xf>
    <xf numFmtId="166" fontId="24" fillId="0" borderId="112" xfId="4" applyNumberFormat="1" applyFont="1" applyBorder="1" applyAlignment="1">
      <alignment horizontal="center" vertical="center"/>
    </xf>
    <xf numFmtId="166" fontId="23" fillId="0" borderId="117" xfId="4" applyNumberFormat="1" applyFont="1" applyBorder="1" applyAlignment="1">
      <alignment horizontal="center" vertical="center"/>
    </xf>
    <xf numFmtId="166" fontId="22" fillId="3" borderId="118" xfId="4" applyNumberFormat="1" applyFont="1" applyFill="1" applyBorder="1" applyAlignment="1">
      <alignment horizontal="center" vertical="center"/>
    </xf>
    <xf numFmtId="166" fontId="22" fillId="0" borderId="93" xfId="4" applyNumberFormat="1" applyFont="1" applyBorder="1" applyAlignment="1">
      <alignment horizontal="center" vertical="center"/>
    </xf>
    <xf numFmtId="166" fontId="22" fillId="5" borderId="50" xfId="4" applyNumberFormat="1" applyFont="1" applyFill="1" applyBorder="1" applyAlignment="1">
      <alignment horizontal="center" vertical="center" wrapText="1"/>
    </xf>
    <xf numFmtId="166" fontId="22" fillId="5" borderId="24" xfId="4" applyNumberFormat="1" applyFont="1" applyFill="1" applyBorder="1" applyAlignment="1">
      <alignment horizontal="center" vertical="center" wrapText="1"/>
    </xf>
    <xf numFmtId="166" fontId="22" fillId="5" borderId="52" xfId="4" applyNumberFormat="1" applyFont="1" applyFill="1" applyBorder="1" applyAlignment="1">
      <alignment horizontal="center" vertical="center" wrapText="1"/>
    </xf>
    <xf numFmtId="166" fontId="23" fillId="0" borderId="119" xfId="4" applyNumberFormat="1" applyFont="1" applyBorder="1" applyAlignment="1">
      <alignment horizontal="center" vertical="center"/>
    </xf>
    <xf numFmtId="166" fontId="23" fillId="0" borderId="50" xfId="4" applyNumberFormat="1" applyFont="1" applyBorder="1" applyAlignment="1">
      <alignment horizontal="center" vertical="center"/>
    </xf>
    <xf numFmtId="166" fontId="23" fillId="0" borderId="24" xfId="4" applyNumberFormat="1" applyFont="1" applyBorder="1" applyAlignment="1">
      <alignment horizontal="center" vertical="center"/>
    </xf>
    <xf numFmtId="166" fontId="23" fillId="0" borderId="51" xfId="4" applyNumberFormat="1" applyFont="1" applyBorder="1" applyAlignment="1">
      <alignment horizontal="center" vertical="center"/>
    </xf>
    <xf numFmtId="166" fontId="24" fillId="0" borderId="24" xfId="4" applyNumberFormat="1" applyFont="1" applyBorder="1" applyAlignment="1">
      <alignment horizontal="center" vertical="center"/>
    </xf>
    <xf numFmtId="166" fontId="24" fillId="0" borderId="50" xfId="4" applyNumberFormat="1" applyFont="1" applyBorder="1" applyAlignment="1">
      <alignment horizontal="center" vertical="center"/>
    </xf>
    <xf numFmtId="166" fontId="23" fillId="0" borderId="12" xfId="4" applyNumberFormat="1" applyFont="1" applyBorder="1" applyAlignment="1">
      <alignment horizontal="center" vertical="center"/>
    </xf>
    <xf numFmtId="166" fontId="22" fillId="3" borderId="4" xfId="4" applyNumberFormat="1" applyFont="1" applyFill="1" applyBorder="1" applyAlignment="1">
      <alignment horizontal="center" vertical="center"/>
    </xf>
    <xf numFmtId="166" fontId="22" fillId="0" borderId="120" xfId="4" applyNumberFormat="1" applyFont="1" applyBorder="1" applyAlignment="1">
      <alignment horizontal="center" vertical="center"/>
    </xf>
    <xf numFmtId="0" fontId="22" fillId="3" borderId="66" xfId="0" applyFont="1" applyFill="1" applyBorder="1" applyAlignment="1">
      <alignment horizontal="center" vertical="center" wrapText="1"/>
    </xf>
    <xf numFmtId="166" fontId="17" fillId="0" borderId="122" xfId="4" applyNumberFormat="1" applyFont="1" applyBorder="1" applyAlignment="1">
      <alignment vertical="center"/>
    </xf>
    <xf numFmtId="166" fontId="19" fillId="0" borderId="122" xfId="4" applyNumberFormat="1" applyFont="1" applyBorder="1" applyAlignment="1">
      <alignment vertical="center"/>
    </xf>
    <xf numFmtId="166" fontId="16" fillId="4" borderId="121" xfId="4" applyNumberFormat="1" applyFont="1" applyFill="1" applyBorder="1" applyAlignment="1">
      <alignment vertical="center"/>
    </xf>
    <xf numFmtId="166" fontId="16" fillId="4" borderId="123" xfId="4" applyNumberFormat="1" applyFont="1" applyFill="1" applyBorder="1" applyAlignment="1">
      <alignment vertical="center"/>
    </xf>
    <xf numFmtId="166" fontId="17" fillId="0" borderId="124" xfId="4" applyNumberFormat="1" applyFont="1" applyBorder="1" applyAlignment="1">
      <alignment vertical="center"/>
    </xf>
    <xf numFmtId="166" fontId="17" fillId="0" borderId="110" xfId="4" applyNumberFormat="1" applyFont="1" applyBorder="1" applyAlignment="1">
      <alignment vertical="center"/>
    </xf>
    <xf numFmtId="166" fontId="17" fillId="0" borderId="125" xfId="4" applyNumberFormat="1" applyFont="1" applyBorder="1" applyAlignment="1">
      <alignment vertical="center"/>
    </xf>
    <xf numFmtId="166" fontId="16" fillId="3" borderId="126" xfId="4" applyNumberFormat="1" applyFont="1" applyFill="1" applyBorder="1" applyAlignment="1">
      <alignment vertical="center"/>
    </xf>
    <xf numFmtId="0" fontId="16" fillId="3" borderId="76" xfId="0" applyFont="1" applyFill="1" applyBorder="1" applyAlignment="1">
      <alignment horizontal="centerContinuous" vertical="center" wrapText="1"/>
    </xf>
    <xf numFmtId="3" fontId="16" fillId="3" borderId="4" xfId="0" applyNumberFormat="1" applyFont="1" applyFill="1" applyBorder="1" applyAlignment="1">
      <alignment horizontal="center" vertical="center" wrapText="1"/>
    </xf>
    <xf numFmtId="0" fontId="16" fillId="3" borderId="127" xfId="0" applyFont="1" applyFill="1" applyBorder="1" applyAlignment="1">
      <alignment horizontal="centerContinuous" vertical="center" wrapText="1"/>
    </xf>
    <xf numFmtId="165" fontId="16" fillId="3" borderId="4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49" fontId="23" fillId="0" borderId="92" xfId="0" applyNumberFormat="1" applyFont="1" applyBorder="1" applyAlignment="1">
      <alignment horizontal="left" vertical="center" wrapText="1"/>
    </xf>
    <xf numFmtId="49" fontId="23" fillId="0" borderId="23" xfId="0" applyNumberFormat="1" applyFont="1" applyBorder="1" applyAlignment="1">
      <alignment horizontal="left" vertical="center" wrapText="1"/>
    </xf>
    <xf numFmtId="165" fontId="16" fillId="3" borderId="26" xfId="0" applyNumberFormat="1" applyFont="1" applyFill="1" applyBorder="1" applyAlignment="1">
      <alignment horizontal="center" vertical="center" wrapText="1"/>
    </xf>
    <xf numFmtId="165" fontId="16" fillId="3" borderId="105" xfId="0" applyNumberFormat="1" applyFont="1" applyFill="1" applyBorder="1" applyAlignment="1">
      <alignment horizontal="center" vertical="center" wrapText="1"/>
    </xf>
    <xf numFmtId="165" fontId="16" fillId="3" borderId="0" xfId="0" applyNumberFormat="1" applyFont="1" applyFill="1" applyBorder="1" applyAlignment="1">
      <alignment horizontal="center" vertical="center" wrapText="1"/>
    </xf>
    <xf numFmtId="165" fontId="16" fillId="3" borderId="27" xfId="0" applyNumberFormat="1" applyFont="1" applyFill="1" applyBorder="1" applyAlignment="1">
      <alignment horizontal="center" vertical="center" wrapText="1"/>
    </xf>
    <xf numFmtId="0" fontId="17" fillId="0" borderId="128" xfId="0" applyFont="1" applyBorder="1" applyAlignment="1">
      <alignment horizontal="left" vertical="top" wrapText="1"/>
    </xf>
    <xf numFmtId="166" fontId="17" fillId="0" borderId="52" xfId="4" applyNumberFormat="1" applyFont="1" applyBorder="1" applyAlignment="1">
      <alignment horizontal="center" vertical="center" wrapText="1"/>
    </xf>
    <xf numFmtId="166" fontId="16" fillId="0" borderId="129" xfId="4" applyNumberFormat="1" applyFont="1" applyBorder="1" applyAlignment="1">
      <alignment horizontal="center" vertical="center"/>
    </xf>
    <xf numFmtId="0" fontId="17" fillId="0" borderId="59" xfId="0" applyFont="1" applyBorder="1" applyAlignment="1">
      <alignment horizontal="left" vertical="top" wrapText="1"/>
    </xf>
    <xf numFmtId="166" fontId="17" fillId="0" borderId="24" xfId="4" applyNumberFormat="1" applyFont="1" applyBorder="1" applyAlignment="1">
      <alignment horizontal="center" vertical="center" wrapText="1"/>
    </xf>
    <xf numFmtId="0" fontId="16" fillId="0" borderId="59" xfId="0" applyFont="1" applyBorder="1" applyAlignment="1">
      <alignment horizontal="left" vertical="top" wrapText="1"/>
    </xf>
    <xf numFmtId="166" fontId="16" fillId="0" borderId="42" xfId="4" applyNumberFormat="1" applyFont="1" applyBorder="1" applyAlignment="1">
      <alignment horizontal="center" vertical="center" wrapText="1"/>
    </xf>
    <xf numFmtId="166" fontId="17" fillId="0" borderId="42" xfId="4" applyNumberFormat="1" applyFont="1" applyBorder="1" applyAlignment="1">
      <alignment horizontal="center" vertical="center" wrapText="1"/>
    </xf>
    <xf numFmtId="0" fontId="16" fillId="0" borderId="65" xfId="0" applyFont="1" applyBorder="1" applyAlignment="1">
      <alignment horizontal="left" vertical="top" wrapText="1"/>
    </xf>
    <xf numFmtId="166" fontId="16" fillId="0" borderId="47" xfId="4" applyNumberFormat="1" applyFont="1" applyBorder="1" applyAlignment="1">
      <alignment horizontal="center" vertical="center" wrapText="1"/>
    </xf>
    <xf numFmtId="0" fontId="16" fillId="0" borderId="66" xfId="0" applyFont="1" applyBorder="1" applyAlignment="1">
      <alignment horizontal="left" vertical="top" wrapText="1"/>
    </xf>
    <xf numFmtId="166" fontId="16" fillId="0" borderId="67" xfId="4" applyNumberFormat="1" applyFont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top" wrapText="1"/>
    </xf>
    <xf numFmtId="166" fontId="17" fillId="0" borderId="50" xfId="4" applyNumberFormat="1" applyFont="1" applyBorder="1" applyAlignment="1">
      <alignment horizontal="center" vertical="center" wrapText="1"/>
    </xf>
    <xf numFmtId="166" fontId="16" fillId="0" borderId="24" xfId="4" applyNumberFormat="1" applyFont="1" applyBorder="1" applyAlignment="1">
      <alignment horizontal="center" vertical="center" wrapText="1"/>
    </xf>
    <xf numFmtId="166" fontId="16" fillId="0" borderId="50" xfId="4" applyNumberFormat="1" applyFont="1" applyBorder="1" applyAlignment="1">
      <alignment horizontal="center" vertical="center" wrapText="1"/>
    </xf>
    <xf numFmtId="166" fontId="16" fillId="0" borderId="51" xfId="4" applyNumberFormat="1" applyFont="1" applyBorder="1" applyAlignment="1">
      <alignment horizontal="center" vertical="center" wrapText="1"/>
    </xf>
    <xf numFmtId="166" fontId="16" fillId="0" borderId="4" xfId="4" applyNumberFormat="1" applyFont="1" applyBorder="1" applyAlignment="1">
      <alignment horizontal="center" vertical="center" wrapText="1"/>
    </xf>
    <xf numFmtId="0" fontId="17" fillId="0" borderId="58" xfId="0" applyFont="1" applyBorder="1" applyAlignment="1">
      <alignment horizontal="left" vertical="top" wrapText="1"/>
    </xf>
    <xf numFmtId="166" fontId="17" fillId="0" borderId="12" xfId="4" applyNumberFormat="1" applyFont="1" applyBorder="1" applyAlignment="1">
      <alignment horizontal="center" vertical="center" wrapText="1"/>
    </xf>
    <xf numFmtId="0" fontId="17" fillId="0" borderId="65" xfId="0" applyFont="1" applyBorder="1" applyAlignment="1">
      <alignment horizontal="left" vertical="top" wrapText="1"/>
    </xf>
    <xf numFmtId="166" fontId="17" fillId="0" borderId="51" xfId="4" applyNumberFormat="1" applyFont="1" applyBorder="1" applyAlignment="1">
      <alignment horizontal="center" vertical="center" wrapText="1"/>
    </xf>
    <xf numFmtId="0" fontId="16" fillId="0" borderId="66" xfId="0" applyFont="1" applyBorder="1" applyAlignment="1">
      <alignment horizontal="left" vertical="center" wrapText="1"/>
    </xf>
    <xf numFmtId="3" fontId="16" fillId="0" borderId="76" xfId="0" applyNumberFormat="1" applyFont="1" applyBorder="1" applyAlignment="1">
      <alignment horizontal="center" vertical="center" wrapText="1"/>
    </xf>
    <xf numFmtId="3" fontId="16" fillId="0" borderId="67" xfId="0" applyNumberFormat="1" applyFont="1" applyBorder="1" applyAlignment="1">
      <alignment horizontal="center" vertical="center" wrapText="1"/>
    </xf>
    <xf numFmtId="0" fontId="17" fillId="0" borderId="130" xfId="0" applyFont="1" applyBorder="1" applyAlignment="1">
      <alignment horizontal="left" vertical="center" wrapText="1"/>
    </xf>
    <xf numFmtId="3" fontId="17" fillId="0" borderId="105" xfId="0" applyNumberFormat="1" applyFont="1" applyBorder="1" applyAlignment="1">
      <alignment horizontal="center" vertical="center" wrapText="1"/>
    </xf>
    <xf numFmtId="3" fontId="17" fillId="0" borderId="83" xfId="0" applyNumberFormat="1" applyFont="1" applyBorder="1" applyAlignment="1">
      <alignment horizontal="center" vertical="center" wrapText="1"/>
    </xf>
    <xf numFmtId="0" fontId="17" fillId="0" borderId="45" xfId="0" applyFont="1" applyBorder="1" applyAlignment="1">
      <alignment horizontal="left" vertical="center" wrapText="1"/>
    </xf>
    <xf numFmtId="3" fontId="17" fillId="0" borderId="88" xfId="0" applyNumberFormat="1" applyFont="1" applyBorder="1" applyAlignment="1">
      <alignment horizontal="center" vertical="center" wrapText="1"/>
    </xf>
    <xf numFmtId="3" fontId="17" fillId="0" borderId="46" xfId="0" applyNumberFormat="1" applyFont="1" applyBorder="1" applyAlignment="1">
      <alignment horizontal="center" vertical="center" wrapText="1"/>
    </xf>
    <xf numFmtId="0" fontId="17" fillId="0" borderId="131" xfId="0" applyFont="1" applyBorder="1" applyAlignment="1">
      <alignment horizontal="left" vertical="center" wrapText="1"/>
    </xf>
    <xf numFmtId="3" fontId="17" fillId="0" borderId="95" xfId="0" applyNumberFormat="1" applyFont="1" applyBorder="1" applyAlignment="1">
      <alignment horizontal="center" vertical="center" wrapText="1"/>
    </xf>
    <xf numFmtId="3" fontId="17" fillId="0" borderId="86" xfId="0" applyNumberFormat="1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top" wrapText="1"/>
    </xf>
    <xf numFmtId="166" fontId="17" fillId="0" borderId="64" xfId="4" applyNumberFormat="1" applyFont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top" wrapText="1"/>
    </xf>
    <xf numFmtId="166" fontId="17" fillId="0" borderId="47" xfId="4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58" xfId="0" applyFont="1" applyBorder="1" applyAlignment="1">
      <alignment horizontal="left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3" fontId="17" fillId="0" borderId="39" xfId="0" applyNumberFormat="1" applyFont="1" applyBorder="1" applyAlignment="1">
      <alignment horizontal="center" vertical="center" wrapText="1"/>
    </xf>
    <xf numFmtId="0" fontId="16" fillId="0" borderId="128" xfId="0" applyFont="1" applyBorder="1" applyAlignment="1">
      <alignment horizontal="left" vertical="top" wrapText="1"/>
    </xf>
    <xf numFmtId="0" fontId="0" fillId="0" borderId="53" xfId="0" applyBorder="1" applyAlignment="1">
      <alignment horizontal="center"/>
    </xf>
    <xf numFmtId="166" fontId="1" fillId="0" borderId="43" xfId="1" applyNumberFormat="1" applyFont="1" applyBorder="1" applyAlignment="1">
      <alignment horizontal="center"/>
    </xf>
    <xf numFmtId="166" fontId="1" fillId="0" borderId="53" xfId="1" applyNumberFormat="1" applyFont="1" applyBorder="1" applyAlignment="1">
      <alignment horizontal="center"/>
    </xf>
    <xf numFmtId="0" fontId="0" fillId="0" borderId="15" xfId="0" applyBorder="1"/>
    <xf numFmtId="0" fontId="16" fillId="2" borderId="1" xfId="0" applyFont="1" applyFill="1" applyBorder="1" applyAlignment="1">
      <alignment horizontal="center" vertical="center" wrapText="1"/>
    </xf>
    <xf numFmtId="165" fontId="16" fillId="0" borderId="110" xfId="0" applyNumberFormat="1" applyFont="1" applyBorder="1" applyAlignment="1" applyProtection="1">
      <alignment horizontal="center" vertical="center" wrapText="1"/>
      <protection locked="0"/>
    </xf>
    <xf numFmtId="165" fontId="17" fillId="0" borderId="110" xfId="0" applyNumberFormat="1" applyFont="1" applyBorder="1" applyAlignment="1" applyProtection="1">
      <alignment horizontal="center" vertical="center" wrapText="1"/>
      <protection locked="0"/>
    </xf>
    <xf numFmtId="166" fontId="16" fillId="0" borderId="29" xfId="4" applyNumberFormat="1" applyFont="1" applyBorder="1"/>
    <xf numFmtId="166" fontId="16" fillId="0" borderId="23" xfId="4" applyNumberFormat="1" applyFont="1" applyBorder="1"/>
    <xf numFmtId="165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7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166" fontId="17" fillId="0" borderId="42" xfId="4" applyNumberFormat="1" applyFont="1" applyBorder="1"/>
    <xf numFmtId="166" fontId="16" fillId="0" borderId="64" xfId="4" applyNumberFormat="1" applyFont="1" applyBorder="1"/>
    <xf numFmtId="166" fontId="16" fillId="0" borderId="42" xfId="4" applyNumberFormat="1" applyFont="1" applyBorder="1"/>
    <xf numFmtId="165" fontId="16" fillId="0" borderId="42" xfId="0" applyNumberFormat="1" applyFont="1" applyBorder="1" applyAlignment="1" applyProtection="1">
      <alignment horizontal="center" vertical="center" wrapText="1"/>
      <protection locked="0"/>
    </xf>
    <xf numFmtId="165" fontId="17" fillId="0" borderId="42" xfId="0" applyNumberFormat="1" applyFont="1" applyBorder="1" applyAlignment="1" applyProtection="1">
      <alignment horizontal="center" vertical="center" wrapText="1"/>
      <protection locked="0"/>
    </xf>
    <xf numFmtId="165" fontId="16" fillId="0" borderId="44" xfId="0" applyNumberFormat="1" applyFont="1" applyBorder="1" applyAlignment="1" applyProtection="1">
      <alignment horizontal="center" vertical="center" wrapText="1"/>
      <protection locked="0"/>
    </xf>
    <xf numFmtId="165" fontId="16" fillId="3" borderId="89" xfId="0" applyNumberFormat="1" applyFont="1" applyFill="1" applyBorder="1" applyAlignment="1">
      <alignment horizontal="center" vertical="center" wrapText="1"/>
    </xf>
    <xf numFmtId="165" fontId="17" fillId="0" borderId="29" xfId="0" applyNumberFormat="1" applyFont="1" applyBorder="1" applyAlignment="1" applyProtection="1">
      <alignment horizontal="center" vertical="center" wrapText="1"/>
      <protection locked="0"/>
    </xf>
    <xf numFmtId="165" fontId="16" fillId="3" borderId="113" xfId="0" applyNumberFormat="1" applyFont="1" applyFill="1" applyBorder="1" applyAlignment="1">
      <alignment horizontal="center" vertical="center" wrapText="1"/>
    </xf>
    <xf numFmtId="165" fontId="16" fillId="3" borderId="83" xfId="0" applyNumberFormat="1" applyFont="1" applyFill="1" applyBorder="1" applyAlignment="1">
      <alignment horizontal="center" vertical="center" wrapText="1"/>
    </xf>
    <xf numFmtId="165" fontId="17" fillId="0" borderId="64" xfId="0" applyNumberFormat="1" applyFont="1" applyBorder="1" applyAlignment="1" applyProtection="1">
      <alignment horizontal="center" vertical="center" wrapText="1"/>
      <protection locked="0"/>
    </xf>
    <xf numFmtId="165" fontId="16" fillId="3" borderId="39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/>
    <xf numFmtId="165" fontId="16" fillId="3" borderId="1" xfId="0" applyNumberFormat="1" applyFont="1" applyFill="1" applyBorder="1" applyAlignment="1">
      <alignment horizontal="center"/>
    </xf>
    <xf numFmtId="166" fontId="17" fillId="0" borderId="32" xfId="4" applyNumberFormat="1" applyFont="1" applyBorder="1"/>
    <xf numFmtId="166" fontId="17" fillId="0" borderId="64" xfId="4" applyNumberFormat="1" applyFont="1" applyBorder="1"/>
    <xf numFmtId="0" fontId="22" fillId="0" borderId="11" xfId="0" applyFont="1" applyBorder="1" applyAlignment="1">
      <alignment vertical="center"/>
    </xf>
    <xf numFmtId="166" fontId="24" fillId="5" borderId="64" xfId="4" applyNumberFormat="1" applyFont="1" applyFill="1" applyBorder="1" applyAlignment="1">
      <alignment horizontal="center" vertical="center" wrapText="1"/>
    </xf>
    <xf numFmtId="166" fontId="24" fillId="5" borderId="42" xfId="4" applyNumberFormat="1" applyFont="1" applyFill="1" applyBorder="1" applyAlignment="1">
      <alignment horizontal="center" vertical="center" wrapText="1"/>
    </xf>
    <xf numFmtId="166" fontId="22" fillId="5" borderId="42" xfId="4" applyNumberFormat="1" applyFont="1" applyFill="1" applyBorder="1" applyAlignment="1">
      <alignment horizontal="center" vertical="center" wrapText="1"/>
    </xf>
    <xf numFmtId="166" fontId="23" fillId="0" borderId="41" xfId="4" applyNumberFormat="1" applyFont="1" applyBorder="1" applyAlignment="1">
      <alignment horizontal="center" vertical="center"/>
    </xf>
    <xf numFmtId="166" fontId="23" fillId="0" borderId="64" xfId="4" applyNumberFormat="1" applyFont="1" applyBorder="1" applyAlignment="1">
      <alignment horizontal="center" vertical="center"/>
    </xf>
    <xf numFmtId="166" fontId="24" fillId="0" borderId="42" xfId="4" applyNumberFormat="1" applyFont="1" applyBorder="1" applyAlignment="1">
      <alignment horizontal="center" vertical="center"/>
    </xf>
    <xf numFmtId="166" fontId="24" fillId="0" borderId="64" xfId="4" applyNumberFormat="1" applyFont="1" applyBorder="1" applyAlignment="1">
      <alignment horizontal="center" vertical="center"/>
    </xf>
    <xf numFmtId="166" fontId="23" fillId="0" borderId="42" xfId="4" applyNumberFormat="1" applyFont="1" applyBorder="1" applyAlignment="1">
      <alignment horizontal="center" vertical="center"/>
    </xf>
    <xf numFmtId="166" fontId="22" fillId="0" borderId="46" xfId="4" applyNumberFormat="1" applyFont="1" applyBorder="1" applyAlignment="1">
      <alignment horizontal="center" vertical="center"/>
    </xf>
    <xf numFmtId="166" fontId="23" fillId="0" borderId="39" xfId="4" applyNumberFormat="1" applyFont="1" applyBorder="1" applyAlignment="1">
      <alignment horizontal="center" vertical="center"/>
    </xf>
    <xf numFmtId="166" fontId="22" fillId="0" borderId="139" xfId="4" applyNumberFormat="1" applyFont="1" applyBorder="1" applyAlignment="1">
      <alignment horizontal="center" vertical="center"/>
    </xf>
    <xf numFmtId="166" fontId="22" fillId="5" borderId="122" xfId="4" applyNumberFormat="1" applyFont="1" applyFill="1" applyBorder="1" applyAlignment="1">
      <alignment horizontal="center" vertical="center" wrapText="1"/>
    </xf>
    <xf numFmtId="166" fontId="24" fillId="5" borderId="122" xfId="4" applyNumberFormat="1" applyFont="1" applyFill="1" applyBorder="1" applyAlignment="1">
      <alignment horizontal="center" vertical="center" wrapText="1"/>
    </xf>
    <xf numFmtId="166" fontId="22" fillId="5" borderId="110" xfId="4" applyNumberFormat="1" applyFont="1" applyFill="1" applyBorder="1" applyAlignment="1">
      <alignment horizontal="center" vertical="center" wrapText="1"/>
    </xf>
    <xf numFmtId="166" fontId="24" fillId="5" borderId="110" xfId="4" applyNumberFormat="1" applyFont="1" applyFill="1" applyBorder="1" applyAlignment="1">
      <alignment horizontal="center" vertical="center" wrapText="1"/>
    </xf>
    <xf numFmtId="166" fontId="22" fillId="5" borderId="140" xfId="4" applyNumberFormat="1" applyFont="1" applyFill="1" applyBorder="1" applyAlignment="1">
      <alignment horizontal="center" vertical="center" wrapText="1"/>
    </xf>
    <xf numFmtId="166" fontId="23" fillId="0" borderId="140" xfId="4" applyNumberFormat="1" applyFont="1" applyBorder="1" applyAlignment="1">
      <alignment horizontal="center" vertical="center"/>
    </xf>
    <xf numFmtId="166" fontId="23" fillId="0" borderId="138" xfId="4" applyNumberFormat="1" applyFont="1" applyBorder="1" applyAlignment="1">
      <alignment horizontal="center" vertical="center"/>
    </xf>
    <xf numFmtId="166" fontId="22" fillId="0" borderId="121" xfId="4" applyNumberFormat="1" applyFont="1" applyBorder="1" applyAlignment="1">
      <alignment horizontal="center" vertical="center"/>
    </xf>
    <xf numFmtId="166" fontId="23" fillId="0" borderId="122" xfId="4" applyNumberFormat="1" applyFont="1" applyBorder="1" applyAlignment="1">
      <alignment horizontal="center" vertical="center"/>
    </xf>
    <xf numFmtId="166" fontId="23" fillId="0" borderId="110" xfId="4" applyNumberFormat="1" applyFont="1" applyBorder="1" applyAlignment="1">
      <alignment horizontal="center" vertical="center"/>
    </xf>
    <xf numFmtId="166" fontId="23" fillId="0" borderId="141" xfId="4" applyNumberFormat="1" applyFont="1" applyBorder="1" applyAlignment="1">
      <alignment horizontal="center" vertical="center"/>
    </xf>
    <xf numFmtId="166" fontId="24" fillId="0" borderId="110" xfId="4" applyNumberFormat="1" applyFont="1" applyBorder="1" applyAlignment="1">
      <alignment horizontal="center" vertical="center"/>
    </xf>
    <xf numFmtId="166" fontId="24" fillId="0" borderId="122" xfId="4" applyNumberFormat="1" applyFont="1" applyBorder="1" applyAlignment="1">
      <alignment horizontal="center" vertical="center"/>
    </xf>
    <xf numFmtId="166" fontId="23" fillId="0" borderId="142" xfId="4" applyNumberFormat="1" applyFont="1" applyBorder="1" applyAlignment="1">
      <alignment horizontal="center" vertical="center"/>
    </xf>
    <xf numFmtId="166" fontId="22" fillId="3" borderId="127" xfId="4" applyNumberFormat="1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/>
    </xf>
    <xf numFmtId="165" fontId="17" fillId="0" borderId="26" xfId="0" applyNumberFormat="1" applyFont="1" applyFill="1" applyBorder="1" applyAlignment="1" applyProtection="1">
      <alignment vertical="center" wrapText="1"/>
      <protection locked="0"/>
    </xf>
    <xf numFmtId="166" fontId="17" fillId="0" borderId="12" xfId="4" applyNumberFormat="1" applyFont="1" applyFill="1" applyBorder="1" applyAlignment="1">
      <alignment horizontal="center" vertical="center"/>
    </xf>
    <xf numFmtId="165" fontId="17" fillId="0" borderId="28" xfId="0" applyNumberFormat="1" applyFont="1" applyFill="1" applyBorder="1" applyAlignment="1" applyProtection="1">
      <alignment vertical="center" wrapText="1"/>
      <protection locked="0"/>
    </xf>
    <xf numFmtId="166" fontId="17" fillId="0" borderId="24" xfId="4" applyNumberFormat="1" applyFont="1" applyFill="1" applyBorder="1" applyAlignment="1">
      <alignment horizontal="center" vertical="center"/>
    </xf>
    <xf numFmtId="165" fontId="17" fillId="0" borderId="103" xfId="0" applyNumberFormat="1" applyFont="1" applyFill="1" applyBorder="1" applyAlignment="1" applyProtection="1">
      <alignment vertical="center" wrapText="1"/>
      <protection locked="0"/>
    </xf>
    <xf numFmtId="166" fontId="17" fillId="0" borderId="109" xfId="4" applyNumberFormat="1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/>
    </xf>
    <xf numFmtId="0" fontId="16" fillId="0" borderId="143" xfId="0" applyFont="1" applyFill="1" applyBorder="1" applyAlignment="1">
      <alignment horizontal="center"/>
    </xf>
    <xf numFmtId="166" fontId="16" fillId="0" borderId="67" xfId="4" applyNumberFormat="1" applyFont="1" applyFill="1" applyBorder="1" applyAlignment="1">
      <alignment horizontal="center"/>
    </xf>
    <xf numFmtId="166" fontId="21" fillId="0" borderId="52" xfId="4" applyNumberFormat="1" applyFont="1" applyFill="1" applyBorder="1" applyAlignment="1"/>
    <xf numFmtId="166" fontId="16" fillId="0" borderId="6" xfId="0" applyNumberFormat="1" applyFont="1" applyFill="1" applyBorder="1" applyAlignment="1"/>
    <xf numFmtId="165" fontId="16" fillId="0" borderId="11" xfId="0" applyNumberFormat="1" applyFont="1" applyFill="1" applyBorder="1" applyAlignment="1" applyProtection="1">
      <alignment horizontal="center" vertical="center" wrapText="1"/>
    </xf>
    <xf numFmtId="166" fontId="16" fillId="0" borderId="11" xfId="4" applyNumberFormat="1" applyFont="1" applyFill="1" applyBorder="1" applyAlignment="1">
      <alignment horizontal="center"/>
    </xf>
    <xf numFmtId="0" fontId="22" fillId="3" borderId="127" xfId="0" applyFont="1" applyFill="1" applyBorder="1" applyAlignment="1">
      <alignment horizontal="center" vertical="center" wrapText="1"/>
    </xf>
    <xf numFmtId="166" fontId="16" fillId="0" borderId="11" xfId="4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6" fontId="1" fillId="2" borderId="5" xfId="1" applyNumberFormat="1" applyFont="1" applyFill="1" applyBorder="1" applyAlignment="1">
      <alignment horizontal="center" vertical="center"/>
    </xf>
    <xf numFmtId="166" fontId="1" fillId="2" borderId="8" xfId="1" applyNumberFormat="1" applyFont="1" applyFill="1" applyBorder="1" applyAlignment="1">
      <alignment horizontal="center" vertical="center"/>
    </xf>
    <xf numFmtId="166" fontId="1" fillId="0" borderId="5" xfId="1" applyNumberFormat="1" applyFont="1" applyBorder="1" applyAlignment="1">
      <alignment horizontal="center" vertical="center"/>
    </xf>
    <xf numFmtId="166" fontId="1" fillId="0" borderId="8" xfId="1" applyNumberFormat="1" applyFont="1" applyBorder="1" applyAlignment="1">
      <alignment horizontal="center" vertical="center"/>
    </xf>
    <xf numFmtId="166" fontId="1" fillId="2" borderId="107" xfId="1" applyNumberFormat="1" applyFont="1" applyFill="1" applyBorder="1" applyAlignment="1">
      <alignment horizontal="center" vertical="center"/>
    </xf>
    <xf numFmtId="166" fontId="1" fillId="2" borderId="108" xfId="1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shrinkToFit="1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5" fillId="0" borderId="14" xfId="0" applyFont="1" applyBorder="1" applyAlignment="1">
      <alignment horizontal="left" shrinkToFi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shrinkToFit="1"/>
    </xf>
    <xf numFmtId="0" fontId="2" fillId="0" borderId="14" xfId="0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0" fontId="20" fillId="0" borderId="14" xfId="0" applyFont="1" applyBorder="1" applyAlignment="1">
      <alignment horizontal="left" shrinkToFit="1"/>
    </xf>
    <xf numFmtId="0" fontId="5" fillId="0" borderId="24" xfId="0" applyFont="1" applyBorder="1" applyAlignment="1">
      <alignment horizontal="left" shrinkToFit="1"/>
    </xf>
    <xf numFmtId="0" fontId="4" fillId="0" borderId="24" xfId="0" applyFont="1" applyBorder="1" applyAlignment="1">
      <alignment horizontal="left" shrinkToFit="1"/>
    </xf>
    <xf numFmtId="0" fontId="4" fillId="0" borderId="14" xfId="0" applyFont="1" applyBorder="1" applyAlignment="1">
      <alignment horizontal="left" shrinkToFit="1"/>
    </xf>
    <xf numFmtId="0" fontId="7" fillId="0" borderId="1" xfId="0" applyFont="1" applyBorder="1" applyAlignment="1">
      <alignment horizontal="left" shrinkToFit="1"/>
    </xf>
    <xf numFmtId="0" fontId="2" fillId="0" borderId="53" xfId="0" applyFont="1" applyBorder="1" applyAlignment="1">
      <alignment horizontal="left" shrinkToFit="1"/>
    </xf>
    <xf numFmtId="0" fontId="5" fillId="0" borderId="13" xfId="0" applyFont="1" applyBorder="1" applyAlignment="1">
      <alignment horizontal="left" shrinkToFi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shrinkToFit="1"/>
    </xf>
    <xf numFmtId="0" fontId="11" fillId="0" borderId="16" xfId="0" applyFont="1" applyBorder="1" applyAlignment="1">
      <alignment horizontal="left" shrinkToFit="1"/>
    </xf>
    <xf numFmtId="0" fontId="11" fillId="0" borderId="17" xfId="0" applyFont="1" applyBorder="1" applyAlignment="1">
      <alignment horizontal="left" shrinkToFit="1"/>
    </xf>
    <xf numFmtId="0" fontId="11" fillId="0" borderId="18" xfId="0" applyFont="1" applyBorder="1" applyAlignment="1">
      <alignment horizontal="left" shrinkToFit="1"/>
    </xf>
    <xf numFmtId="0" fontId="2" fillId="0" borderId="15" xfId="0" applyFont="1" applyBorder="1" applyAlignment="1">
      <alignment horizontal="left" shrinkToFit="1"/>
    </xf>
    <xf numFmtId="0" fontId="1" fillId="0" borderId="14" xfId="0" applyFont="1" applyBorder="1" applyAlignment="1">
      <alignment horizontal="left" shrinkToFit="1"/>
    </xf>
    <xf numFmtId="0" fontId="2" fillId="0" borderId="13" xfId="0" applyFont="1" applyBorder="1" applyAlignment="1">
      <alignment horizontal="left" shrinkToFit="1"/>
    </xf>
    <xf numFmtId="0" fontId="3" fillId="0" borderId="16" xfId="0" applyFont="1" applyBorder="1" applyAlignment="1">
      <alignment horizontal="left" shrinkToFit="1"/>
    </xf>
    <xf numFmtId="0" fontId="3" fillId="0" borderId="17" xfId="0" applyFont="1" applyBorder="1" applyAlignment="1">
      <alignment horizontal="left" shrinkToFit="1"/>
    </xf>
    <xf numFmtId="0" fontId="3" fillId="0" borderId="18" xfId="0" applyFont="1" applyBorder="1" applyAlignment="1">
      <alignment horizontal="left" shrinkToFit="1"/>
    </xf>
    <xf numFmtId="0" fontId="0" fillId="0" borderId="77" xfId="0" applyBorder="1" applyAlignment="1">
      <alignment horizontal="center"/>
    </xf>
    <xf numFmtId="0" fontId="0" fillId="0" borderId="109" xfId="0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49" fontId="23" fillId="0" borderId="23" xfId="0" applyNumberFormat="1" applyFont="1" applyBorder="1" applyAlignment="1">
      <alignment horizontal="left" vertical="center"/>
    </xf>
    <xf numFmtId="49" fontId="23" fillId="0" borderId="30" xfId="0" applyNumberFormat="1" applyFont="1" applyBorder="1" applyAlignment="1">
      <alignment horizontal="left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0" borderId="89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2" fillId="0" borderId="8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left" vertical="center" wrapText="1"/>
    </xf>
    <xf numFmtId="49" fontId="22" fillId="0" borderId="89" xfId="0" applyNumberFormat="1" applyFont="1" applyBorder="1" applyAlignment="1">
      <alignment horizontal="left" vertical="center" wrapText="1"/>
    </xf>
    <xf numFmtId="49" fontId="23" fillId="0" borderId="92" xfId="0" applyNumberFormat="1" applyFont="1" applyBorder="1" applyAlignment="1">
      <alignment horizontal="left" vertical="center" wrapText="1"/>
    </xf>
    <xf numFmtId="0" fontId="22" fillId="0" borderId="5" xfId="0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49" fontId="22" fillId="0" borderId="11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right" vertical="center"/>
    </xf>
    <xf numFmtId="3" fontId="22" fillId="0" borderId="9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 wrapText="1"/>
    </xf>
    <xf numFmtId="49" fontId="23" fillId="0" borderId="23" xfId="0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96" xfId="0" applyFont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  <xf numFmtId="0" fontId="2" fillId="0" borderId="99" xfId="0" applyFont="1" applyBorder="1" applyAlignment="1">
      <alignment vertical="center" wrapText="1"/>
    </xf>
    <xf numFmtId="0" fontId="2" fillId="0" borderId="101" xfId="0" applyFont="1" applyBorder="1" applyAlignment="1">
      <alignment vertical="center" wrapText="1"/>
    </xf>
    <xf numFmtId="0" fontId="2" fillId="0" borderId="102" xfId="0" applyFont="1" applyBorder="1" applyAlignment="1">
      <alignment vertical="center" wrapText="1"/>
    </xf>
    <xf numFmtId="49" fontId="16" fillId="3" borderId="8" xfId="0" applyNumberFormat="1" applyFont="1" applyFill="1" applyBorder="1" applyAlignment="1">
      <alignment horizontal="center" vertical="center"/>
    </xf>
    <xf numFmtId="49" fontId="16" fillId="3" borderId="9" xfId="0" applyNumberFormat="1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49" fontId="16" fillId="4" borderId="38" xfId="0" applyNumberFormat="1" applyFont="1" applyFill="1" applyBorder="1" applyAlignment="1">
      <alignment horizontal="center" vertical="center"/>
    </xf>
    <xf numFmtId="49" fontId="16" fillId="4" borderId="89" xfId="0" applyNumberFormat="1" applyFont="1" applyFill="1" applyBorder="1" applyAlignment="1">
      <alignment horizontal="center" vertical="center"/>
    </xf>
    <xf numFmtId="0" fontId="16" fillId="4" borderId="94" xfId="0" applyFont="1" applyFill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7" fillId="0" borderId="23" xfId="5" applyFont="1" applyBorder="1" applyAlignment="1" applyProtection="1">
      <alignment horizontal="left" vertical="center" wrapText="1"/>
    </xf>
    <xf numFmtId="49" fontId="17" fillId="0" borderId="29" xfId="0" applyNumberFormat="1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10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3" fontId="16" fillId="0" borderId="8" xfId="0" applyNumberFormat="1" applyFont="1" applyBorder="1" applyAlignment="1">
      <alignment horizontal="right" vertical="center"/>
    </xf>
    <xf numFmtId="3" fontId="16" fillId="0" borderId="9" xfId="0" applyNumberFormat="1" applyFont="1" applyBorder="1" applyAlignment="1">
      <alignment horizontal="right" vertical="center"/>
    </xf>
    <xf numFmtId="3" fontId="16" fillId="0" borderId="10" xfId="0" applyNumberFormat="1" applyFont="1" applyBorder="1" applyAlignment="1">
      <alignment horizontal="right" vertical="center"/>
    </xf>
    <xf numFmtId="165" fontId="16" fillId="3" borderId="1" xfId="0" applyNumberFormat="1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2" fillId="0" borderId="11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165" fontId="16" fillId="4" borderId="7" xfId="0" applyNumberFormat="1" applyFont="1" applyFill="1" applyBorder="1" applyAlignment="1" applyProtection="1">
      <alignment horizontal="center" vertical="center" wrapText="1"/>
    </xf>
    <xf numFmtId="165" fontId="16" fillId="4" borderId="12" xfId="0" applyNumberFormat="1" applyFont="1" applyFill="1" applyBorder="1" applyAlignment="1" applyProtection="1">
      <alignment horizontal="center" vertical="center" wrapText="1"/>
    </xf>
    <xf numFmtId="165" fontId="16" fillId="4" borderId="10" xfId="0" applyNumberFormat="1" applyFont="1" applyFill="1" applyBorder="1" applyAlignment="1" applyProtection="1">
      <alignment horizontal="center" vertical="center" wrapText="1"/>
    </xf>
    <xf numFmtId="0" fontId="16" fillId="4" borderId="78" xfId="0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vertical="center"/>
    </xf>
    <xf numFmtId="0" fontId="16" fillId="4" borderId="80" xfId="0" applyFont="1" applyFill="1" applyBorder="1" applyAlignment="1">
      <alignment horizontal="center" vertical="center"/>
    </xf>
    <xf numFmtId="165" fontId="16" fillId="4" borderId="79" xfId="0" applyNumberFormat="1" applyFont="1" applyFill="1" applyBorder="1" applyAlignment="1">
      <alignment horizontal="center" vertical="center" wrapText="1"/>
    </xf>
    <xf numFmtId="165" fontId="16" fillId="4" borderId="26" xfId="0" applyNumberFormat="1" applyFont="1" applyFill="1" applyBorder="1" applyAlignment="1">
      <alignment horizontal="center" vertical="center" wrapText="1"/>
    </xf>
    <xf numFmtId="165" fontId="16" fillId="4" borderId="81" xfId="0" applyNumberFormat="1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right"/>
    </xf>
    <xf numFmtId="0" fontId="16" fillId="0" borderId="27" xfId="0" applyFont="1" applyBorder="1" applyAlignment="1">
      <alignment horizontal="right"/>
    </xf>
    <xf numFmtId="0" fontId="16" fillId="0" borderId="37" xfId="0" applyFont="1" applyBorder="1" applyAlignment="1">
      <alignment horizontal="right"/>
    </xf>
    <xf numFmtId="0" fontId="16" fillId="4" borderId="73" xfId="2" applyFont="1" applyFill="1" applyBorder="1" applyAlignment="1" applyProtection="1">
      <alignment horizontal="left"/>
    </xf>
    <xf numFmtId="0" fontId="16" fillId="4" borderId="74" xfId="2" applyFont="1" applyFill="1" applyBorder="1" applyAlignment="1" applyProtection="1">
      <alignment horizontal="left"/>
    </xf>
    <xf numFmtId="0" fontId="17" fillId="0" borderId="5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165" fontId="16" fillId="0" borderId="11" xfId="2" applyNumberFormat="1" applyFont="1" applyFill="1" applyBorder="1" applyAlignment="1" applyProtection="1">
      <alignment horizontal="center" vertical="center" wrapText="1"/>
    </xf>
    <xf numFmtId="165" fontId="16" fillId="0" borderId="0" xfId="2" applyNumberFormat="1" applyFont="1" applyFill="1" applyBorder="1" applyAlignment="1" applyProtection="1">
      <alignment horizontal="center" vertical="center" wrapText="1"/>
    </xf>
    <xf numFmtId="165" fontId="16" fillId="0" borderId="12" xfId="2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166" fontId="16" fillId="0" borderId="11" xfId="4" applyNumberFormat="1" applyFont="1" applyBorder="1" applyAlignment="1">
      <alignment horizontal="right"/>
    </xf>
    <xf numFmtId="166" fontId="16" fillId="0" borderId="0" xfId="4" applyNumberFormat="1" applyFont="1" applyBorder="1" applyAlignment="1">
      <alignment horizontal="right"/>
    </xf>
    <xf numFmtId="166" fontId="16" fillId="0" borderId="12" xfId="4" applyNumberFormat="1" applyFont="1" applyBorder="1" applyAlignment="1">
      <alignment horizontal="right"/>
    </xf>
    <xf numFmtId="0" fontId="17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166" fontId="16" fillId="0" borderId="36" xfId="4" applyNumberFormat="1" applyFont="1" applyBorder="1" applyAlignment="1">
      <alignment horizontal="right"/>
    </xf>
    <xf numFmtId="166" fontId="16" fillId="0" borderId="27" xfId="4" applyNumberFormat="1" applyFont="1" applyBorder="1" applyAlignment="1">
      <alignment horizontal="right"/>
    </xf>
    <xf numFmtId="166" fontId="16" fillId="0" borderId="37" xfId="4" applyNumberFormat="1" applyFont="1" applyBorder="1" applyAlignment="1">
      <alignment horizontal="right"/>
    </xf>
    <xf numFmtId="0" fontId="16" fillId="0" borderId="11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7" fillId="0" borderId="13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135" xfId="0" applyFont="1" applyBorder="1" applyAlignment="1">
      <alignment horizontal="center" vertical="center"/>
    </xf>
    <xf numFmtId="0" fontId="17" fillId="0" borderId="136" xfId="0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/>
    </xf>
    <xf numFmtId="0" fontId="17" fillId="0" borderId="13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13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33" xfId="0" applyFont="1" applyBorder="1" applyAlignment="1">
      <alignment horizontal="center" vertical="center"/>
    </xf>
    <xf numFmtId="166" fontId="17" fillId="0" borderId="50" xfId="4" applyNumberFormat="1" applyFont="1" applyBorder="1" applyAlignment="1">
      <alignment vertical="center"/>
    </xf>
    <xf numFmtId="166" fontId="19" fillId="0" borderId="50" xfId="4" applyNumberFormat="1" applyFont="1" applyBorder="1" applyAlignment="1">
      <alignment vertical="center"/>
    </xf>
    <xf numFmtId="166" fontId="17" fillId="0" borderId="109" xfId="4" applyNumberFormat="1" applyFont="1" applyBorder="1" applyAlignment="1">
      <alignment vertical="center"/>
    </xf>
    <xf numFmtId="0" fontId="16" fillId="4" borderId="1" xfId="0" applyFont="1" applyFill="1" applyBorder="1" applyAlignment="1">
      <alignment horizontal="left" vertical="top" wrapText="1"/>
    </xf>
    <xf numFmtId="166" fontId="16" fillId="4" borderId="1" xfId="4" applyNumberFormat="1" applyFont="1" applyFill="1" applyBorder="1" applyAlignment="1">
      <alignment horizontal="center" vertical="center" wrapText="1"/>
    </xf>
    <xf numFmtId="166" fontId="16" fillId="4" borderId="93" xfId="4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79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2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</cellXfs>
  <cellStyles count="6">
    <cellStyle name="Ezres" xfId="1" builtinId="3"/>
    <cellStyle name="Ezres 2" xfId="4" xr:uid="{37D8F1BA-6964-4EB3-92E2-BA8F74099715}"/>
    <cellStyle name="Hivatkozás" xfId="5" builtinId="8"/>
    <cellStyle name="Normál" xfId="0" builtinId="0"/>
    <cellStyle name="Normál 2" xfId="3" xr:uid="{0FD2C42C-96B2-4D85-B540-C87940E29FE5}"/>
    <cellStyle name="Normál_KVRENMUNKA" xfId="2" xr:uid="{9164CF5F-5F45-4563-9C22-58F31F00B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2762250</xdr:colOff>
      <xdr:row>10</xdr:row>
      <xdr:rowOff>38100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B30B91F7-099C-4F0E-A203-3A9153F54E05}"/>
            </a:ext>
          </a:extLst>
        </xdr:cNvPr>
        <xdr:cNvSpPr txBox="1"/>
      </xdr:nvSpPr>
      <xdr:spPr>
        <a:xfrm>
          <a:off x="777240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8A44-7849-49E1-B6AE-6464F2D2C395}">
  <sheetPr>
    <tabColor rgb="FF00B0F0"/>
    <pageSetUpPr fitToPage="1"/>
  </sheetPr>
  <dimension ref="A1:P96"/>
  <sheetViews>
    <sheetView tabSelected="1" workbookViewId="0">
      <selection activeCell="I33" sqref="I33:M33"/>
    </sheetView>
  </sheetViews>
  <sheetFormatPr defaultRowHeight="15" x14ac:dyDescent="0.25"/>
  <cols>
    <col min="6" max="6" width="17.5703125" bestFit="1" customWidth="1"/>
    <col min="7" max="8" width="17.5703125" customWidth="1"/>
    <col min="14" max="16" width="17.5703125" bestFit="1" customWidth="1"/>
  </cols>
  <sheetData>
    <row r="1" spans="1:16" ht="16.5" thickTop="1" x14ac:dyDescent="0.25">
      <c r="A1" s="468" t="s">
        <v>71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70"/>
    </row>
    <row r="2" spans="1:16" ht="15.75" x14ac:dyDescent="0.25">
      <c r="A2" s="452" t="s">
        <v>59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4"/>
    </row>
    <row r="3" spans="1:16" ht="16.5" thickBot="1" x14ac:dyDescent="0.3">
      <c r="A3" s="471" t="s">
        <v>0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3"/>
    </row>
    <row r="4" spans="1:16" ht="48.75" thickTop="1" thickBot="1" x14ac:dyDescent="0.3">
      <c r="A4" s="491" t="s">
        <v>1</v>
      </c>
      <c r="B4" s="491"/>
      <c r="C4" s="491"/>
      <c r="D4" s="491"/>
      <c r="E4" s="491"/>
      <c r="F4" s="315" t="s">
        <v>2</v>
      </c>
      <c r="G4" s="269" t="s">
        <v>414</v>
      </c>
      <c r="H4" s="375" t="s">
        <v>419</v>
      </c>
      <c r="I4" s="492" t="s">
        <v>3</v>
      </c>
      <c r="J4" s="491"/>
      <c r="K4" s="491"/>
      <c r="L4" s="491"/>
      <c r="M4" s="491"/>
      <c r="N4" s="315" t="s">
        <v>2</v>
      </c>
      <c r="O4" s="269" t="s">
        <v>414</v>
      </c>
      <c r="P4" s="375" t="s">
        <v>419</v>
      </c>
    </row>
    <row r="5" spans="1:16" ht="16.5" thickTop="1" x14ac:dyDescent="0.25">
      <c r="A5" s="499" t="s">
        <v>4</v>
      </c>
      <c r="B5" s="499"/>
      <c r="C5" s="499"/>
      <c r="D5" s="499"/>
      <c r="E5" s="499"/>
      <c r="F5" s="237">
        <v>10509254</v>
      </c>
      <c r="G5" s="237">
        <v>10509254</v>
      </c>
      <c r="H5" s="237">
        <v>10509254</v>
      </c>
      <c r="I5" s="483" t="s">
        <v>34</v>
      </c>
      <c r="J5" s="483"/>
      <c r="K5" s="483"/>
      <c r="L5" s="483"/>
      <c r="M5" s="483"/>
      <c r="N5" s="238">
        <v>11771000</v>
      </c>
      <c r="O5" s="237">
        <v>12201000</v>
      </c>
      <c r="P5" s="237">
        <v>10885849</v>
      </c>
    </row>
    <row r="6" spans="1:16" ht="16.5" thickBot="1" x14ac:dyDescent="0.3">
      <c r="A6" s="482" t="s">
        <v>5</v>
      </c>
      <c r="B6" s="482"/>
      <c r="C6" s="482"/>
      <c r="D6" s="482"/>
      <c r="E6" s="482"/>
      <c r="F6" s="236">
        <v>5107873</v>
      </c>
      <c r="G6" s="236">
        <v>5259873</v>
      </c>
      <c r="H6" s="236">
        <v>5224498</v>
      </c>
      <c r="I6" s="483" t="s">
        <v>35</v>
      </c>
      <c r="J6" s="483"/>
      <c r="K6" s="483"/>
      <c r="L6" s="483"/>
      <c r="M6" s="483"/>
      <c r="N6" s="234">
        <v>3280000</v>
      </c>
      <c r="O6" s="236">
        <v>3280000</v>
      </c>
      <c r="P6" s="236">
        <v>2875226</v>
      </c>
    </row>
    <row r="7" spans="1:16" ht="17.25" thickTop="1" thickBot="1" x14ac:dyDescent="0.3">
      <c r="A7" s="482" t="s">
        <v>7</v>
      </c>
      <c r="B7" s="482"/>
      <c r="C7" s="482"/>
      <c r="D7" s="482"/>
      <c r="E7" s="482"/>
      <c r="F7" s="236">
        <v>1800000</v>
      </c>
      <c r="G7" s="236">
        <v>1800000</v>
      </c>
      <c r="H7" s="236">
        <v>1800000</v>
      </c>
      <c r="I7" s="488" t="s">
        <v>36</v>
      </c>
      <c r="J7" s="488"/>
      <c r="K7" s="488"/>
      <c r="L7" s="488"/>
      <c r="M7" s="488"/>
      <c r="N7" s="220">
        <f>SUM(N5:N6)</f>
        <v>15051000</v>
      </c>
      <c r="O7" s="220">
        <f>SUM(O5:O6)</f>
        <v>15481000</v>
      </c>
      <c r="P7" s="220">
        <f>SUM(P5:P6)</f>
        <v>13761075</v>
      </c>
    </row>
    <row r="8" spans="1:16" ht="17.25" thickTop="1" thickBot="1" x14ac:dyDescent="0.3">
      <c r="A8" s="482" t="s">
        <v>8</v>
      </c>
      <c r="B8" s="482"/>
      <c r="C8" s="482"/>
      <c r="D8" s="482"/>
      <c r="E8" s="482"/>
      <c r="F8" s="236" t="s">
        <v>181</v>
      </c>
      <c r="G8" s="236">
        <v>820420</v>
      </c>
      <c r="H8" s="236">
        <v>820420</v>
      </c>
      <c r="I8" s="465" t="s">
        <v>37</v>
      </c>
      <c r="J8" s="466"/>
      <c r="K8" s="466"/>
      <c r="L8" s="466"/>
      <c r="M8" s="467"/>
      <c r="N8" s="233">
        <v>2830000</v>
      </c>
      <c r="O8" s="233">
        <v>2830000</v>
      </c>
      <c r="P8" s="233">
        <v>3017746</v>
      </c>
    </row>
    <row r="9" spans="1:16" ht="16.5" thickTop="1" x14ac:dyDescent="0.25">
      <c r="A9" s="498" t="s">
        <v>9</v>
      </c>
      <c r="B9" s="498"/>
      <c r="C9" s="498"/>
      <c r="D9" s="498"/>
      <c r="E9" s="498"/>
      <c r="F9" s="240">
        <f>SUM(F5:F8)</f>
        <v>17417127</v>
      </c>
      <c r="G9" s="240">
        <f>SUM(G5:G8)</f>
        <v>18389547</v>
      </c>
      <c r="H9" s="240">
        <f>SUM(H5:H8)</f>
        <v>18354172</v>
      </c>
      <c r="I9" s="483" t="s">
        <v>38</v>
      </c>
      <c r="J9" s="483"/>
      <c r="K9" s="483"/>
      <c r="L9" s="483"/>
      <c r="M9" s="483"/>
      <c r="N9" s="234">
        <v>2570000</v>
      </c>
      <c r="O9" s="236">
        <v>4384000</v>
      </c>
      <c r="P9" s="236">
        <v>6010671</v>
      </c>
    </row>
    <row r="10" spans="1:16" ht="16.5" thickBot="1" x14ac:dyDescent="0.3">
      <c r="A10" s="497" t="s">
        <v>10</v>
      </c>
      <c r="B10" s="497"/>
      <c r="C10" s="497"/>
      <c r="D10" s="497"/>
      <c r="E10" s="497"/>
      <c r="F10" s="239">
        <v>2460000</v>
      </c>
      <c r="G10" s="239">
        <v>10460000</v>
      </c>
      <c r="H10" s="239">
        <v>14747446</v>
      </c>
      <c r="I10" s="483" t="s">
        <v>39</v>
      </c>
      <c r="J10" s="483"/>
      <c r="K10" s="483"/>
      <c r="L10" s="483"/>
      <c r="M10" s="483"/>
      <c r="N10" s="234">
        <v>420000</v>
      </c>
      <c r="O10" s="236">
        <v>470000</v>
      </c>
      <c r="P10" s="236">
        <v>488422</v>
      </c>
    </row>
    <row r="11" spans="1:16" ht="17.25" thickTop="1" thickBot="1" x14ac:dyDescent="0.3">
      <c r="A11" s="493" t="s">
        <v>6</v>
      </c>
      <c r="B11" s="493"/>
      <c r="C11" s="493"/>
      <c r="D11" s="493"/>
      <c r="E11" s="493"/>
      <c r="F11" s="220">
        <f>SUM(F9,F10)</f>
        <v>19877127</v>
      </c>
      <c r="G11" s="220">
        <f>SUM(G9,G10)</f>
        <v>28849547</v>
      </c>
      <c r="H11" s="220">
        <f>SUM(H9,H10)</f>
        <v>33101618</v>
      </c>
      <c r="I11" s="483" t="s">
        <v>40</v>
      </c>
      <c r="J11" s="483"/>
      <c r="K11" s="483"/>
      <c r="L11" s="483"/>
      <c r="M11" s="483"/>
      <c r="N11" s="234">
        <v>11500000</v>
      </c>
      <c r="O11" s="236">
        <v>22012000</v>
      </c>
      <c r="P11" s="236">
        <v>22611757</v>
      </c>
    </row>
    <row r="12" spans="1:16" ht="16.5" thickTop="1" x14ac:dyDescent="0.25">
      <c r="A12" s="494" t="s">
        <v>11</v>
      </c>
      <c r="B12" s="495"/>
      <c r="C12" s="495"/>
      <c r="D12" s="495"/>
      <c r="E12" s="496"/>
      <c r="F12" s="237" t="s">
        <v>181</v>
      </c>
      <c r="G12" s="237" t="s">
        <v>181</v>
      </c>
      <c r="H12" s="235" t="s">
        <v>181</v>
      </c>
      <c r="I12" s="483" t="s">
        <v>41</v>
      </c>
      <c r="J12" s="483"/>
      <c r="K12" s="483"/>
      <c r="L12" s="483"/>
      <c r="M12" s="483"/>
      <c r="N12" s="223">
        <v>300000</v>
      </c>
      <c r="O12" s="236">
        <v>360325</v>
      </c>
      <c r="P12" s="236">
        <v>298605</v>
      </c>
    </row>
    <row r="13" spans="1:16" ht="16.5" thickBot="1" x14ac:dyDescent="0.3">
      <c r="A13" s="481" t="s">
        <v>70</v>
      </c>
      <c r="B13" s="481"/>
      <c r="C13" s="481"/>
      <c r="D13" s="481"/>
      <c r="E13" s="481"/>
      <c r="F13" s="243" t="s">
        <v>181</v>
      </c>
      <c r="G13" s="229">
        <v>14999900</v>
      </c>
      <c r="H13" s="229">
        <v>52988725</v>
      </c>
      <c r="I13" s="483" t="s">
        <v>42</v>
      </c>
      <c r="J13" s="483"/>
      <c r="K13" s="483"/>
      <c r="L13" s="483"/>
      <c r="M13" s="483"/>
      <c r="N13" s="223">
        <v>4050000</v>
      </c>
      <c r="O13" s="236">
        <v>5224420</v>
      </c>
      <c r="P13" s="236">
        <v>6033631</v>
      </c>
    </row>
    <row r="14" spans="1:16" ht="17.25" thickTop="1" thickBot="1" x14ac:dyDescent="0.3">
      <c r="A14" s="448" t="s">
        <v>12</v>
      </c>
      <c r="B14" s="448"/>
      <c r="C14" s="448"/>
      <c r="D14" s="448"/>
      <c r="E14" s="448"/>
      <c r="F14" s="220">
        <f>SUM(F12:F13)</f>
        <v>0</v>
      </c>
      <c r="G14" s="220">
        <f>SUM(G12:G13)</f>
        <v>14999900</v>
      </c>
      <c r="H14" s="220">
        <f>SUM(H12:H13)</f>
        <v>52988725</v>
      </c>
      <c r="I14" s="465" t="s">
        <v>43</v>
      </c>
      <c r="J14" s="466"/>
      <c r="K14" s="466"/>
      <c r="L14" s="466"/>
      <c r="M14" s="467"/>
      <c r="N14" s="220">
        <f>SUM(N9:N13)</f>
        <v>18840000</v>
      </c>
      <c r="O14" s="220">
        <f>SUM(O9:O13)</f>
        <v>32450745</v>
      </c>
      <c r="P14" s="220">
        <f>SUM(P9:P13)</f>
        <v>35443086</v>
      </c>
    </row>
    <row r="15" spans="1:16" ht="16.5" thickTop="1" x14ac:dyDescent="0.25">
      <c r="A15" s="494" t="s">
        <v>13</v>
      </c>
      <c r="B15" s="495"/>
      <c r="C15" s="495"/>
      <c r="D15" s="495"/>
      <c r="E15" s="496"/>
      <c r="F15" s="232">
        <v>2000000</v>
      </c>
      <c r="G15" s="232">
        <v>2000000</v>
      </c>
      <c r="H15" s="232">
        <v>1967772</v>
      </c>
      <c r="I15" s="500" t="s">
        <v>44</v>
      </c>
      <c r="J15" s="501"/>
      <c r="K15" s="501"/>
      <c r="L15" s="501"/>
      <c r="M15" s="502"/>
      <c r="N15" s="222">
        <v>60000</v>
      </c>
      <c r="O15" s="237">
        <v>60000</v>
      </c>
      <c r="P15" s="237">
        <v>0</v>
      </c>
    </row>
    <row r="16" spans="1:16" ht="15.75" x14ac:dyDescent="0.25">
      <c r="A16" s="481" t="s">
        <v>14</v>
      </c>
      <c r="B16" s="481"/>
      <c r="C16" s="481"/>
      <c r="D16" s="481"/>
      <c r="E16" s="481"/>
      <c r="F16" s="230">
        <v>10000000</v>
      </c>
      <c r="G16" s="230">
        <v>10000000</v>
      </c>
      <c r="H16" s="230">
        <v>27311239</v>
      </c>
      <c r="I16" s="483" t="s">
        <v>180</v>
      </c>
      <c r="J16" s="483"/>
      <c r="K16" s="483"/>
      <c r="L16" s="483"/>
      <c r="M16" s="483"/>
      <c r="N16" s="223" t="s">
        <v>182</v>
      </c>
      <c r="O16" s="236" t="s">
        <v>182</v>
      </c>
      <c r="P16" s="236" t="s">
        <v>182</v>
      </c>
    </row>
    <row r="17" spans="1:16" ht="16.5" thickBot="1" x14ac:dyDescent="0.3">
      <c r="A17" s="481" t="s">
        <v>15</v>
      </c>
      <c r="B17" s="481"/>
      <c r="C17" s="481"/>
      <c r="D17" s="481"/>
      <c r="E17" s="481"/>
      <c r="F17" s="230">
        <v>2000000</v>
      </c>
      <c r="G17" s="230">
        <v>2000000</v>
      </c>
      <c r="H17" s="230">
        <v>2072031</v>
      </c>
      <c r="I17" s="483" t="s">
        <v>45</v>
      </c>
      <c r="J17" s="483"/>
      <c r="K17" s="483"/>
      <c r="L17" s="483"/>
      <c r="M17" s="483"/>
      <c r="N17" s="223">
        <v>3253000</v>
      </c>
      <c r="O17" s="236">
        <v>3253000</v>
      </c>
      <c r="P17" s="236">
        <v>2710000</v>
      </c>
    </row>
    <row r="18" spans="1:16" ht="17.25" thickTop="1" thickBot="1" x14ac:dyDescent="0.3">
      <c r="A18" s="481" t="s">
        <v>16</v>
      </c>
      <c r="B18" s="481"/>
      <c r="C18" s="481"/>
      <c r="D18" s="481"/>
      <c r="E18" s="481"/>
      <c r="F18" s="230">
        <v>30000</v>
      </c>
      <c r="G18" s="230">
        <v>30000</v>
      </c>
      <c r="H18" s="230">
        <v>6407</v>
      </c>
      <c r="I18" s="465" t="s">
        <v>46</v>
      </c>
      <c r="J18" s="466"/>
      <c r="K18" s="466"/>
      <c r="L18" s="466"/>
      <c r="M18" s="467"/>
      <c r="N18" s="220">
        <f>SUM(N15:N17)</f>
        <v>3313000</v>
      </c>
      <c r="O18" s="220">
        <f>SUM(O15:O17)</f>
        <v>3313000</v>
      </c>
      <c r="P18" s="220">
        <f>SUM(P15:P17)</f>
        <v>2710000</v>
      </c>
    </row>
    <row r="19" spans="1:16" ht="17.25" thickTop="1" thickBot="1" x14ac:dyDescent="0.3">
      <c r="A19" s="448" t="s">
        <v>23</v>
      </c>
      <c r="B19" s="448"/>
      <c r="C19" s="448"/>
      <c r="D19" s="448"/>
      <c r="E19" s="448"/>
      <c r="F19" s="220">
        <f>SUM(F15:F18)</f>
        <v>14030000</v>
      </c>
      <c r="G19" s="220">
        <f>SUM(G15:G18)</f>
        <v>14030000</v>
      </c>
      <c r="H19" s="220">
        <f>SUM(H15:H18)</f>
        <v>31357449</v>
      </c>
      <c r="I19" s="490" t="s">
        <v>50</v>
      </c>
      <c r="J19" s="490"/>
      <c r="K19" s="490"/>
      <c r="L19" s="490"/>
      <c r="M19" s="490"/>
      <c r="N19" s="225" t="s">
        <v>182</v>
      </c>
      <c r="O19" s="225">
        <v>1865895</v>
      </c>
      <c r="P19" s="225">
        <v>1865544</v>
      </c>
    </row>
    <row r="20" spans="1:16" ht="16.5" thickTop="1" x14ac:dyDescent="0.25">
      <c r="A20" s="482" t="s">
        <v>17</v>
      </c>
      <c r="B20" s="482"/>
      <c r="C20" s="482"/>
      <c r="D20" s="482"/>
      <c r="E20" s="482"/>
      <c r="F20" s="229" t="s">
        <v>181</v>
      </c>
      <c r="G20" s="229">
        <v>68000</v>
      </c>
      <c r="H20" s="229">
        <v>101000</v>
      </c>
      <c r="I20" s="474" t="s">
        <v>49</v>
      </c>
      <c r="J20" s="474"/>
      <c r="K20" s="474"/>
      <c r="L20" s="474"/>
      <c r="M20" s="474"/>
      <c r="N20" s="226">
        <f>SUM(N21:N23)</f>
        <v>4280000</v>
      </c>
      <c r="O20" s="240">
        <f>SUM(O21:O23)</f>
        <v>4510000</v>
      </c>
      <c r="P20" s="240">
        <f>SUM(P21:P23)</f>
        <v>8466765</v>
      </c>
    </row>
    <row r="21" spans="1:16" ht="15.75" x14ac:dyDescent="0.25">
      <c r="A21" s="482" t="s">
        <v>18</v>
      </c>
      <c r="B21" s="482"/>
      <c r="C21" s="482"/>
      <c r="D21" s="482"/>
      <c r="E21" s="482"/>
      <c r="F21" s="229">
        <v>250000</v>
      </c>
      <c r="G21" s="229">
        <v>250000</v>
      </c>
      <c r="H21" s="229">
        <v>773812</v>
      </c>
      <c r="I21" s="464" t="s">
        <v>51</v>
      </c>
      <c r="J21" s="464"/>
      <c r="K21" s="464"/>
      <c r="L21" s="464"/>
      <c r="M21" s="464"/>
      <c r="N21" s="223">
        <v>280000</v>
      </c>
      <c r="O21" s="236">
        <v>120000</v>
      </c>
      <c r="P21" s="236">
        <v>240000</v>
      </c>
    </row>
    <row r="22" spans="1:16" ht="15.75" x14ac:dyDescent="0.25">
      <c r="A22" s="482" t="s">
        <v>19</v>
      </c>
      <c r="B22" s="482"/>
      <c r="C22" s="482"/>
      <c r="D22" s="482"/>
      <c r="E22" s="482"/>
      <c r="F22" s="229">
        <v>925400</v>
      </c>
      <c r="G22" s="229">
        <v>925400</v>
      </c>
      <c r="H22" s="229">
        <v>749185</v>
      </c>
      <c r="I22" s="464" t="s">
        <v>52</v>
      </c>
      <c r="J22" s="464"/>
      <c r="K22" s="464"/>
      <c r="L22" s="464"/>
      <c r="M22" s="464"/>
      <c r="N22" s="223" t="s">
        <v>182</v>
      </c>
      <c r="O22" s="236">
        <v>1168056</v>
      </c>
      <c r="P22" s="236">
        <v>1168056</v>
      </c>
    </row>
    <row r="23" spans="1:16" ht="15.75" x14ac:dyDescent="0.25">
      <c r="A23" s="482" t="s">
        <v>20</v>
      </c>
      <c r="B23" s="482"/>
      <c r="C23" s="482"/>
      <c r="D23" s="482"/>
      <c r="E23" s="482"/>
      <c r="F23" s="229">
        <v>650000</v>
      </c>
      <c r="G23" s="229">
        <v>650000</v>
      </c>
      <c r="H23" s="229">
        <v>464550</v>
      </c>
      <c r="I23" s="464" t="s">
        <v>53</v>
      </c>
      <c r="J23" s="464"/>
      <c r="K23" s="464"/>
      <c r="L23" s="464"/>
      <c r="M23" s="464"/>
      <c r="N23" s="223">
        <v>4000000</v>
      </c>
      <c r="O23" s="236">
        <v>3221944</v>
      </c>
      <c r="P23" s="236">
        <v>7058709</v>
      </c>
    </row>
    <row r="24" spans="1:16" ht="15.75" x14ac:dyDescent="0.25">
      <c r="A24" s="489" t="s">
        <v>21</v>
      </c>
      <c r="B24" s="489"/>
      <c r="C24" s="489"/>
      <c r="D24" s="489"/>
      <c r="E24" s="489"/>
      <c r="F24" s="229">
        <v>30000</v>
      </c>
      <c r="G24" s="229">
        <v>30000</v>
      </c>
      <c r="H24" s="229">
        <v>104455</v>
      </c>
      <c r="I24" s="474" t="s">
        <v>393</v>
      </c>
      <c r="J24" s="474"/>
      <c r="K24" s="474"/>
      <c r="L24" s="474"/>
      <c r="M24" s="474"/>
      <c r="N24" s="221" t="s">
        <v>181</v>
      </c>
      <c r="O24" s="242">
        <v>100000</v>
      </c>
      <c r="P24" s="242">
        <v>100000</v>
      </c>
    </row>
    <row r="25" spans="1:16" ht="16.5" thickBot="1" x14ac:dyDescent="0.3">
      <c r="A25" s="482" t="s">
        <v>546</v>
      </c>
      <c r="B25" s="482"/>
      <c r="C25" s="482"/>
      <c r="D25" s="482"/>
      <c r="E25" s="482"/>
      <c r="F25" s="371" t="s">
        <v>181</v>
      </c>
      <c r="G25" s="371" t="s">
        <v>181</v>
      </c>
      <c r="H25" s="229">
        <v>14</v>
      </c>
      <c r="I25" s="474" t="s">
        <v>54</v>
      </c>
      <c r="J25" s="474"/>
      <c r="K25" s="474"/>
      <c r="L25" s="474"/>
      <c r="M25" s="474"/>
      <c r="N25" s="226">
        <f>SUM(N26)</f>
        <v>1612000</v>
      </c>
      <c r="O25" s="240">
        <f>SUM(O26)</f>
        <v>2520000</v>
      </c>
      <c r="P25" s="240">
        <f>SUM(P26)</f>
        <v>2520000</v>
      </c>
    </row>
    <row r="26" spans="1:16" ht="17.25" thickTop="1" thickBot="1" x14ac:dyDescent="0.3">
      <c r="A26" s="448" t="s">
        <v>22</v>
      </c>
      <c r="B26" s="448"/>
      <c r="C26" s="448"/>
      <c r="D26" s="448"/>
      <c r="E26" s="448"/>
      <c r="F26" s="220">
        <f>SUM(F20:F24)</f>
        <v>1855400</v>
      </c>
      <c r="G26" s="220">
        <f>SUM(G20:G24)</f>
        <v>1923400</v>
      </c>
      <c r="H26" s="220">
        <f>SUM(H20:H25)</f>
        <v>2193016</v>
      </c>
      <c r="I26" s="483" t="s">
        <v>55</v>
      </c>
      <c r="J26" s="483"/>
      <c r="K26" s="483"/>
      <c r="L26" s="483"/>
      <c r="M26" s="483"/>
      <c r="N26" s="223">
        <v>1612000</v>
      </c>
      <c r="O26" s="236">
        <v>2520000</v>
      </c>
      <c r="P26" s="236">
        <v>2520000</v>
      </c>
    </row>
    <row r="27" spans="1:16" ht="17.25" thickTop="1" thickBot="1" x14ac:dyDescent="0.3">
      <c r="A27" s="448" t="s">
        <v>24</v>
      </c>
      <c r="B27" s="448"/>
      <c r="C27" s="448"/>
      <c r="D27" s="448"/>
      <c r="E27" s="448"/>
      <c r="F27" s="231" t="s">
        <v>181</v>
      </c>
      <c r="G27" s="231" t="s">
        <v>181</v>
      </c>
      <c r="H27" s="220">
        <v>22425</v>
      </c>
      <c r="I27" s="474" t="s">
        <v>56</v>
      </c>
      <c r="J27" s="474"/>
      <c r="K27" s="474"/>
      <c r="L27" s="474"/>
      <c r="M27" s="474"/>
      <c r="N27" s="228">
        <v>7466479</v>
      </c>
      <c r="O27" s="241">
        <v>14462159</v>
      </c>
      <c r="P27" s="241">
        <v>0</v>
      </c>
    </row>
    <row r="28" spans="1:16" ht="17.25" thickTop="1" thickBot="1" x14ac:dyDescent="0.3">
      <c r="A28" s="448" t="s">
        <v>25</v>
      </c>
      <c r="B28" s="448"/>
      <c r="C28" s="448"/>
      <c r="D28" s="448"/>
      <c r="E28" s="448"/>
      <c r="F28" s="220" t="s">
        <v>181</v>
      </c>
      <c r="G28" s="220">
        <v>100000</v>
      </c>
      <c r="H28" s="220">
        <v>30000</v>
      </c>
      <c r="I28" s="448" t="s">
        <v>68</v>
      </c>
      <c r="J28" s="448"/>
      <c r="K28" s="448"/>
      <c r="L28" s="448"/>
      <c r="M28" s="448"/>
      <c r="N28" s="220">
        <f>SUM(N19,N20,N25,N27)</f>
        <v>13358479</v>
      </c>
      <c r="O28" s="220">
        <f>SUM(O19,O20,O24,O25,O27)</f>
        <v>23458054</v>
      </c>
      <c r="P28" s="220">
        <f>SUM(P19,P20,P24,P25,P27)</f>
        <v>12952309</v>
      </c>
    </row>
    <row r="29" spans="1:16" ht="17.25" thickTop="1" thickBot="1" x14ac:dyDescent="0.3">
      <c r="A29" s="482" t="s">
        <v>67</v>
      </c>
      <c r="B29" s="482"/>
      <c r="C29" s="482"/>
      <c r="D29" s="482"/>
      <c r="E29" s="482"/>
      <c r="F29" s="230">
        <v>30000</v>
      </c>
      <c r="G29" s="230">
        <v>30000</v>
      </c>
      <c r="H29" s="230">
        <v>0</v>
      </c>
      <c r="I29" s="465" t="s">
        <v>57</v>
      </c>
      <c r="J29" s="466"/>
      <c r="K29" s="466"/>
      <c r="L29" s="466"/>
      <c r="M29" s="467"/>
      <c r="N29" s="220">
        <v>5000000</v>
      </c>
      <c r="O29" s="220">
        <v>5000000</v>
      </c>
      <c r="P29" s="220">
        <v>2105270</v>
      </c>
    </row>
    <row r="30" spans="1:16" ht="17.25" thickTop="1" thickBot="1" x14ac:dyDescent="0.3">
      <c r="A30" s="482" t="s">
        <v>26</v>
      </c>
      <c r="B30" s="482"/>
      <c r="C30" s="482"/>
      <c r="D30" s="482"/>
      <c r="E30" s="482"/>
      <c r="F30" s="230">
        <v>52500</v>
      </c>
      <c r="G30" s="230">
        <v>52500</v>
      </c>
      <c r="H30" s="230">
        <v>92000</v>
      </c>
      <c r="I30" s="465" t="s">
        <v>58</v>
      </c>
      <c r="J30" s="466"/>
      <c r="K30" s="466"/>
      <c r="L30" s="466"/>
      <c r="M30" s="467"/>
      <c r="N30" s="220">
        <v>19000000</v>
      </c>
      <c r="O30" s="220">
        <v>19000000</v>
      </c>
      <c r="P30" s="220">
        <v>8276194</v>
      </c>
    </row>
    <row r="31" spans="1:16" ht="17.25" thickTop="1" thickBot="1" x14ac:dyDescent="0.3">
      <c r="A31" s="448" t="s">
        <v>27</v>
      </c>
      <c r="B31" s="448"/>
      <c r="C31" s="448"/>
      <c r="D31" s="448"/>
      <c r="E31" s="448"/>
      <c r="F31" s="220">
        <f>SUM(F29:F30)</f>
        <v>82500</v>
      </c>
      <c r="G31" s="220">
        <f>SUM(G29:G30)</f>
        <v>82500</v>
      </c>
      <c r="H31" s="220">
        <f>SUM(H29:H30)</f>
        <v>92000</v>
      </c>
      <c r="I31" s="448" t="s">
        <v>69</v>
      </c>
      <c r="J31" s="448"/>
      <c r="K31" s="448"/>
      <c r="L31" s="448"/>
      <c r="M31" s="448"/>
      <c r="N31" s="227" t="s">
        <v>182</v>
      </c>
      <c r="O31" s="239" t="s">
        <v>182</v>
      </c>
      <c r="P31" s="239" t="s">
        <v>182</v>
      </c>
    </row>
    <row r="32" spans="1:16" ht="17.25" thickTop="1" thickBot="1" x14ac:dyDescent="0.3">
      <c r="A32" s="447" t="s">
        <v>28</v>
      </c>
      <c r="B32" s="447"/>
      <c r="C32" s="447"/>
      <c r="D32" s="447"/>
      <c r="E32" s="447"/>
      <c r="F32" s="224">
        <f>SUM(F11,F14,F19,F26,F27,F28,F31)</f>
        <v>35845027</v>
      </c>
      <c r="G32" s="224">
        <f>SUM(G11,G14,G19,G26,G27,G28,G31)</f>
        <v>59985347</v>
      </c>
      <c r="H32" s="224">
        <f>SUM(H11,H14,H19,H26,H27,H28,H31)</f>
        <v>119785233</v>
      </c>
      <c r="I32" s="447" t="s">
        <v>48</v>
      </c>
      <c r="J32" s="447"/>
      <c r="K32" s="447"/>
      <c r="L32" s="447"/>
      <c r="M32" s="447"/>
      <c r="N32" s="224">
        <f>SUM(N7,N8,N14,N18,N28,N29,N30,N31)</f>
        <v>77392479</v>
      </c>
      <c r="O32" s="224">
        <f>SUM(O7,O8,O14,O18,O28,O29,O30,O31)</f>
        <v>101532799</v>
      </c>
      <c r="P32" s="224">
        <f>SUM(P7,P8,P14,P18,P28,P29,P30,P31)</f>
        <v>78265680</v>
      </c>
    </row>
    <row r="33" spans="1:16" ht="16.5" thickTop="1" x14ac:dyDescent="0.25">
      <c r="A33" s="481" t="s">
        <v>29</v>
      </c>
      <c r="B33" s="481"/>
      <c r="C33" s="481"/>
      <c r="D33" s="481"/>
      <c r="E33" s="481"/>
      <c r="F33" s="237">
        <v>7000000</v>
      </c>
      <c r="G33" s="237">
        <v>15000000</v>
      </c>
      <c r="H33" s="237">
        <v>4000000</v>
      </c>
      <c r="I33" s="486" t="s">
        <v>394</v>
      </c>
      <c r="J33" s="487"/>
      <c r="K33" s="487"/>
      <c r="L33" s="487"/>
      <c r="M33" s="487"/>
      <c r="N33" s="222" t="s">
        <v>181</v>
      </c>
      <c r="O33" s="237">
        <v>38000000</v>
      </c>
      <c r="P33" s="237">
        <v>40300000</v>
      </c>
    </row>
    <row r="34" spans="1:16" ht="15.75" x14ac:dyDescent="0.25">
      <c r="A34" s="481" t="s">
        <v>30</v>
      </c>
      <c r="B34" s="481"/>
      <c r="C34" s="481"/>
      <c r="D34" s="481"/>
      <c r="E34" s="481"/>
      <c r="F34" s="236">
        <v>35244137</v>
      </c>
      <c r="G34" s="236">
        <v>35244137</v>
      </c>
      <c r="H34" s="236">
        <v>35244137</v>
      </c>
      <c r="I34" s="485" t="s">
        <v>395</v>
      </c>
      <c r="J34" s="474"/>
      <c r="K34" s="474"/>
      <c r="L34" s="474"/>
      <c r="M34" s="474"/>
      <c r="N34" s="226">
        <f>SUM(N33)</f>
        <v>0</v>
      </c>
      <c r="O34" s="240">
        <f>SUM(O33)</f>
        <v>38000000</v>
      </c>
      <c r="P34" s="240">
        <f>SUM(P33)</f>
        <v>40300000</v>
      </c>
    </row>
    <row r="35" spans="1:16" ht="15.75" x14ac:dyDescent="0.25">
      <c r="A35" s="481" t="s">
        <v>547</v>
      </c>
      <c r="B35" s="481"/>
      <c r="C35" s="481"/>
      <c r="D35" s="481"/>
      <c r="E35" s="481"/>
      <c r="F35" s="236" t="s">
        <v>181</v>
      </c>
      <c r="G35" s="236" t="s">
        <v>181</v>
      </c>
      <c r="H35" s="236">
        <v>659306</v>
      </c>
      <c r="I35" s="485" t="s">
        <v>60</v>
      </c>
      <c r="J35" s="474"/>
      <c r="K35" s="474"/>
      <c r="L35" s="474"/>
      <c r="M35" s="474"/>
      <c r="N35" s="226">
        <v>696685</v>
      </c>
      <c r="O35" s="240">
        <v>696685</v>
      </c>
      <c r="P35" s="240">
        <v>696685</v>
      </c>
    </row>
    <row r="36" spans="1:16" ht="15.75" x14ac:dyDescent="0.25">
      <c r="A36" s="481" t="s">
        <v>392</v>
      </c>
      <c r="B36" s="481"/>
      <c r="C36" s="481"/>
      <c r="D36" s="481"/>
      <c r="E36" s="481"/>
      <c r="F36" s="236" t="s">
        <v>182</v>
      </c>
      <c r="G36" s="236">
        <v>30000000</v>
      </c>
      <c r="H36" s="236">
        <v>0</v>
      </c>
      <c r="I36" s="485" t="s">
        <v>61</v>
      </c>
      <c r="J36" s="474"/>
      <c r="K36" s="474"/>
      <c r="L36" s="474"/>
      <c r="M36" s="474"/>
      <c r="N36" s="372">
        <f>SUM(N35,N34)</f>
        <v>696685</v>
      </c>
      <c r="O36" s="373">
        <f>SUM(O34,O35)</f>
        <v>38696685</v>
      </c>
      <c r="P36" s="373">
        <f>SUM(P34,P35)</f>
        <v>40996685</v>
      </c>
    </row>
    <row r="37" spans="1:16" ht="16.5" thickBot="1" x14ac:dyDescent="0.3">
      <c r="A37" s="484" t="s">
        <v>31</v>
      </c>
      <c r="B37" s="484"/>
      <c r="C37" s="484"/>
      <c r="D37" s="484"/>
      <c r="E37" s="484"/>
      <c r="F37" s="244">
        <f>SUM(F33:F34)</f>
        <v>42244137</v>
      </c>
      <c r="G37" s="244">
        <f>SUM(G33:G36)</f>
        <v>80244137</v>
      </c>
      <c r="H37" s="244">
        <f>SUM(H33:H36)</f>
        <v>39903443</v>
      </c>
      <c r="I37" s="503"/>
      <c r="J37" s="503"/>
      <c r="K37" s="503"/>
      <c r="L37" s="503"/>
      <c r="M37" s="504"/>
      <c r="N37" s="244"/>
      <c r="O37" s="374"/>
      <c r="P37" s="374"/>
    </row>
    <row r="38" spans="1:16" ht="17.25" thickTop="1" thickBot="1" x14ac:dyDescent="0.3">
      <c r="A38" s="447" t="s">
        <v>32</v>
      </c>
      <c r="B38" s="447"/>
      <c r="C38" s="447"/>
      <c r="D38" s="447"/>
      <c r="E38" s="447"/>
      <c r="F38" s="224">
        <f>SUM(F37)</f>
        <v>42244137</v>
      </c>
      <c r="G38" s="224">
        <f>SUM(G37)</f>
        <v>80244137</v>
      </c>
      <c r="H38" s="224">
        <f>SUM(H37)</f>
        <v>39903443</v>
      </c>
      <c r="I38" s="447" t="s">
        <v>66</v>
      </c>
      <c r="J38" s="447"/>
      <c r="K38" s="447"/>
      <c r="L38" s="447"/>
      <c r="M38" s="447"/>
      <c r="N38" s="224">
        <f>SUM(N34,N35)</f>
        <v>696685</v>
      </c>
      <c r="O38" s="224">
        <f>SUM(O36)</f>
        <v>38696685</v>
      </c>
      <c r="P38" s="224">
        <f>SUM(P36)</f>
        <v>40996685</v>
      </c>
    </row>
    <row r="39" spans="1:16" ht="16.5" customHeight="1" thickTop="1" x14ac:dyDescent="0.25">
      <c r="A39" s="475" t="s">
        <v>33</v>
      </c>
      <c r="B39" s="476"/>
      <c r="C39" s="476"/>
      <c r="D39" s="476"/>
      <c r="E39" s="477"/>
      <c r="F39" s="458">
        <f>SUM(F32,F38)</f>
        <v>78089164</v>
      </c>
      <c r="G39" s="458">
        <f>SUM(G32,G38)</f>
        <v>140229484</v>
      </c>
      <c r="H39" s="458">
        <f>SUM(H32,H38)</f>
        <v>159688676</v>
      </c>
      <c r="I39" s="475" t="s">
        <v>47</v>
      </c>
      <c r="J39" s="476"/>
      <c r="K39" s="476"/>
      <c r="L39" s="476"/>
      <c r="M39" s="477"/>
      <c r="N39" s="458">
        <f>SUM(N32,N38)</f>
        <v>78089164</v>
      </c>
      <c r="O39" s="462">
        <f>SUM(O32,O38)</f>
        <v>140229484</v>
      </c>
      <c r="P39" s="462">
        <f>SUM(P32,P38)</f>
        <v>119262365</v>
      </c>
    </row>
    <row r="40" spans="1:16" ht="15.75" customHeight="1" thickBot="1" x14ac:dyDescent="0.3">
      <c r="A40" s="478"/>
      <c r="B40" s="479"/>
      <c r="C40" s="479"/>
      <c r="D40" s="479"/>
      <c r="E40" s="480"/>
      <c r="F40" s="459"/>
      <c r="G40" s="459"/>
      <c r="H40" s="459"/>
      <c r="I40" s="478"/>
      <c r="J40" s="479"/>
      <c r="K40" s="479"/>
      <c r="L40" s="479"/>
      <c r="M40" s="480"/>
      <c r="N40" s="459"/>
      <c r="O40" s="463"/>
      <c r="P40" s="463"/>
    </row>
    <row r="41" spans="1:16" ht="16.5" customHeight="1" thickTop="1" x14ac:dyDescent="0.25">
      <c r="A41" s="449" t="s">
        <v>62</v>
      </c>
      <c r="B41" s="450"/>
      <c r="C41" s="450"/>
      <c r="D41" s="450"/>
      <c r="E41" s="450"/>
      <c r="F41" s="450"/>
      <c r="G41" s="450"/>
      <c r="H41" s="450"/>
      <c r="I41" s="450"/>
      <c r="J41" s="450"/>
      <c r="K41" s="450"/>
      <c r="L41" s="450"/>
      <c r="M41" s="450"/>
      <c r="N41" s="450"/>
      <c r="O41" s="450"/>
      <c r="P41" s="451"/>
    </row>
    <row r="42" spans="1:16" ht="16.5" customHeight="1" thickBot="1" x14ac:dyDescent="0.3">
      <c r="A42" s="452"/>
      <c r="B42" s="453"/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4"/>
    </row>
    <row r="43" spans="1:16" ht="15.75" customHeight="1" thickTop="1" x14ac:dyDescent="0.25">
      <c r="A43" s="505" t="s">
        <v>63</v>
      </c>
      <c r="B43" s="506"/>
      <c r="C43" s="506"/>
      <c r="D43" s="506"/>
      <c r="E43" s="507"/>
      <c r="F43" s="460">
        <f>SUM(F32-N32)</f>
        <v>-41547452</v>
      </c>
      <c r="G43" s="460">
        <f>SUM(G32-O32)</f>
        <v>-41547452</v>
      </c>
      <c r="H43" s="460">
        <f>SUM(H32-P32)</f>
        <v>41519553</v>
      </c>
      <c r="I43" s="455"/>
      <c r="J43" s="456"/>
      <c r="K43" s="456"/>
      <c r="L43" s="456"/>
      <c r="M43" s="456"/>
      <c r="N43" s="456"/>
      <c r="O43" s="456"/>
      <c r="P43" s="457"/>
    </row>
    <row r="44" spans="1:16" ht="15.75" customHeight="1" thickBot="1" x14ac:dyDescent="0.3">
      <c r="A44" s="508"/>
      <c r="B44" s="509"/>
      <c r="C44" s="509"/>
      <c r="D44" s="509"/>
      <c r="E44" s="510"/>
      <c r="F44" s="461"/>
      <c r="G44" s="461"/>
      <c r="H44" s="461"/>
      <c r="I44" s="455"/>
      <c r="J44" s="456"/>
      <c r="K44" s="456"/>
      <c r="L44" s="456"/>
      <c r="M44" s="456"/>
      <c r="N44" s="456"/>
      <c r="O44" s="456"/>
      <c r="P44" s="457"/>
    </row>
    <row r="45" spans="1:16" ht="17.25" thickTop="1" thickBot="1" x14ac:dyDescent="0.3">
      <c r="A45" s="455"/>
      <c r="B45" s="456"/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7"/>
    </row>
    <row r="46" spans="1:16" ht="21.75" customHeight="1" thickTop="1" thickBot="1" x14ac:dyDescent="0.3">
      <c r="A46" s="446" t="s">
        <v>64</v>
      </c>
      <c r="B46" s="446"/>
      <c r="C46" s="446"/>
      <c r="D46" s="446"/>
      <c r="E46" s="446"/>
      <c r="F46" s="442">
        <v>4</v>
      </c>
      <c r="G46" s="443"/>
      <c r="H46" s="443"/>
      <c r="I46" s="443"/>
      <c r="J46" s="443"/>
      <c r="K46" s="443"/>
      <c r="L46" s="443"/>
      <c r="M46" s="443"/>
      <c r="N46" s="443"/>
      <c r="O46" s="443"/>
      <c r="P46" s="444"/>
    </row>
    <row r="47" spans="1:16" ht="21" customHeight="1" thickTop="1" thickBot="1" x14ac:dyDescent="0.3">
      <c r="A47" s="445" t="s">
        <v>65</v>
      </c>
      <c r="B47" s="445"/>
      <c r="C47" s="445"/>
      <c r="D47" s="445"/>
      <c r="E47" s="445"/>
      <c r="F47" s="442">
        <v>1</v>
      </c>
      <c r="G47" s="443"/>
      <c r="H47" s="443"/>
      <c r="I47" s="443"/>
      <c r="J47" s="443"/>
      <c r="K47" s="443"/>
      <c r="L47" s="443"/>
      <c r="M47" s="443"/>
      <c r="N47" s="443"/>
      <c r="O47" s="443"/>
      <c r="P47" s="444"/>
    </row>
    <row r="48" spans="1:16" ht="16.5" thickTop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</sheetData>
  <mergeCells count="92">
    <mergeCell ref="A26:E26"/>
    <mergeCell ref="H39:H40"/>
    <mergeCell ref="H43:H44"/>
    <mergeCell ref="P39:P40"/>
    <mergeCell ref="A27:E27"/>
    <mergeCell ref="A28:E28"/>
    <mergeCell ref="A29:E29"/>
    <mergeCell ref="A30:E30"/>
    <mergeCell ref="I34:M34"/>
    <mergeCell ref="I37:M37"/>
    <mergeCell ref="A35:E35"/>
    <mergeCell ref="A43:E44"/>
    <mergeCell ref="I36:M36"/>
    <mergeCell ref="I38:M38"/>
    <mergeCell ref="A39:E40"/>
    <mergeCell ref="I13:M13"/>
    <mergeCell ref="I14:M14"/>
    <mergeCell ref="A15:E15"/>
    <mergeCell ref="A16:E16"/>
    <mergeCell ref="A17:E17"/>
    <mergeCell ref="I15:M15"/>
    <mergeCell ref="A13:E13"/>
    <mergeCell ref="A14:E14"/>
    <mergeCell ref="I24:M24"/>
    <mergeCell ref="I17:M17"/>
    <mergeCell ref="I22:M22"/>
    <mergeCell ref="A4:E4"/>
    <mergeCell ref="I4:M4"/>
    <mergeCell ref="A11:E11"/>
    <mergeCell ref="I11:M11"/>
    <mergeCell ref="I12:M12"/>
    <mergeCell ref="A12:E12"/>
    <mergeCell ref="A10:E10"/>
    <mergeCell ref="A8:E8"/>
    <mergeCell ref="A9:E9"/>
    <mergeCell ref="I9:M9"/>
    <mergeCell ref="I10:M10"/>
    <mergeCell ref="A5:E5"/>
    <mergeCell ref="A6:E6"/>
    <mergeCell ref="A24:E24"/>
    <mergeCell ref="A18:E18"/>
    <mergeCell ref="A19:E19"/>
    <mergeCell ref="A20:E20"/>
    <mergeCell ref="A21:E21"/>
    <mergeCell ref="I25:M25"/>
    <mergeCell ref="I39:M40"/>
    <mergeCell ref="A36:E36"/>
    <mergeCell ref="A25:E25"/>
    <mergeCell ref="I29:M29"/>
    <mergeCell ref="I30:M30"/>
    <mergeCell ref="I26:M26"/>
    <mergeCell ref="I27:M27"/>
    <mergeCell ref="I28:M28"/>
    <mergeCell ref="A38:E38"/>
    <mergeCell ref="A37:E37"/>
    <mergeCell ref="A32:E32"/>
    <mergeCell ref="A33:E33"/>
    <mergeCell ref="A34:E34"/>
    <mergeCell ref="I35:M35"/>
    <mergeCell ref="I33:M33"/>
    <mergeCell ref="I23:M23"/>
    <mergeCell ref="I18:M18"/>
    <mergeCell ref="A1:P1"/>
    <mergeCell ref="A2:P2"/>
    <mergeCell ref="A3:P3"/>
    <mergeCell ref="I6:M6"/>
    <mergeCell ref="I7:M7"/>
    <mergeCell ref="A22:E22"/>
    <mergeCell ref="A23:E23"/>
    <mergeCell ref="I16:M16"/>
    <mergeCell ref="I19:M19"/>
    <mergeCell ref="I20:M20"/>
    <mergeCell ref="I21:M21"/>
    <mergeCell ref="A7:E7"/>
    <mergeCell ref="I5:M5"/>
    <mergeCell ref="I8:M8"/>
    <mergeCell ref="I31:M31"/>
    <mergeCell ref="A41:P42"/>
    <mergeCell ref="I43:P44"/>
    <mergeCell ref="A45:P45"/>
    <mergeCell ref="F39:F40"/>
    <mergeCell ref="F43:F44"/>
    <mergeCell ref="G39:G40"/>
    <mergeCell ref="O39:O40"/>
    <mergeCell ref="G43:G44"/>
    <mergeCell ref="N39:N40"/>
    <mergeCell ref="A31:E31"/>
    <mergeCell ref="F46:P46"/>
    <mergeCell ref="F47:P47"/>
    <mergeCell ref="A47:E47"/>
    <mergeCell ref="A46:E46"/>
    <mergeCell ref="I32:M32"/>
  </mergeCells>
  <pageMargins left="0.7" right="0.7" top="0.75" bottom="0.75" header="0.3" footer="0.3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047-EA93-447E-AA99-EF4FFA06F989}">
  <sheetPr>
    <tabColor rgb="FF00B0F0"/>
    <pageSetUpPr fitToPage="1"/>
  </sheetPr>
  <dimension ref="A1:E12"/>
  <sheetViews>
    <sheetView workbookViewId="0">
      <selection activeCell="J22" sqref="J22"/>
    </sheetView>
  </sheetViews>
  <sheetFormatPr defaultRowHeight="15" x14ac:dyDescent="0.25"/>
  <cols>
    <col min="1" max="1" width="8.85546875" bestFit="1" customWidth="1"/>
    <col min="2" max="2" width="55.7109375" customWidth="1"/>
    <col min="3" max="5" width="16.85546875" bestFit="1" customWidth="1"/>
  </cols>
  <sheetData>
    <row r="1" spans="1:5" ht="16.5" thickTop="1" x14ac:dyDescent="0.25">
      <c r="A1" s="511" t="s">
        <v>170</v>
      </c>
      <c r="B1" s="512"/>
      <c r="C1" s="512"/>
      <c r="D1" s="512"/>
      <c r="E1" s="513"/>
    </row>
    <row r="2" spans="1:5" ht="48" customHeight="1" x14ac:dyDescent="0.25">
      <c r="A2" s="601" t="s">
        <v>152</v>
      </c>
      <c r="B2" s="602"/>
      <c r="C2" s="602"/>
      <c r="D2" s="602"/>
      <c r="E2" s="603"/>
    </row>
    <row r="3" spans="1:5" ht="16.5" thickBot="1" x14ac:dyDescent="0.3">
      <c r="A3" s="582" t="s">
        <v>0</v>
      </c>
      <c r="B3" s="583"/>
      <c r="C3" s="583"/>
      <c r="D3" s="583"/>
      <c r="E3" s="584"/>
    </row>
    <row r="4" spans="1:5" ht="33" thickTop="1" thickBot="1" x14ac:dyDescent="0.3">
      <c r="A4" s="69" t="s">
        <v>108</v>
      </c>
      <c r="B4" s="70" t="s">
        <v>153</v>
      </c>
      <c r="C4" s="71" t="s">
        <v>173</v>
      </c>
      <c r="D4" s="71" t="s">
        <v>412</v>
      </c>
      <c r="E4" s="71" t="s">
        <v>422</v>
      </c>
    </row>
    <row r="5" spans="1:5" ht="17.25" thickTop="1" thickBot="1" x14ac:dyDescent="0.3">
      <c r="A5" s="52">
        <v>1</v>
      </c>
      <c r="B5" s="53">
        <v>2</v>
      </c>
      <c r="C5" s="54">
        <v>3</v>
      </c>
      <c r="D5" s="54">
        <v>4</v>
      </c>
      <c r="E5" s="54">
        <v>5</v>
      </c>
    </row>
    <row r="6" spans="1:5" ht="15.75" x14ac:dyDescent="0.25">
      <c r="A6" s="46" t="s">
        <v>110</v>
      </c>
      <c r="B6" s="2" t="s">
        <v>154</v>
      </c>
      <c r="C6" s="47">
        <v>14000000</v>
      </c>
      <c r="D6" s="47">
        <v>14000000</v>
      </c>
      <c r="E6" s="47">
        <v>31351042</v>
      </c>
    </row>
    <row r="7" spans="1:5" ht="47.25" x14ac:dyDescent="0.25">
      <c r="A7" s="48" t="s">
        <v>111</v>
      </c>
      <c r="B7" s="3" t="s">
        <v>155</v>
      </c>
      <c r="C7" s="49"/>
      <c r="D7" s="49"/>
      <c r="E7" s="49"/>
    </row>
    <row r="8" spans="1:5" ht="15.75" x14ac:dyDescent="0.25">
      <c r="A8" s="48" t="s">
        <v>112</v>
      </c>
      <c r="B8" s="4" t="s">
        <v>156</v>
      </c>
      <c r="C8" s="49">
        <v>30000</v>
      </c>
      <c r="D8" s="49">
        <v>30000</v>
      </c>
      <c r="E8" s="49">
        <v>6407</v>
      </c>
    </row>
    <row r="9" spans="1:5" ht="31.5" x14ac:dyDescent="0.25">
      <c r="A9" s="48" t="s">
        <v>157</v>
      </c>
      <c r="B9" s="4" t="s">
        <v>158</v>
      </c>
      <c r="C9" s="49"/>
      <c r="D9" s="49"/>
      <c r="E9" s="49"/>
    </row>
    <row r="10" spans="1:5" ht="16.5" thickBot="1" x14ac:dyDescent="0.3">
      <c r="A10" s="50" t="s">
        <v>159</v>
      </c>
      <c r="B10" s="5" t="s">
        <v>74</v>
      </c>
      <c r="C10" s="51">
        <v>0</v>
      </c>
      <c r="D10" s="51">
        <v>0</v>
      </c>
      <c r="E10" s="51">
        <v>0</v>
      </c>
    </row>
    <row r="11" spans="1:5" ht="17.25" thickTop="1" thickBot="1" x14ac:dyDescent="0.3">
      <c r="A11" s="597" t="s">
        <v>160</v>
      </c>
      <c r="B11" s="598"/>
      <c r="C11" s="72">
        <f>SUM(C6:C10)</f>
        <v>14030000</v>
      </c>
      <c r="D11" s="72">
        <f>SUM(D6:D10)</f>
        <v>14030000</v>
      </c>
      <c r="E11" s="72">
        <f>SUM(E6:E10)</f>
        <v>31357449</v>
      </c>
    </row>
    <row r="12" spans="1:5" ht="42.75" customHeight="1" thickTop="1" x14ac:dyDescent="0.25">
      <c r="A12" s="599" t="s">
        <v>161</v>
      </c>
      <c r="B12" s="600"/>
      <c r="C12" s="600"/>
      <c r="D12" s="600"/>
      <c r="E12" s="600"/>
    </row>
  </sheetData>
  <mergeCells count="5">
    <mergeCell ref="A11:B11"/>
    <mergeCell ref="A12:E12"/>
    <mergeCell ref="A1:E1"/>
    <mergeCell ref="A2:E2"/>
    <mergeCell ref="A3:E3"/>
  </mergeCells>
  <pageMargins left="0.7" right="0.7" top="0.75" bottom="0.75" header="0.3" footer="0.3"/>
  <pageSetup paperSize="9" scale="8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8BC1-2661-4F8D-BA27-B6C210598340}">
  <sheetPr>
    <tabColor rgb="FF00B0F0"/>
  </sheetPr>
  <dimension ref="A1:C80"/>
  <sheetViews>
    <sheetView workbookViewId="0">
      <selection activeCell="J15" sqref="J15"/>
    </sheetView>
  </sheetViews>
  <sheetFormatPr defaultRowHeight="15" x14ac:dyDescent="0.25"/>
  <cols>
    <col min="1" max="1" width="58.28515625" customWidth="1"/>
    <col min="2" max="3" width="15.42578125" bestFit="1" customWidth="1"/>
  </cols>
  <sheetData>
    <row r="1" spans="1:3" ht="15.75" customHeight="1" thickTop="1" x14ac:dyDescent="0.25">
      <c r="A1" s="604" t="s">
        <v>541</v>
      </c>
      <c r="B1" s="605"/>
      <c r="C1" s="606"/>
    </row>
    <row r="2" spans="1:3" ht="15" customHeight="1" x14ac:dyDescent="0.25">
      <c r="A2" s="514"/>
      <c r="B2" s="607"/>
      <c r="C2" s="516"/>
    </row>
    <row r="3" spans="1:3" ht="15.75" x14ac:dyDescent="0.25">
      <c r="A3" s="608" t="s">
        <v>423</v>
      </c>
      <c r="B3" s="609"/>
      <c r="C3" s="610"/>
    </row>
    <row r="4" spans="1:3" ht="15.75" x14ac:dyDescent="0.25">
      <c r="A4" s="611"/>
      <c r="B4" s="612"/>
      <c r="C4" s="613"/>
    </row>
    <row r="5" spans="1:3" ht="16.5" thickBot="1" x14ac:dyDescent="0.3">
      <c r="A5" s="614" t="s">
        <v>424</v>
      </c>
      <c r="B5" s="615"/>
      <c r="C5" s="616"/>
    </row>
    <row r="6" spans="1:3" ht="16.5" thickBot="1" x14ac:dyDescent="0.3">
      <c r="A6" s="61" t="s">
        <v>72</v>
      </c>
      <c r="B6" s="638" t="s">
        <v>425</v>
      </c>
      <c r="C6" s="638" t="s">
        <v>542</v>
      </c>
    </row>
    <row r="7" spans="1:3" ht="16.5" thickBot="1" x14ac:dyDescent="0.3">
      <c r="A7" s="323" t="s">
        <v>426</v>
      </c>
      <c r="B7" s="324">
        <v>536001</v>
      </c>
      <c r="C7" s="324">
        <v>272725</v>
      </c>
    </row>
    <row r="8" spans="1:3" ht="16.5" thickBot="1" x14ac:dyDescent="0.3">
      <c r="A8" s="370" t="s">
        <v>427</v>
      </c>
      <c r="B8" s="325">
        <f>SUM(B7)</f>
        <v>536001</v>
      </c>
      <c r="C8" s="325">
        <f>SUM(C7)</f>
        <v>272725</v>
      </c>
    </row>
    <row r="9" spans="1:3" ht="15.75" x14ac:dyDescent="0.25">
      <c r="A9" s="323" t="s">
        <v>428</v>
      </c>
      <c r="B9" s="324">
        <v>165239062</v>
      </c>
      <c r="C9" s="324">
        <v>171372151</v>
      </c>
    </row>
    <row r="10" spans="1:3" ht="15.75" x14ac:dyDescent="0.25">
      <c r="A10" s="326" t="s">
        <v>429</v>
      </c>
      <c r="B10" s="327">
        <v>1707578</v>
      </c>
      <c r="C10" s="327">
        <v>2842851</v>
      </c>
    </row>
    <row r="11" spans="1:3" ht="15.75" x14ac:dyDescent="0.25">
      <c r="A11" s="326" t="s">
        <v>430</v>
      </c>
      <c r="B11" s="327">
        <v>11007566</v>
      </c>
      <c r="C11" s="327">
        <v>215000</v>
      </c>
    </row>
    <row r="12" spans="1:3" ht="15.75" x14ac:dyDescent="0.25">
      <c r="A12" s="328" t="s">
        <v>431</v>
      </c>
      <c r="B12" s="329">
        <f>SUM(B9:B11)</f>
        <v>177954206</v>
      </c>
      <c r="C12" s="329">
        <f>SUM(C9:C11)</f>
        <v>174430002</v>
      </c>
    </row>
    <row r="13" spans="1:3" ht="15.75" x14ac:dyDescent="0.25">
      <c r="A13" s="326" t="s">
        <v>432</v>
      </c>
      <c r="B13" s="327">
        <v>3640000</v>
      </c>
      <c r="C13" s="327">
        <v>3640000</v>
      </c>
    </row>
    <row r="14" spans="1:3" ht="31.5" x14ac:dyDescent="0.25">
      <c r="A14" s="326" t="s">
        <v>433</v>
      </c>
      <c r="B14" s="330">
        <v>3640000</v>
      </c>
      <c r="C14" s="330">
        <v>3640000</v>
      </c>
    </row>
    <row r="15" spans="1:3" ht="31.5" x14ac:dyDescent="0.25">
      <c r="A15" s="328" t="s">
        <v>434</v>
      </c>
      <c r="B15" s="329">
        <v>3640000</v>
      </c>
      <c r="C15" s="329">
        <v>3640000</v>
      </c>
    </row>
    <row r="16" spans="1:3" ht="31.5" x14ac:dyDescent="0.25">
      <c r="A16" s="326" t="s">
        <v>435</v>
      </c>
      <c r="B16" s="327">
        <v>5720014</v>
      </c>
      <c r="C16" s="327">
        <v>5337206</v>
      </c>
    </row>
    <row r="17" spans="1:3" ht="15.75" x14ac:dyDescent="0.25">
      <c r="A17" s="326" t="s">
        <v>436</v>
      </c>
      <c r="B17" s="327">
        <v>5720014</v>
      </c>
      <c r="C17" s="327">
        <v>5337206</v>
      </c>
    </row>
    <row r="18" spans="1:3" ht="32.25" thickBot="1" x14ac:dyDescent="0.3">
      <c r="A18" s="331" t="s">
        <v>437</v>
      </c>
      <c r="B18" s="332">
        <f>SUM(B16)</f>
        <v>5720014</v>
      </c>
      <c r="C18" s="332">
        <f>SUM(C16)</f>
        <v>5337206</v>
      </c>
    </row>
    <row r="19" spans="1:3" ht="33" thickTop="1" thickBot="1" x14ac:dyDescent="0.3">
      <c r="A19" s="333" t="s">
        <v>438</v>
      </c>
      <c r="B19" s="334">
        <f>SUM(B8,B12,B15,B18)</f>
        <v>187850221</v>
      </c>
      <c r="C19" s="334">
        <f>SUM(C8,C12,C15,C18)</f>
        <v>183679933</v>
      </c>
    </row>
    <row r="20" spans="1:3" ht="32.25" thickTop="1" x14ac:dyDescent="0.25">
      <c r="A20" s="335" t="s">
        <v>439</v>
      </c>
      <c r="B20" s="336">
        <v>7000000</v>
      </c>
      <c r="C20" s="336">
        <v>43300000</v>
      </c>
    </row>
    <row r="21" spans="1:3" ht="15.75" x14ac:dyDescent="0.25">
      <c r="A21" s="326" t="s">
        <v>440</v>
      </c>
      <c r="B21" s="327">
        <v>7000000</v>
      </c>
      <c r="C21" s="327">
        <v>43300000</v>
      </c>
    </row>
    <row r="22" spans="1:3" ht="16.5" thickBot="1" x14ac:dyDescent="0.3">
      <c r="A22" s="331" t="s">
        <v>441</v>
      </c>
      <c r="B22" s="332">
        <f>SUM(B20)</f>
        <v>7000000</v>
      </c>
      <c r="C22" s="332">
        <f>SUM(C20)</f>
        <v>43300000</v>
      </c>
    </row>
    <row r="23" spans="1:3" ht="33" thickTop="1" thickBot="1" x14ac:dyDescent="0.3">
      <c r="A23" s="333" t="s">
        <v>442</v>
      </c>
      <c r="B23" s="334">
        <f>SUM(B22)</f>
        <v>7000000</v>
      </c>
      <c r="C23" s="334">
        <f>SUM(C22)</f>
        <v>43300000</v>
      </c>
    </row>
    <row r="24" spans="1:3" ht="16.5" thickTop="1" x14ac:dyDescent="0.25">
      <c r="A24" s="335" t="s">
        <v>443</v>
      </c>
      <c r="B24" s="336">
        <v>152420</v>
      </c>
      <c r="C24" s="336">
        <v>1280</v>
      </c>
    </row>
    <row r="25" spans="1:3" ht="31.5" x14ac:dyDescent="0.25">
      <c r="A25" s="328" t="s">
        <v>444</v>
      </c>
      <c r="B25" s="337">
        <v>152420</v>
      </c>
      <c r="C25" s="337">
        <v>1280</v>
      </c>
    </row>
    <row r="26" spans="1:3" ht="15.75" x14ac:dyDescent="0.25">
      <c r="A26" s="326" t="s">
        <v>445</v>
      </c>
      <c r="B26" s="327">
        <v>23203194</v>
      </c>
      <c r="C26" s="327">
        <v>31894163</v>
      </c>
    </row>
    <row r="27" spans="1:3" ht="15.75" x14ac:dyDescent="0.25">
      <c r="A27" s="326" t="s">
        <v>446</v>
      </c>
      <c r="B27" s="327">
        <v>11070940</v>
      </c>
      <c r="C27" s="327">
        <v>6298539</v>
      </c>
    </row>
    <row r="28" spans="1:3" ht="16.5" thickBot="1" x14ac:dyDescent="0.3">
      <c r="A28" s="331" t="s">
        <v>447</v>
      </c>
      <c r="B28" s="332">
        <f>SUM(B26:B27)</f>
        <v>34274134</v>
      </c>
      <c r="C28" s="332">
        <f>SUM(C26:C27)</f>
        <v>38192702</v>
      </c>
    </row>
    <row r="29" spans="1:3" ht="17.25" thickTop="1" thickBot="1" x14ac:dyDescent="0.3">
      <c r="A29" s="333" t="s">
        <v>448</v>
      </c>
      <c r="B29" s="334">
        <f>SUM(B25,B28)</f>
        <v>34426554</v>
      </c>
      <c r="C29" s="334">
        <f>SUM(C25,C28)</f>
        <v>38193982</v>
      </c>
    </row>
    <row r="30" spans="1:3" ht="32.25" thickTop="1" x14ac:dyDescent="0.25">
      <c r="A30" s="335" t="s">
        <v>449</v>
      </c>
      <c r="B30" s="336">
        <v>743418</v>
      </c>
      <c r="C30" s="336">
        <v>884431</v>
      </c>
    </row>
    <row r="31" spans="1:3" ht="31.5" x14ac:dyDescent="0.25">
      <c r="A31" s="326" t="s">
        <v>450</v>
      </c>
      <c r="B31" s="327">
        <v>130060</v>
      </c>
      <c r="C31" s="327">
        <v>169739</v>
      </c>
    </row>
    <row r="32" spans="1:3" ht="31.5" x14ac:dyDescent="0.25">
      <c r="A32" s="326" t="s">
        <v>451</v>
      </c>
      <c r="B32" s="327">
        <v>584092</v>
      </c>
      <c r="C32" s="327">
        <v>680787</v>
      </c>
    </row>
    <row r="33" spans="1:3" ht="31.5" x14ac:dyDescent="0.25">
      <c r="A33" s="326" t="s">
        <v>452</v>
      </c>
      <c r="B33" s="327">
        <v>29266</v>
      </c>
      <c r="C33" s="327">
        <v>33905</v>
      </c>
    </row>
    <row r="34" spans="1:3" ht="31.5" x14ac:dyDescent="0.25">
      <c r="A34" s="326" t="s">
        <v>453</v>
      </c>
      <c r="B34" s="327">
        <v>46105</v>
      </c>
      <c r="C34" s="327">
        <v>46105</v>
      </c>
    </row>
    <row r="35" spans="1:3" ht="47.25" x14ac:dyDescent="0.25">
      <c r="A35" s="326" t="s">
        <v>454</v>
      </c>
      <c r="B35" s="327">
        <v>46105</v>
      </c>
      <c r="C35" s="327">
        <v>46105</v>
      </c>
    </row>
    <row r="36" spans="1:3" ht="31.5" x14ac:dyDescent="0.25">
      <c r="A36" s="326" t="s">
        <v>455</v>
      </c>
      <c r="B36" s="327">
        <v>0</v>
      </c>
      <c r="C36" s="327">
        <v>0</v>
      </c>
    </row>
    <row r="37" spans="1:3" ht="31.5" x14ac:dyDescent="0.25">
      <c r="A37" s="326" t="s">
        <v>543</v>
      </c>
      <c r="B37" s="327" t="s">
        <v>545</v>
      </c>
      <c r="C37" s="327">
        <v>70000</v>
      </c>
    </row>
    <row r="38" spans="1:3" ht="47.25" x14ac:dyDescent="0.25">
      <c r="A38" s="326" t="s">
        <v>544</v>
      </c>
      <c r="B38" s="327" t="s">
        <v>181</v>
      </c>
      <c r="C38" s="327">
        <v>70000</v>
      </c>
    </row>
    <row r="39" spans="1:3" ht="31.5" x14ac:dyDescent="0.25">
      <c r="A39" s="326" t="s">
        <v>456</v>
      </c>
      <c r="B39" s="327">
        <v>17500</v>
      </c>
      <c r="C39" s="327">
        <v>17500</v>
      </c>
    </row>
    <row r="40" spans="1:3" ht="47.25" x14ac:dyDescent="0.25">
      <c r="A40" s="326" t="s">
        <v>457</v>
      </c>
      <c r="B40" s="327">
        <v>17500</v>
      </c>
      <c r="C40" s="327">
        <v>17500</v>
      </c>
    </row>
    <row r="41" spans="1:3" ht="31.5" x14ac:dyDescent="0.25">
      <c r="A41" s="328" t="s">
        <v>458</v>
      </c>
      <c r="B41" s="329">
        <f>SUM(B30,B34,B39)</f>
        <v>807023</v>
      </c>
      <c r="C41" s="329">
        <f>SUM(C30,C34,C37,C39)</f>
        <v>1018036</v>
      </c>
    </row>
    <row r="42" spans="1:3" ht="47.25" x14ac:dyDescent="0.25">
      <c r="A42" s="326" t="s">
        <v>459</v>
      </c>
      <c r="B42" s="327">
        <v>132500</v>
      </c>
      <c r="C42" s="327">
        <v>132500</v>
      </c>
    </row>
    <row r="43" spans="1:3" ht="47.25" x14ac:dyDescent="0.25">
      <c r="A43" s="326" t="s">
        <v>460</v>
      </c>
      <c r="B43" s="327">
        <v>132500</v>
      </c>
      <c r="C43" s="327">
        <v>132500</v>
      </c>
    </row>
    <row r="44" spans="1:3" ht="31.5" x14ac:dyDescent="0.25">
      <c r="A44" s="328" t="s">
        <v>461</v>
      </c>
      <c r="B44" s="329">
        <f>SUM(B42)</f>
        <v>132500</v>
      </c>
      <c r="C44" s="329">
        <f>SUM(C42)</f>
        <v>132500</v>
      </c>
    </row>
    <row r="45" spans="1:3" ht="15.75" x14ac:dyDescent="0.25">
      <c r="A45" s="326" t="s">
        <v>462</v>
      </c>
      <c r="B45" s="327">
        <v>0</v>
      </c>
      <c r="C45" s="327">
        <v>1421500</v>
      </c>
    </row>
    <row r="46" spans="1:3" ht="15.75" x14ac:dyDescent="0.25">
      <c r="A46" s="326" t="s">
        <v>463</v>
      </c>
      <c r="B46" s="327">
        <v>0</v>
      </c>
      <c r="C46" s="327">
        <v>1421500</v>
      </c>
    </row>
    <row r="47" spans="1:3" ht="15.75" x14ac:dyDescent="0.25">
      <c r="A47" s="326" t="s">
        <v>464</v>
      </c>
      <c r="B47" s="327">
        <v>5000</v>
      </c>
      <c r="C47" s="327">
        <v>5000</v>
      </c>
    </row>
    <row r="48" spans="1:3" ht="31.5" x14ac:dyDescent="0.25">
      <c r="A48" s="326" t="s">
        <v>465</v>
      </c>
      <c r="B48" s="330">
        <v>8996229</v>
      </c>
      <c r="C48" s="330">
        <v>8996229</v>
      </c>
    </row>
    <row r="49" spans="1:3" ht="32.25" thickBot="1" x14ac:dyDescent="0.3">
      <c r="A49" s="331" t="s">
        <v>466</v>
      </c>
      <c r="B49" s="332">
        <f>SUM(B45,B47,B48)</f>
        <v>9001229</v>
      </c>
      <c r="C49" s="332">
        <f>SUM(C45,C47,C48)</f>
        <v>10422729</v>
      </c>
    </row>
    <row r="50" spans="1:3" ht="17.25" thickTop="1" thickBot="1" x14ac:dyDescent="0.3">
      <c r="A50" s="333" t="s">
        <v>467</v>
      </c>
      <c r="B50" s="334">
        <f>SUM(B41,B44,B49)</f>
        <v>9940752</v>
      </c>
      <c r="C50" s="334">
        <f>SUM(C41,C44,C49)</f>
        <v>11573265</v>
      </c>
    </row>
    <row r="51" spans="1:3" ht="48" thickTop="1" x14ac:dyDescent="0.25">
      <c r="A51" s="335" t="s">
        <v>468</v>
      </c>
      <c r="B51" s="338">
        <v>0</v>
      </c>
      <c r="C51" s="338">
        <v>0</v>
      </c>
    </row>
    <row r="52" spans="1:3" ht="32.25" thickBot="1" x14ac:dyDescent="0.3">
      <c r="A52" s="331" t="s">
        <v>469</v>
      </c>
      <c r="B52" s="339">
        <v>0</v>
      </c>
      <c r="C52" s="339">
        <v>0</v>
      </c>
    </row>
    <row r="53" spans="1:3" ht="33" thickTop="1" thickBot="1" x14ac:dyDescent="0.3">
      <c r="A53" s="333" t="s">
        <v>470</v>
      </c>
      <c r="B53" s="340">
        <v>0</v>
      </c>
      <c r="C53" s="340">
        <v>0</v>
      </c>
    </row>
    <row r="54" spans="1:3" ht="17.25" thickTop="1" thickBot="1" x14ac:dyDescent="0.3">
      <c r="A54" s="341" t="s">
        <v>471</v>
      </c>
      <c r="B54" s="342">
        <v>134762</v>
      </c>
      <c r="C54" s="342">
        <v>134762</v>
      </c>
    </row>
    <row r="55" spans="1:3" ht="33" thickTop="1" thickBot="1" x14ac:dyDescent="0.3">
      <c r="A55" s="333" t="s">
        <v>472</v>
      </c>
      <c r="B55" s="340">
        <v>134762</v>
      </c>
      <c r="C55" s="340">
        <v>134762</v>
      </c>
    </row>
    <row r="56" spans="1:3" ht="17.25" thickTop="1" thickBot="1" x14ac:dyDescent="0.3">
      <c r="A56" s="636" t="s">
        <v>473</v>
      </c>
      <c r="B56" s="637">
        <f>SUM(B19,B23,B29,B50,B53,B55)</f>
        <v>239352289</v>
      </c>
      <c r="C56" s="637">
        <f>SUM(C19,C23,C29,C50,C53,C55)</f>
        <v>276881942</v>
      </c>
    </row>
    <row r="57" spans="1:3" ht="16.5" thickTop="1" x14ac:dyDescent="0.25">
      <c r="A57" s="335" t="s">
        <v>474</v>
      </c>
      <c r="B57" s="336">
        <v>211426768</v>
      </c>
      <c r="C57" s="336">
        <v>211426768</v>
      </c>
    </row>
    <row r="58" spans="1:3" ht="15.75" x14ac:dyDescent="0.25">
      <c r="A58" s="326" t="s">
        <v>475</v>
      </c>
      <c r="B58" s="330">
        <v>8997229</v>
      </c>
      <c r="C58" s="330">
        <v>8997229</v>
      </c>
    </row>
    <row r="59" spans="1:3" ht="31.5" x14ac:dyDescent="0.25">
      <c r="A59" s="326" t="s">
        <v>476</v>
      </c>
      <c r="B59" s="330">
        <v>1349365</v>
      </c>
      <c r="C59" s="330">
        <v>1349365</v>
      </c>
    </row>
    <row r="60" spans="1:3" ht="31.5" x14ac:dyDescent="0.25">
      <c r="A60" s="328" t="s">
        <v>477</v>
      </c>
      <c r="B60" s="329">
        <v>1349365</v>
      </c>
      <c r="C60" s="329">
        <v>1349365</v>
      </c>
    </row>
    <row r="61" spans="1:3" ht="15.75" x14ac:dyDescent="0.25">
      <c r="A61" s="326" t="s">
        <v>478</v>
      </c>
      <c r="B61" s="327">
        <v>-21368030</v>
      </c>
      <c r="C61" s="327">
        <v>7759171</v>
      </c>
    </row>
    <row r="62" spans="1:3" ht="16.5" thickBot="1" x14ac:dyDescent="0.3">
      <c r="A62" s="343" t="s">
        <v>479</v>
      </c>
      <c r="B62" s="344">
        <v>29127201</v>
      </c>
      <c r="C62" s="344">
        <v>43789330</v>
      </c>
    </row>
    <row r="63" spans="1:3" ht="17.25" thickTop="1" thickBot="1" x14ac:dyDescent="0.3">
      <c r="A63" s="333" t="s">
        <v>480</v>
      </c>
      <c r="B63" s="334">
        <f>SUM(B57,B58,B59,B61,B62)</f>
        <v>229532533</v>
      </c>
      <c r="C63" s="334">
        <f>SUM(C57,C58,C59,C61,C62)</f>
        <v>273321863</v>
      </c>
    </row>
    <row r="64" spans="1:3" ht="32.25" thickTop="1" x14ac:dyDescent="0.25">
      <c r="A64" s="335" t="s">
        <v>481</v>
      </c>
      <c r="B64" s="338">
        <v>0</v>
      </c>
      <c r="C64" s="338">
        <v>0</v>
      </c>
    </row>
    <row r="65" spans="1:3" ht="31.5" x14ac:dyDescent="0.25">
      <c r="A65" s="326" t="s">
        <v>482</v>
      </c>
      <c r="B65" s="327">
        <v>6989804</v>
      </c>
      <c r="C65" s="327">
        <v>0</v>
      </c>
    </row>
    <row r="66" spans="1:3" ht="31.5" x14ac:dyDescent="0.25">
      <c r="A66" s="326" t="s">
        <v>483</v>
      </c>
      <c r="B66" s="337">
        <v>0</v>
      </c>
      <c r="C66" s="337">
        <v>0</v>
      </c>
    </row>
    <row r="67" spans="1:3" ht="47.25" x14ac:dyDescent="0.25">
      <c r="A67" s="326" t="s">
        <v>484</v>
      </c>
      <c r="B67" s="337">
        <v>0</v>
      </c>
      <c r="C67" s="337">
        <v>0</v>
      </c>
    </row>
    <row r="68" spans="1:3" ht="31.5" x14ac:dyDescent="0.25">
      <c r="A68" s="328" t="s">
        <v>485</v>
      </c>
      <c r="B68" s="329">
        <f>SUM(B64:B67)</f>
        <v>6989804</v>
      </c>
      <c r="C68" s="329">
        <f>SUM(C64:C67)</f>
        <v>0</v>
      </c>
    </row>
    <row r="69" spans="1:3" ht="31.5" x14ac:dyDescent="0.25">
      <c r="A69" s="326" t="s">
        <v>486</v>
      </c>
      <c r="B69" s="327">
        <v>205514</v>
      </c>
      <c r="C69" s="327">
        <v>617618</v>
      </c>
    </row>
    <row r="70" spans="1:3" ht="31.5" x14ac:dyDescent="0.25">
      <c r="A70" s="326" t="s">
        <v>487</v>
      </c>
      <c r="B70" s="327">
        <v>696685</v>
      </c>
      <c r="C70" s="327">
        <v>659306</v>
      </c>
    </row>
    <row r="71" spans="1:3" ht="47.25" x14ac:dyDescent="0.25">
      <c r="A71" s="326" t="s">
        <v>488</v>
      </c>
      <c r="B71" s="327">
        <v>696685</v>
      </c>
      <c r="C71" s="327">
        <v>659306</v>
      </c>
    </row>
    <row r="72" spans="1:3" ht="31.5" x14ac:dyDescent="0.25">
      <c r="A72" s="328" t="s">
        <v>489</v>
      </c>
      <c r="B72" s="329">
        <f>SUM(B69,B70)</f>
        <v>902199</v>
      </c>
      <c r="C72" s="329">
        <f>SUM(C69,C70)</f>
        <v>1276924</v>
      </c>
    </row>
    <row r="73" spans="1:3" ht="15.75" x14ac:dyDescent="0.25">
      <c r="A73" s="326" t="s">
        <v>490</v>
      </c>
      <c r="B73" s="327">
        <v>570989</v>
      </c>
      <c r="C73" s="327">
        <v>570989</v>
      </c>
    </row>
    <row r="74" spans="1:3" ht="15.75" x14ac:dyDescent="0.25">
      <c r="A74" s="326" t="s">
        <v>491</v>
      </c>
      <c r="B74" s="327">
        <v>4888</v>
      </c>
      <c r="C74" s="327">
        <v>11642</v>
      </c>
    </row>
    <row r="75" spans="1:3" ht="32.25" thickBot="1" x14ac:dyDescent="0.3">
      <c r="A75" s="331" t="s">
        <v>492</v>
      </c>
      <c r="B75" s="332">
        <f>SUM(B73:B74)</f>
        <v>575877</v>
      </c>
      <c r="C75" s="332">
        <f>SUM(C73:C74)</f>
        <v>582631</v>
      </c>
    </row>
    <row r="76" spans="1:3" ht="17.25" thickTop="1" thickBot="1" x14ac:dyDescent="0.3">
      <c r="A76" s="333" t="s">
        <v>493</v>
      </c>
      <c r="B76" s="334">
        <f>SUM(B68,B72,B75)</f>
        <v>8467880</v>
      </c>
      <c r="C76" s="334">
        <f>SUM(C68,C72,C75)</f>
        <v>1859555</v>
      </c>
    </row>
    <row r="77" spans="1:3" ht="17.25" thickTop="1" thickBot="1" x14ac:dyDescent="0.3">
      <c r="A77" s="341" t="s">
        <v>494</v>
      </c>
      <c r="B77" s="342">
        <v>1351876</v>
      </c>
      <c r="C77" s="342">
        <v>1700524</v>
      </c>
    </row>
    <row r="78" spans="1:3" ht="33" thickTop="1" thickBot="1" x14ac:dyDescent="0.3">
      <c r="A78" s="333" t="s">
        <v>495</v>
      </c>
      <c r="B78" s="334">
        <f>SUM(B77)</f>
        <v>1351876</v>
      </c>
      <c r="C78" s="334">
        <f>SUM(C77)</f>
        <v>1700524</v>
      </c>
    </row>
    <row r="79" spans="1:3" ht="17.25" thickTop="1" thickBot="1" x14ac:dyDescent="0.3">
      <c r="A79" s="636" t="s">
        <v>496</v>
      </c>
      <c r="B79" s="637">
        <f>SUM(B63,B76,B78)</f>
        <v>239352289</v>
      </c>
      <c r="C79" s="637">
        <f>SUM(C63,C76,C78)</f>
        <v>276881942</v>
      </c>
    </row>
    <row r="80" spans="1:3" ht="15.75" thickTop="1" x14ac:dyDescent="0.25"/>
  </sheetData>
  <mergeCells count="4">
    <mergeCell ref="A1:C2"/>
    <mergeCell ref="A3:C3"/>
    <mergeCell ref="A4:C4"/>
    <mergeCell ref="A5:C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E20C-71A5-4B9E-9D8E-918BBDE24744}">
  <sheetPr>
    <tabColor rgb="FF00B0F0"/>
  </sheetPr>
  <dimension ref="A1:G21"/>
  <sheetViews>
    <sheetView workbookViewId="0">
      <selection activeCell="A23" sqref="A23"/>
    </sheetView>
  </sheetViews>
  <sheetFormatPr defaultRowHeight="15" x14ac:dyDescent="0.25"/>
  <cols>
    <col min="1" max="1" width="41.28515625" customWidth="1"/>
    <col min="2" max="7" width="21.7109375" customWidth="1"/>
  </cols>
  <sheetData>
    <row r="1" spans="1:7" ht="15.75" thickTop="1" x14ac:dyDescent="0.25">
      <c r="A1" s="604" t="s">
        <v>497</v>
      </c>
      <c r="B1" s="605"/>
      <c r="C1" s="605"/>
      <c r="D1" s="605"/>
      <c r="E1" s="605"/>
      <c r="F1" s="605"/>
      <c r="G1" s="606"/>
    </row>
    <row r="2" spans="1:7" x14ac:dyDescent="0.25">
      <c r="A2" s="514"/>
      <c r="B2" s="515"/>
      <c r="C2" s="515"/>
      <c r="D2" s="515"/>
      <c r="E2" s="515"/>
      <c r="F2" s="515"/>
      <c r="G2" s="516"/>
    </row>
    <row r="3" spans="1:7" ht="15.75" x14ac:dyDescent="0.25">
      <c r="A3" s="617" t="s">
        <v>498</v>
      </c>
      <c r="B3" s="618"/>
      <c r="C3" s="618"/>
      <c r="D3" s="618"/>
      <c r="E3" s="618"/>
      <c r="F3" s="618"/>
      <c r="G3" s="619"/>
    </row>
    <row r="4" spans="1:7" ht="15.75" x14ac:dyDescent="0.25">
      <c r="A4" s="611"/>
      <c r="B4" s="620"/>
      <c r="C4" s="620"/>
      <c r="D4" s="620"/>
      <c r="E4" s="620"/>
      <c r="F4" s="620"/>
      <c r="G4" s="613"/>
    </row>
    <row r="5" spans="1:7" ht="16.5" thickBot="1" x14ac:dyDescent="0.3">
      <c r="A5" s="582" t="s">
        <v>424</v>
      </c>
      <c r="B5" s="583"/>
      <c r="C5" s="583"/>
      <c r="D5" s="583"/>
      <c r="E5" s="583"/>
      <c r="F5" s="583"/>
      <c r="G5" s="584"/>
    </row>
    <row r="6" spans="1:7" ht="64.5" thickTop="1" thickBot="1" x14ac:dyDescent="0.3">
      <c r="A6" s="639" t="s">
        <v>72</v>
      </c>
      <c r="B6" s="640" t="s">
        <v>499</v>
      </c>
      <c r="C6" s="641" t="s">
        <v>500</v>
      </c>
      <c r="D6" s="640" t="s">
        <v>501</v>
      </c>
      <c r="E6" s="640" t="s">
        <v>502</v>
      </c>
      <c r="F6" s="641" t="s">
        <v>503</v>
      </c>
      <c r="G6" s="642" t="s">
        <v>504</v>
      </c>
    </row>
    <row r="7" spans="1:7" ht="33" thickTop="1" thickBot="1" x14ac:dyDescent="0.3">
      <c r="A7" s="345" t="s">
        <v>505</v>
      </c>
      <c r="B7" s="346">
        <v>5550395</v>
      </c>
      <c r="C7" s="346">
        <v>237922413</v>
      </c>
      <c r="D7" s="346">
        <v>15475064</v>
      </c>
      <c r="E7" s="346">
        <v>11007566</v>
      </c>
      <c r="F7" s="346">
        <v>16261004</v>
      </c>
      <c r="G7" s="347">
        <f>SUM(B7:F7)</f>
        <v>286216442</v>
      </c>
    </row>
    <row r="8" spans="1:7" ht="33" thickTop="1" thickBot="1" x14ac:dyDescent="0.3">
      <c r="A8" s="348" t="s">
        <v>506</v>
      </c>
      <c r="B8" s="349">
        <v>0</v>
      </c>
      <c r="C8" s="349">
        <v>0</v>
      </c>
      <c r="D8" s="349">
        <v>0</v>
      </c>
      <c r="E8" s="349">
        <v>1657693</v>
      </c>
      <c r="F8" s="349">
        <v>0</v>
      </c>
      <c r="G8" s="350">
        <f>SUM(B8:F8)</f>
        <v>1657693</v>
      </c>
    </row>
    <row r="9" spans="1:7" ht="16.5" thickBot="1" x14ac:dyDescent="0.3">
      <c r="A9" s="351" t="s">
        <v>507</v>
      </c>
      <c r="B9" s="352">
        <v>0</v>
      </c>
      <c r="C9" s="352">
        <v>0</v>
      </c>
      <c r="D9" s="352">
        <v>0</v>
      </c>
      <c r="E9" s="352">
        <v>1044795</v>
      </c>
      <c r="F9" s="352">
        <v>0</v>
      </c>
      <c r="G9" s="353">
        <f>SUM(B9:F9)</f>
        <v>1044795</v>
      </c>
    </row>
    <row r="10" spans="1:7" ht="16.5" thickBot="1" x14ac:dyDescent="0.3">
      <c r="A10" s="354" t="s">
        <v>508</v>
      </c>
      <c r="B10" s="355">
        <v>0</v>
      </c>
      <c r="C10" s="355">
        <v>11837361</v>
      </c>
      <c r="D10" s="355">
        <v>1657693</v>
      </c>
      <c r="E10" s="355">
        <v>0</v>
      </c>
      <c r="F10" s="355">
        <v>0</v>
      </c>
      <c r="G10" s="356">
        <f>SUM(B10:F10)</f>
        <v>13495054</v>
      </c>
    </row>
    <row r="11" spans="1:7" ht="17.25" thickTop="1" thickBot="1" x14ac:dyDescent="0.3">
      <c r="A11" s="345" t="s">
        <v>509</v>
      </c>
      <c r="B11" s="357">
        <f t="shared" ref="B11:G11" si="0">SUM(B8:B10)</f>
        <v>0</v>
      </c>
      <c r="C11" s="346">
        <f t="shared" si="0"/>
        <v>11837361</v>
      </c>
      <c r="D11" s="346">
        <f t="shared" si="0"/>
        <v>1657693</v>
      </c>
      <c r="E11" s="346">
        <f t="shared" si="0"/>
        <v>2702488</v>
      </c>
      <c r="F11" s="346">
        <f t="shared" si="0"/>
        <v>0</v>
      </c>
      <c r="G11" s="347">
        <f t="shared" si="0"/>
        <v>16197542</v>
      </c>
    </row>
    <row r="12" spans="1:7" ht="17.25" thickTop="1" thickBot="1" x14ac:dyDescent="0.3">
      <c r="A12" s="348" t="s">
        <v>510</v>
      </c>
      <c r="B12" s="349">
        <v>0</v>
      </c>
      <c r="C12" s="349">
        <v>0</v>
      </c>
      <c r="D12" s="349">
        <v>0</v>
      </c>
      <c r="E12" s="349">
        <v>13495054</v>
      </c>
      <c r="F12" s="349">
        <v>0</v>
      </c>
      <c r="G12" s="350">
        <f>SUM(B12:F12)</f>
        <v>13495054</v>
      </c>
    </row>
    <row r="13" spans="1:7" ht="17.25" thickTop="1" thickBot="1" x14ac:dyDescent="0.3">
      <c r="A13" s="345" t="s">
        <v>511</v>
      </c>
      <c r="B13" s="357">
        <f t="shared" ref="B13:G13" si="1">SUM(B12)</f>
        <v>0</v>
      </c>
      <c r="C13" s="357">
        <f t="shared" si="1"/>
        <v>0</v>
      </c>
      <c r="D13" s="357">
        <f t="shared" si="1"/>
        <v>0</v>
      </c>
      <c r="E13" s="346">
        <f t="shared" si="1"/>
        <v>13495054</v>
      </c>
      <c r="F13" s="357">
        <f t="shared" si="1"/>
        <v>0</v>
      </c>
      <c r="G13" s="347">
        <f t="shared" si="1"/>
        <v>13495054</v>
      </c>
    </row>
    <row r="14" spans="1:7" ht="17.25" thickTop="1" thickBot="1" x14ac:dyDescent="0.3">
      <c r="A14" s="345" t="s">
        <v>512</v>
      </c>
      <c r="B14" s="346">
        <f t="shared" ref="B14:G14" si="2">SUM(B7,B11-B13)</f>
        <v>5550395</v>
      </c>
      <c r="C14" s="346">
        <f t="shared" si="2"/>
        <v>249759774</v>
      </c>
      <c r="D14" s="346">
        <f t="shared" si="2"/>
        <v>17132757</v>
      </c>
      <c r="E14" s="346">
        <f t="shared" si="2"/>
        <v>215000</v>
      </c>
      <c r="F14" s="346">
        <f t="shared" si="2"/>
        <v>16261004</v>
      </c>
      <c r="G14" s="347">
        <f t="shared" si="2"/>
        <v>288918930</v>
      </c>
    </row>
    <row r="15" spans="1:7" ht="33" thickTop="1" thickBot="1" x14ac:dyDescent="0.3">
      <c r="A15" s="345" t="s">
        <v>513</v>
      </c>
      <c r="B15" s="346">
        <v>5014394</v>
      </c>
      <c r="C15" s="346">
        <v>72683351</v>
      </c>
      <c r="D15" s="346">
        <v>13767486</v>
      </c>
      <c r="E15" s="346">
        <v>0</v>
      </c>
      <c r="F15" s="346">
        <v>10540990</v>
      </c>
      <c r="G15" s="347">
        <f>SUM(B15:F15)</f>
        <v>102006221</v>
      </c>
    </row>
    <row r="16" spans="1:7" ht="17.25" thickTop="1" thickBot="1" x14ac:dyDescent="0.3">
      <c r="A16" s="351" t="s">
        <v>514</v>
      </c>
      <c r="B16" s="352">
        <v>328372</v>
      </c>
      <c r="C16" s="352">
        <v>5704272</v>
      </c>
      <c r="D16" s="352">
        <v>522420</v>
      </c>
      <c r="E16" s="352">
        <v>0</v>
      </c>
      <c r="F16" s="352">
        <v>382808</v>
      </c>
      <c r="G16" s="353">
        <f>SUM(B16:F16)</f>
        <v>6937872</v>
      </c>
    </row>
    <row r="17" spans="1:7" ht="16.5" thickBot="1" x14ac:dyDescent="0.3">
      <c r="A17" s="367" t="s">
        <v>540</v>
      </c>
      <c r="B17" s="368">
        <v>65096</v>
      </c>
      <c r="C17" s="368"/>
      <c r="D17" s="368"/>
      <c r="E17" s="368"/>
      <c r="F17" s="368"/>
      <c r="G17" s="369">
        <f>SUM(B17:F17)</f>
        <v>65096</v>
      </c>
    </row>
    <row r="18" spans="1:7" ht="33" thickTop="1" thickBot="1" x14ac:dyDescent="0.3">
      <c r="A18" s="345" t="s">
        <v>515</v>
      </c>
      <c r="B18" s="346">
        <f>SUM(B15:B16)-B17</f>
        <v>5277670</v>
      </c>
      <c r="C18" s="346">
        <f t="shared" ref="C18:G18" si="3">SUM(C15:C16)-C17</f>
        <v>78387623</v>
      </c>
      <c r="D18" s="346">
        <f t="shared" si="3"/>
        <v>14289906</v>
      </c>
      <c r="E18" s="346">
        <f t="shared" si="3"/>
        <v>0</v>
      </c>
      <c r="F18" s="346">
        <f t="shared" si="3"/>
        <v>10923798</v>
      </c>
      <c r="G18" s="347">
        <f t="shared" si="3"/>
        <v>108878997</v>
      </c>
    </row>
    <row r="19" spans="1:7" ht="17.25" thickTop="1" thickBot="1" x14ac:dyDescent="0.3">
      <c r="A19" s="345" t="s">
        <v>516</v>
      </c>
      <c r="B19" s="346">
        <f t="shared" ref="B19:G19" si="4">SUM(B18)</f>
        <v>5277670</v>
      </c>
      <c r="C19" s="346">
        <f t="shared" si="4"/>
        <v>78387623</v>
      </c>
      <c r="D19" s="346">
        <f t="shared" si="4"/>
        <v>14289906</v>
      </c>
      <c r="E19" s="346">
        <f t="shared" si="4"/>
        <v>0</v>
      </c>
      <c r="F19" s="346">
        <f t="shared" si="4"/>
        <v>10923798</v>
      </c>
      <c r="G19" s="347">
        <f t="shared" si="4"/>
        <v>108878997</v>
      </c>
    </row>
    <row r="20" spans="1:7" ht="17.25" thickTop="1" thickBot="1" x14ac:dyDescent="0.3">
      <c r="A20" s="358" t="s">
        <v>517</v>
      </c>
      <c r="B20" s="346">
        <f t="shared" ref="B20:G20" si="5">SUM(B14-B19)</f>
        <v>272725</v>
      </c>
      <c r="C20" s="346">
        <f t="shared" si="5"/>
        <v>171372151</v>
      </c>
      <c r="D20" s="346">
        <f t="shared" si="5"/>
        <v>2842851</v>
      </c>
      <c r="E20" s="346">
        <f t="shared" si="5"/>
        <v>215000</v>
      </c>
      <c r="F20" s="346">
        <f t="shared" si="5"/>
        <v>5337206</v>
      </c>
      <c r="G20" s="347">
        <f t="shared" si="5"/>
        <v>180039933</v>
      </c>
    </row>
    <row r="21" spans="1:7" ht="15.75" thickTop="1" x14ac:dyDescent="0.25"/>
  </sheetData>
  <mergeCells count="4">
    <mergeCell ref="A1:G2"/>
    <mergeCell ref="A3:G3"/>
    <mergeCell ref="A4:G4"/>
    <mergeCell ref="A5:G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5CFF-DDC9-4AF9-AC2D-475F3C92C216}">
  <sheetPr>
    <tabColor rgb="FF00B0F0"/>
  </sheetPr>
  <dimension ref="A1:B16"/>
  <sheetViews>
    <sheetView workbookViewId="0">
      <selection activeCell="B20" sqref="B20"/>
    </sheetView>
  </sheetViews>
  <sheetFormatPr defaultRowHeight="15" x14ac:dyDescent="0.25"/>
  <cols>
    <col min="1" max="1" width="43.7109375" customWidth="1"/>
    <col min="2" max="2" width="40" customWidth="1"/>
  </cols>
  <sheetData>
    <row r="1" spans="1:2" ht="15.75" thickTop="1" x14ac:dyDescent="0.25">
      <c r="A1" s="604" t="s">
        <v>539</v>
      </c>
      <c r="B1" s="606"/>
    </row>
    <row r="2" spans="1:2" x14ac:dyDescent="0.25">
      <c r="A2" s="514"/>
      <c r="B2" s="516"/>
    </row>
    <row r="3" spans="1:2" ht="15.75" x14ac:dyDescent="0.25">
      <c r="A3" s="617" t="s">
        <v>518</v>
      </c>
      <c r="B3" s="619"/>
    </row>
    <row r="4" spans="1:2" ht="15.75" x14ac:dyDescent="0.25">
      <c r="A4" s="514"/>
      <c r="B4" s="516"/>
    </row>
    <row r="5" spans="1:2" ht="16.5" thickBot="1" x14ac:dyDescent="0.3">
      <c r="A5" s="594" t="s">
        <v>424</v>
      </c>
      <c r="B5" s="596"/>
    </row>
    <row r="6" spans="1:2" ht="16.5" thickBot="1" x14ac:dyDescent="0.3">
      <c r="A6" s="643" t="s">
        <v>88</v>
      </c>
      <c r="B6" s="644" t="s">
        <v>519</v>
      </c>
    </row>
    <row r="7" spans="1:2" ht="15.75" x14ac:dyDescent="0.25">
      <c r="A7" s="359" t="s">
        <v>520</v>
      </c>
      <c r="B7" s="360">
        <v>119785233</v>
      </c>
    </row>
    <row r="8" spans="1:2" ht="16.5" thickBot="1" x14ac:dyDescent="0.3">
      <c r="A8" s="361" t="s">
        <v>521</v>
      </c>
      <c r="B8" s="362">
        <v>78265680</v>
      </c>
    </row>
    <row r="9" spans="1:2" ht="33" thickTop="1" thickBot="1" x14ac:dyDescent="0.3">
      <c r="A9" s="363" t="s">
        <v>522</v>
      </c>
      <c r="B9" s="334">
        <f>SUM(B7-B8)</f>
        <v>41519553</v>
      </c>
    </row>
    <row r="10" spans="1:2" ht="16.5" thickTop="1" x14ac:dyDescent="0.25">
      <c r="A10" s="359" t="s">
        <v>523</v>
      </c>
      <c r="B10" s="360">
        <v>39903443</v>
      </c>
    </row>
    <row r="11" spans="1:2" ht="16.5" thickBot="1" x14ac:dyDescent="0.3">
      <c r="A11" s="361" t="s">
        <v>524</v>
      </c>
      <c r="B11" s="362">
        <v>40996685</v>
      </c>
    </row>
    <row r="12" spans="1:2" ht="33" thickTop="1" thickBot="1" x14ac:dyDescent="0.3">
      <c r="A12" s="363" t="s">
        <v>525</v>
      </c>
      <c r="B12" s="334">
        <f>SUM(B10-B11)</f>
        <v>-1093242</v>
      </c>
    </row>
    <row r="13" spans="1:2" ht="33" thickTop="1" thickBot="1" x14ac:dyDescent="0.3">
      <c r="A13" s="363" t="s">
        <v>526</v>
      </c>
      <c r="B13" s="334">
        <f>SUM(B12,B9)</f>
        <v>40426311</v>
      </c>
    </row>
    <row r="14" spans="1:2" ht="17.25" thickTop="1" thickBot="1" x14ac:dyDescent="0.3">
      <c r="A14" s="363" t="s">
        <v>527</v>
      </c>
      <c r="B14" s="334">
        <f>SUM(B13)</f>
        <v>40426311</v>
      </c>
    </row>
    <row r="15" spans="1:2" ht="48.75" thickTop="1" thickBot="1" x14ac:dyDescent="0.3">
      <c r="A15" s="363" t="s">
        <v>528</v>
      </c>
      <c r="B15" s="334">
        <v>40426311</v>
      </c>
    </row>
    <row r="16" spans="1:2" ht="15.75" thickTop="1" x14ac:dyDescent="0.25"/>
  </sheetData>
  <mergeCells count="4">
    <mergeCell ref="A1:B2"/>
    <mergeCell ref="A3:B3"/>
    <mergeCell ref="A4:B4"/>
    <mergeCell ref="A5:B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6C5C-CFD8-40D9-9C4C-24FD5D70F88A}">
  <sheetPr>
    <tabColor rgb="FF00B0F0"/>
  </sheetPr>
  <dimension ref="A1:H14"/>
  <sheetViews>
    <sheetView workbookViewId="0">
      <selection activeCell="F22" sqref="F22"/>
    </sheetView>
  </sheetViews>
  <sheetFormatPr defaultRowHeight="15" x14ac:dyDescent="0.25"/>
  <cols>
    <col min="1" max="1" width="34" customWidth="1"/>
  </cols>
  <sheetData>
    <row r="1" spans="1:8" ht="16.5" thickTop="1" x14ac:dyDescent="0.25">
      <c r="A1" s="566" t="s">
        <v>529</v>
      </c>
      <c r="B1" s="567"/>
      <c r="C1" s="567"/>
      <c r="D1" s="567"/>
      <c r="E1" s="567"/>
      <c r="F1" s="567"/>
      <c r="G1" s="567"/>
      <c r="H1" s="568"/>
    </row>
    <row r="2" spans="1:8" x14ac:dyDescent="0.25">
      <c r="A2" s="627" t="s">
        <v>538</v>
      </c>
      <c r="B2" s="628"/>
      <c r="C2" s="628"/>
      <c r="D2" s="628"/>
      <c r="E2" s="628"/>
      <c r="F2" s="628"/>
      <c r="G2" s="628"/>
      <c r="H2" s="629"/>
    </row>
    <row r="3" spans="1:8" x14ac:dyDescent="0.25">
      <c r="A3" s="627"/>
      <c r="B3" s="628"/>
      <c r="C3" s="628"/>
      <c r="D3" s="628"/>
      <c r="E3" s="628"/>
      <c r="F3" s="628"/>
      <c r="G3" s="628"/>
      <c r="H3" s="629"/>
    </row>
    <row r="4" spans="1:8" x14ac:dyDescent="0.25">
      <c r="A4" s="627"/>
      <c r="B4" s="628"/>
      <c r="C4" s="628"/>
      <c r="D4" s="628"/>
      <c r="E4" s="628"/>
      <c r="F4" s="628"/>
      <c r="G4" s="628"/>
      <c r="H4" s="629"/>
    </row>
    <row r="5" spans="1:8" x14ac:dyDescent="0.25">
      <c r="A5" s="627"/>
      <c r="B5" s="628"/>
      <c r="C5" s="628"/>
      <c r="D5" s="628"/>
      <c r="E5" s="628"/>
      <c r="F5" s="628"/>
      <c r="G5" s="628"/>
      <c r="H5" s="629"/>
    </row>
    <row r="6" spans="1:8" ht="15.75" thickBot="1" x14ac:dyDescent="0.3">
      <c r="A6" s="627"/>
      <c r="B6" s="628"/>
      <c r="C6" s="628"/>
      <c r="D6" s="628"/>
      <c r="E6" s="628"/>
      <c r="F6" s="628"/>
      <c r="G6" s="628"/>
      <c r="H6" s="629"/>
    </row>
    <row r="7" spans="1:8" ht="17.25" thickTop="1" thickBot="1" x14ac:dyDescent="0.3">
      <c r="A7" s="55" t="s">
        <v>530</v>
      </c>
      <c r="B7" s="645" t="s">
        <v>531</v>
      </c>
      <c r="C7" s="645"/>
      <c r="D7" s="645"/>
      <c r="E7" s="645"/>
      <c r="F7" s="645"/>
      <c r="G7" s="645"/>
      <c r="H7" s="646"/>
    </row>
    <row r="8" spans="1:8" ht="16.5" thickTop="1" x14ac:dyDescent="0.25">
      <c r="A8" s="364" t="s">
        <v>532</v>
      </c>
      <c r="B8" s="630">
        <v>1</v>
      </c>
      <c r="C8" s="631"/>
      <c r="D8" s="631"/>
      <c r="E8" s="631"/>
      <c r="F8" s="631"/>
      <c r="G8" s="631"/>
      <c r="H8" s="632"/>
    </row>
    <row r="9" spans="1:8" ht="15.75" x14ac:dyDescent="0.25">
      <c r="A9" s="365" t="s">
        <v>533</v>
      </c>
      <c r="B9" s="621">
        <v>1</v>
      </c>
      <c r="C9" s="622"/>
      <c r="D9" s="622"/>
      <c r="E9" s="622"/>
      <c r="F9" s="622"/>
      <c r="G9" s="622"/>
      <c r="H9" s="623"/>
    </row>
    <row r="10" spans="1:8" ht="15.75" x14ac:dyDescent="0.25">
      <c r="A10" s="365" t="s">
        <v>534</v>
      </c>
      <c r="B10" s="621">
        <v>1</v>
      </c>
      <c r="C10" s="622"/>
      <c r="D10" s="622"/>
      <c r="E10" s="622"/>
      <c r="F10" s="622"/>
      <c r="G10" s="622"/>
      <c r="H10" s="623"/>
    </row>
    <row r="11" spans="1:8" ht="15.75" x14ac:dyDescent="0.25">
      <c r="A11" s="365" t="s">
        <v>535</v>
      </c>
      <c r="B11" s="621">
        <v>1</v>
      </c>
      <c r="C11" s="622"/>
      <c r="D11" s="622"/>
      <c r="E11" s="622"/>
      <c r="F11" s="622"/>
      <c r="G11" s="622"/>
      <c r="H11" s="623"/>
    </row>
    <row r="12" spans="1:8" ht="16.5" thickBot="1" x14ac:dyDescent="0.3">
      <c r="A12" s="366" t="s">
        <v>536</v>
      </c>
      <c r="B12" s="624">
        <v>2</v>
      </c>
      <c r="C12" s="625"/>
      <c r="D12" s="625"/>
      <c r="E12" s="625"/>
      <c r="F12" s="625"/>
      <c r="G12" s="625"/>
      <c r="H12" s="626"/>
    </row>
    <row r="13" spans="1:8" ht="17.25" thickTop="1" thickBot="1" x14ac:dyDescent="0.3">
      <c r="A13" s="55" t="s">
        <v>537</v>
      </c>
      <c r="B13" s="645">
        <f>SUM(B8:B12)</f>
        <v>6</v>
      </c>
      <c r="C13" s="645"/>
      <c r="D13" s="645"/>
      <c r="E13" s="645"/>
      <c r="F13" s="645"/>
      <c r="G13" s="645"/>
      <c r="H13" s="646"/>
    </row>
    <row r="14" spans="1:8" ht="15.75" thickTop="1" x14ac:dyDescent="0.25"/>
  </sheetData>
  <mergeCells count="9">
    <mergeCell ref="B11:H11"/>
    <mergeCell ref="B12:H12"/>
    <mergeCell ref="B13:H13"/>
    <mergeCell ref="A1:H1"/>
    <mergeCell ref="A2:H6"/>
    <mergeCell ref="B7:H7"/>
    <mergeCell ref="B8:H8"/>
    <mergeCell ref="B9:H9"/>
    <mergeCell ref="B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7AEC-5062-493A-8674-68ACBB9B2CBA}">
  <sheetPr>
    <tabColor rgb="FF00B0F0"/>
    <pageSetUpPr fitToPage="1"/>
  </sheetPr>
  <dimension ref="A1:D50"/>
  <sheetViews>
    <sheetView workbookViewId="0">
      <selection activeCell="D4" sqref="D4"/>
    </sheetView>
  </sheetViews>
  <sheetFormatPr defaultRowHeight="15" x14ac:dyDescent="0.25"/>
  <cols>
    <col min="1" max="1" width="45.85546875" customWidth="1"/>
    <col min="2" max="2" width="15.5703125" bestFit="1" customWidth="1"/>
    <col min="3" max="4" width="16.7109375" bestFit="1" customWidth="1"/>
  </cols>
  <sheetData>
    <row r="1" spans="1:4" ht="16.5" thickTop="1" x14ac:dyDescent="0.25">
      <c r="A1" s="511" t="s">
        <v>192</v>
      </c>
      <c r="B1" s="512"/>
      <c r="C1" s="512"/>
      <c r="D1" s="513"/>
    </row>
    <row r="2" spans="1:4" ht="15.75" x14ac:dyDescent="0.25">
      <c r="A2" s="514" t="s">
        <v>193</v>
      </c>
      <c r="B2" s="515"/>
      <c r="C2" s="515"/>
      <c r="D2" s="516"/>
    </row>
    <row r="3" spans="1:4" ht="16.5" thickBot="1" x14ac:dyDescent="0.3">
      <c r="A3" s="517" t="s">
        <v>0</v>
      </c>
      <c r="B3" s="518"/>
      <c r="C3" s="518"/>
      <c r="D3" s="519"/>
    </row>
    <row r="4" spans="1:4" ht="33" thickTop="1" thickBot="1" x14ac:dyDescent="0.3">
      <c r="A4" s="96" t="s">
        <v>194</v>
      </c>
      <c r="B4" s="97" t="s">
        <v>195</v>
      </c>
      <c r="C4" s="97" t="s">
        <v>396</v>
      </c>
      <c r="D4" s="97" t="s">
        <v>419</v>
      </c>
    </row>
    <row r="5" spans="1:4" ht="17.25" thickTop="1" thickBot="1" x14ac:dyDescent="0.3">
      <c r="A5" s="98" t="s">
        <v>1</v>
      </c>
      <c r="B5" s="99"/>
      <c r="C5" s="99"/>
      <c r="D5" s="99"/>
    </row>
    <row r="6" spans="1:4" ht="17.25" thickTop="1" thickBot="1" x14ac:dyDescent="0.3">
      <c r="A6" s="100" t="s">
        <v>196</v>
      </c>
      <c r="B6" s="106">
        <f>SUM(B7:B12)</f>
        <v>1855400</v>
      </c>
      <c r="C6" s="106">
        <f>SUM(C7:C12)</f>
        <v>1923400</v>
      </c>
      <c r="D6" s="106">
        <f>SUM(D7:D12)</f>
        <v>2193016</v>
      </c>
    </row>
    <row r="7" spans="1:4" ht="15.75" x14ac:dyDescent="0.25">
      <c r="A7" s="101" t="s">
        <v>197</v>
      </c>
      <c r="B7" s="102"/>
      <c r="C7" s="102">
        <v>68000</v>
      </c>
      <c r="D7" s="102">
        <v>101000</v>
      </c>
    </row>
    <row r="8" spans="1:4" ht="15.75" x14ac:dyDescent="0.25">
      <c r="A8" s="101" t="s">
        <v>198</v>
      </c>
      <c r="B8" s="102">
        <v>925400</v>
      </c>
      <c r="C8" s="102">
        <v>925400</v>
      </c>
      <c r="D8" s="102">
        <v>749185</v>
      </c>
    </row>
    <row r="9" spans="1:4" ht="15.75" x14ac:dyDescent="0.25">
      <c r="A9" s="101" t="s">
        <v>199</v>
      </c>
      <c r="B9" s="102">
        <v>250000</v>
      </c>
      <c r="C9" s="102">
        <v>250000</v>
      </c>
      <c r="D9" s="102">
        <v>773812</v>
      </c>
    </row>
    <row r="10" spans="1:4" ht="15.75" x14ac:dyDescent="0.25">
      <c r="A10" s="101" t="s">
        <v>200</v>
      </c>
      <c r="B10" s="102">
        <v>650000</v>
      </c>
      <c r="C10" s="102">
        <v>650000</v>
      </c>
      <c r="D10" s="102">
        <v>464550</v>
      </c>
    </row>
    <row r="11" spans="1:4" ht="15.75" x14ac:dyDescent="0.25">
      <c r="A11" s="101" t="s">
        <v>201</v>
      </c>
      <c r="B11" s="102">
        <v>30000</v>
      </c>
      <c r="C11" s="102">
        <v>30000</v>
      </c>
      <c r="D11" s="102">
        <v>104455</v>
      </c>
    </row>
    <row r="12" spans="1:4" ht="16.5" thickBot="1" x14ac:dyDescent="0.3">
      <c r="A12" s="103" t="s">
        <v>175</v>
      </c>
      <c r="B12" s="104"/>
      <c r="C12" s="104"/>
      <c r="D12" s="104">
        <v>14</v>
      </c>
    </row>
    <row r="13" spans="1:4" ht="16.5" thickBot="1" x14ac:dyDescent="0.3">
      <c r="A13" s="105" t="s">
        <v>548</v>
      </c>
      <c r="B13" s="106"/>
      <c r="C13" s="106"/>
      <c r="D13" s="106">
        <v>22425</v>
      </c>
    </row>
    <row r="14" spans="1:4" ht="32.25" thickBot="1" x14ac:dyDescent="0.3">
      <c r="A14" s="105" t="s">
        <v>202</v>
      </c>
      <c r="B14" s="106">
        <f>SUM(B15:B16)</f>
        <v>19877127</v>
      </c>
      <c r="C14" s="106">
        <f>SUM(C15:C16)</f>
        <v>28849547</v>
      </c>
      <c r="D14" s="106">
        <f>SUM(D15:D16)</f>
        <v>33101618</v>
      </c>
    </row>
    <row r="15" spans="1:4" ht="31.5" x14ac:dyDescent="0.25">
      <c r="A15" s="107" t="s">
        <v>203</v>
      </c>
      <c r="B15" s="108">
        <v>19877127</v>
      </c>
      <c r="C15" s="108">
        <v>28849547</v>
      </c>
      <c r="D15" s="108">
        <v>33101618</v>
      </c>
    </row>
    <row r="16" spans="1:4" ht="16.5" thickBot="1" x14ac:dyDescent="0.3">
      <c r="A16" s="107" t="s">
        <v>204</v>
      </c>
      <c r="B16" s="109"/>
      <c r="C16" s="109"/>
      <c r="D16" s="109"/>
    </row>
    <row r="17" spans="1:4" ht="16.5" thickBot="1" x14ac:dyDescent="0.3">
      <c r="A17" s="110" t="s">
        <v>205</v>
      </c>
      <c r="B17" s="111">
        <v>14030000</v>
      </c>
      <c r="C17" s="111">
        <v>14030000</v>
      </c>
      <c r="D17" s="111">
        <v>31357449</v>
      </c>
    </row>
    <row r="18" spans="1:4" ht="32.25" thickBot="1" x14ac:dyDescent="0.3">
      <c r="A18" s="110" t="s">
        <v>206</v>
      </c>
      <c r="B18" s="106">
        <f>SUM(B19:B20)</f>
        <v>0</v>
      </c>
      <c r="C18" s="106">
        <f>SUM(C19:C20)</f>
        <v>14999900</v>
      </c>
      <c r="D18" s="106">
        <f>SUM(D19:D20)</f>
        <v>52988725</v>
      </c>
    </row>
    <row r="19" spans="1:4" ht="31.5" x14ac:dyDescent="0.25">
      <c r="A19" s="107" t="s">
        <v>207</v>
      </c>
      <c r="B19" s="108"/>
      <c r="C19" s="108">
        <v>14999900</v>
      </c>
      <c r="D19" s="108">
        <v>52988725</v>
      </c>
    </row>
    <row r="20" spans="1:4" ht="16.5" thickBot="1" x14ac:dyDescent="0.3">
      <c r="A20" s="112" t="s">
        <v>208</v>
      </c>
      <c r="B20" s="113"/>
      <c r="C20" s="113"/>
      <c r="D20" s="113"/>
    </row>
    <row r="21" spans="1:4" ht="16.5" thickBot="1" x14ac:dyDescent="0.3">
      <c r="A21" s="110" t="s">
        <v>209</v>
      </c>
      <c r="B21" s="111"/>
      <c r="C21" s="111">
        <v>100000</v>
      </c>
      <c r="D21" s="111">
        <v>30000</v>
      </c>
    </row>
    <row r="22" spans="1:4" ht="32.25" thickBot="1" x14ac:dyDescent="0.3">
      <c r="A22" s="110" t="s">
        <v>210</v>
      </c>
      <c r="B22" s="111">
        <v>82500</v>
      </c>
      <c r="C22" s="111">
        <v>82500</v>
      </c>
      <c r="D22" s="111">
        <v>92000</v>
      </c>
    </row>
    <row r="23" spans="1:4" ht="32.25" thickBot="1" x14ac:dyDescent="0.3">
      <c r="A23" s="110" t="s">
        <v>211</v>
      </c>
      <c r="B23" s="111"/>
      <c r="C23" s="111"/>
      <c r="D23" s="111"/>
    </row>
    <row r="24" spans="1:4" ht="32.25" thickBot="1" x14ac:dyDescent="0.3">
      <c r="A24" s="110" t="s">
        <v>212</v>
      </c>
      <c r="B24" s="106">
        <f>SUM(B6,B14,B17,B18,B21,B22)</f>
        <v>35845027</v>
      </c>
      <c r="C24" s="106">
        <f>SUM(C6,C14,C17,C18,C21,C22)</f>
        <v>59985347</v>
      </c>
      <c r="D24" s="106">
        <f>SUM(D6,D13,D14,D17,D18,D21,D22)</f>
        <v>119785233</v>
      </c>
    </row>
    <row r="25" spans="1:4" ht="16.5" thickBot="1" x14ac:dyDescent="0.3">
      <c r="A25" s="114" t="s">
        <v>213</v>
      </c>
      <c r="B25" s="115">
        <f>SUM(B26:B29)</f>
        <v>42244137</v>
      </c>
      <c r="C25" s="115">
        <f>SUM(C26:C29)</f>
        <v>80244137</v>
      </c>
      <c r="D25" s="115">
        <f>SUM(D26:D29)</f>
        <v>39903443</v>
      </c>
    </row>
    <row r="26" spans="1:4" ht="15.75" x14ac:dyDescent="0.25">
      <c r="A26" s="116" t="s">
        <v>214</v>
      </c>
      <c r="B26" s="117"/>
      <c r="C26" s="117"/>
      <c r="D26" s="117">
        <v>659306</v>
      </c>
    </row>
    <row r="27" spans="1:4" ht="15.75" x14ac:dyDescent="0.25">
      <c r="A27" s="118" t="s">
        <v>215</v>
      </c>
      <c r="B27" s="109">
        <v>35244137</v>
      </c>
      <c r="C27" s="109">
        <v>35244137</v>
      </c>
      <c r="D27" s="109">
        <v>35244137</v>
      </c>
    </row>
    <row r="28" spans="1:4" ht="15.75" x14ac:dyDescent="0.25">
      <c r="A28" s="118" t="s">
        <v>163</v>
      </c>
      <c r="B28" s="109">
        <v>7000000</v>
      </c>
      <c r="C28" s="109">
        <v>15000000</v>
      </c>
      <c r="D28" s="109">
        <v>0</v>
      </c>
    </row>
    <row r="29" spans="1:4" ht="16.5" thickBot="1" x14ac:dyDescent="0.3">
      <c r="A29" s="245" t="s">
        <v>397</v>
      </c>
      <c r="B29" s="246"/>
      <c r="C29" s="246">
        <v>30000000</v>
      </c>
      <c r="D29" s="246">
        <v>4000000</v>
      </c>
    </row>
    <row r="30" spans="1:4" ht="16.5" thickBot="1" x14ac:dyDescent="0.3">
      <c r="A30" s="119" t="s">
        <v>216</v>
      </c>
      <c r="B30" s="120">
        <f>SUM(B24,B25)</f>
        <v>78089164</v>
      </c>
      <c r="C30" s="120">
        <f>SUM(C24,C25)</f>
        <v>140229484</v>
      </c>
      <c r="D30" s="120">
        <f>SUM(D24,D25)</f>
        <v>159688676</v>
      </c>
    </row>
    <row r="31" spans="1:4" ht="17.25" thickTop="1" thickBot="1" x14ac:dyDescent="0.3">
      <c r="A31" s="121"/>
      <c r="B31" s="122"/>
      <c r="C31" s="122"/>
      <c r="D31" s="122"/>
    </row>
    <row r="32" spans="1:4" ht="17.25" thickTop="1" thickBot="1" x14ac:dyDescent="0.3">
      <c r="A32" s="98" t="s">
        <v>3</v>
      </c>
      <c r="B32" s="99"/>
      <c r="C32" s="99"/>
      <c r="D32" s="99"/>
    </row>
    <row r="33" spans="1:4" ht="33" thickTop="1" thickBot="1" x14ac:dyDescent="0.3">
      <c r="A33" s="123" t="s">
        <v>217</v>
      </c>
      <c r="B33" s="124">
        <f>SUM(B34:B40)</f>
        <v>53392479</v>
      </c>
      <c r="C33" s="124">
        <f>SUM(C34:C40)</f>
        <v>77532799</v>
      </c>
      <c r="D33" s="124">
        <f>SUM(D34:D40)</f>
        <v>67884216</v>
      </c>
    </row>
    <row r="34" spans="1:4" ht="15.75" x14ac:dyDescent="0.25">
      <c r="A34" s="118" t="s">
        <v>218</v>
      </c>
      <c r="B34" s="109">
        <v>15051000</v>
      </c>
      <c r="C34" s="109">
        <v>15481000</v>
      </c>
      <c r="D34" s="109">
        <v>13761075</v>
      </c>
    </row>
    <row r="35" spans="1:4" ht="31.5" x14ac:dyDescent="0.25">
      <c r="A35" s="125" t="s">
        <v>219</v>
      </c>
      <c r="B35" s="102">
        <v>2830000</v>
      </c>
      <c r="C35" s="102">
        <v>2830000</v>
      </c>
      <c r="D35" s="102">
        <v>3017746</v>
      </c>
    </row>
    <row r="36" spans="1:4" ht="15.75" x14ac:dyDescent="0.25">
      <c r="A36" s="125" t="s">
        <v>220</v>
      </c>
      <c r="B36" s="102">
        <v>18840000</v>
      </c>
      <c r="C36" s="102">
        <v>32450745</v>
      </c>
      <c r="D36" s="102">
        <v>35443086</v>
      </c>
    </row>
    <row r="37" spans="1:4" ht="15.75" x14ac:dyDescent="0.25">
      <c r="A37" s="125" t="s">
        <v>221</v>
      </c>
      <c r="B37" s="102">
        <v>3313000</v>
      </c>
      <c r="C37" s="102">
        <v>3313000</v>
      </c>
      <c r="D37" s="102">
        <v>2710000</v>
      </c>
    </row>
    <row r="38" spans="1:4" ht="15.75" x14ac:dyDescent="0.25">
      <c r="A38" s="125" t="s">
        <v>222</v>
      </c>
      <c r="B38" s="102"/>
      <c r="C38" s="102">
        <v>1865895</v>
      </c>
      <c r="D38" s="102">
        <v>1865544</v>
      </c>
    </row>
    <row r="39" spans="1:4" ht="15.75" x14ac:dyDescent="0.25">
      <c r="A39" s="125" t="s">
        <v>223</v>
      </c>
      <c r="B39" s="102">
        <v>5892000</v>
      </c>
      <c r="C39" s="102">
        <v>7130000</v>
      </c>
      <c r="D39" s="102">
        <v>11086765</v>
      </c>
    </row>
    <row r="40" spans="1:4" ht="16.5" thickBot="1" x14ac:dyDescent="0.3">
      <c r="A40" s="125" t="s">
        <v>224</v>
      </c>
      <c r="B40" s="102">
        <v>7466479</v>
      </c>
      <c r="C40" s="102">
        <v>14462159</v>
      </c>
      <c r="D40" s="102">
        <v>0</v>
      </c>
    </row>
    <row r="41" spans="1:4" ht="32.25" thickBot="1" x14ac:dyDescent="0.3">
      <c r="A41" s="114" t="s">
        <v>225</v>
      </c>
      <c r="B41" s="126">
        <f>SUM(B42:B46)</f>
        <v>24696685</v>
      </c>
      <c r="C41" s="126">
        <f>SUM(C42:C46)</f>
        <v>62696685</v>
      </c>
      <c r="D41" s="126">
        <f>SUM(D33,D42:D45)</f>
        <v>78265680</v>
      </c>
    </row>
    <row r="42" spans="1:4" ht="15.75" x14ac:dyDescent="0.25">
      <c r="A42" s="116" t="s">
        <v>226</v>
      </c>
      <c r="B42" s="108">
        <v>5000000</v>
      </c>
      <c r="C42" s="108">
        <v>5000000</v>
      </c>
      <c r="D42" s="108">
        <v>2105270</v>
      </c>
    </row>
    <row r="43" spans="1:4" ht="15.75" x14ac:dyDescent="0.25">
      <c r="A43" s="125" t="s">
        <v>227</v>
      </c>
      <c r="B43" s="102">
        <v>19000000</v>
      </c>
      <c r="C43" s="102">
        <v>19000000</v>
      </c>
      <c r="D43" s="102">
        <v>8276194</v>
      </c>
    </row>
    <row r="44" spans="1:4" ht="16.5" thickBot="1" x14ac:dyDescent="0.3">
      <c r="A44" s="127" t="s">
        <v>228</v>
      </c>
      <c r="B44" s="128"/>
      <c r="C44" s="128"/>
      <c r="D44" s="128"/>
    </row>
    <row r="45" spans="1:4" ht="16.5" thickBot="1" x14ac:dyDescent="0.3">
      <c r="A45" s="129" t="s">
        <v>229</v>
      </c>
      <c r="B45" s="113"/>
      <c r="C45" s="113"/>
      <c r="D45" s="113"/>
    </row>
    <row r="46" spans="1:4" ht="16.5" thickBot="1" x14ac:dyDescent="0.3">
      <c r="A46" s="114" t="s">
        <v>230</v>
      </c>
      <c r="B46" s="111">
        <f>SUM(B47:B48)</f>
        <v>696685</v>
      </c>
      <c r="C46" s="111">
        <f>SUM(C47:C48)</f>
        <v>38696685</v>
      </c>
      <c r="D46" s="111">
        <f>SUM(D47:D48)</f>
        <v>40996685</v>
      </c>
    </row>
    <row r="47" spans="1:4" ht="15.75" x14ac:dyDescent="0.25">
      <c r="A47" s="118" t="s">
        <v>231</v>
      </c>
      <c r="B47" s="109">
        <v>696685</v>
      </c>
      <c r="C47" s="109">
        <v>696685</v>
      </c>
      <c r="D47" s="109">
        <v>696685</v>
      </c>
    </row>
    <row r="48" spans="1:4" ht="16.5" thickBot="1" x14ac:dyDescent="0.3">
      <c r="A48" s="130" t="s">
        <v>232</v>
      </c>
      <c r="B48" s="104"/>
      <c r="C48" s="104">
        <v>38000000</v>
      </c>
      <c r="D48" s="104">
        <v>40300000</v>
      </c>
    </row>
    <row r="49" spans="1:4" ht="16.5" thickBot="1" x14ac:dyDescent="0.3">
      <c r="A49" s="131" t="s">
        <v>233</v>
      </c>
      <c r="B49" s="132">
        <f>SUM(B33,B41)</f>
        <v>78089164</v>
      </c>
      <c r="C49" s="132">
        <f>SUM(C33,C41)</f>
        <v>140229484</v>
      </c>
      <c r="D49" s="132">
        <f>SUM(D41,D46)</f>
        <v>119262365</v>
      </c>
    </row>
    <row r="50" spans="1:4" ht="15.75" thickTop="1" x14ac:dyDescent="0.25"/>
  </sheetData>
  <mergeCells count="3">
    <mergeCell ref="A1:D1"/>
    <mergeCell ref="A2:D2"/>
    <mergeCell ref="A3:D3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1DB2-1BE1-40E0-AF43-0E39840F266A}">
  <sheetPr>
    <tabColor rgb="FF00B0F0"/>
    <pageSetUpPr fitToPage="1"/>
  </sheetPr>
  <dimension ref="A1:J44"/>
  <sheetViews>
    <sheetView workbookViewId="0">
      <selection activeCell="J4" sqref="J4"/>
    </sheetView>
  </sheetViews>
  <sheetFormatPr defaultRowHeight="15" x14ac:dyDescent="0.25"/>
  <cols>
    <col min="1" max="1" width="2.7109375" bestFit="1" customWidth="1"/>
    <col min="2" max="2" width="3.5703125" bestFit="1" customWidth="1"/>
    <col min="3" max="3" width="6.140625" bestFit="1" customWidth="1"/>
    <col min="4" max="4" width="37.85546875" customWidth="1"/>
    <col min="5" max="5" width="16" bestFit="1" customWidth="1"/>
    <col min="6" max="10" width="16.5703125" bestFit="1" customWidth="1"/>
  </cols>
  <sheetData>
    <row r="1" spans="1:10" ht="15.75" thickTop="1" x14ac:dyDescent="0.25">
      <c r="A1" s="530" t="s">
        <v>234</v>
      </c>
      <c r="B1" s="531"/>
      <c r="C1" s="531"/>
      <c r="D1" s="531"/>
      <c r="E1" s="531"/>
      <c r="F1" s="531"/>
      <c r="G1" s="531"/>
      <c r="H1" s="531"/>
      <c r="I1" s="531"/>
      <c r="J1" s="532"/>
    </row>
    <row r="2" spans="1:10" x14ac:dyDescent="0.25">
      <c r="A2" s="533" t="s">
        <v>1</v>
      </c>
      <c r="B2" s="534"/>
      <c r="C2" s="534"/>
      <c r="D2" s="534"/>
      <c r="E2" s="534"/>
      <c r="F2" s="534"/>
      <c r="G2" s="534"/>
      <c r="H2" s="534"/>
      <c r="I2" s="534"/>
      <c r="J2" s="535"/>
    </row>
    <row r="3" spans="1:10" ht="15.75" thickBot="1" x14ac:dyDescent="0.3">
      <c r="A3" s="536" t="s">
        <v>0</v>
      </c>
      <c r="B3" s="537"/>
      <c r="C3" s="537"/>
      <c r="D3" s="537"/>
      <c r="E3" s="537"/>
      <c r="F3" s="537"/>
      <c r="G3" s="537"/>
      <c r="H3" s="537"/>
      <c r="I3" s="537"/>
      <c r="J3" s="538"/>
    </row>
    <row r="4" spans="1:10" ht="30" thickTop="1" thickBot="1" x14ac:dyDescent="0.3">
      <c r="A4" s="539" t="s">
        <v>108</v>
      </c>
      <c r="B4" s="540"/>
      <c r="C4" s="540"/>
      <c r="D4" s="316" t="s">
        <v>165</v>
      </c>
      <c r="E4" s="133" t="s">
        <v>115</v>
      </c>
      <c r="F4" s="134" t="s">
        <v>235</v>
      </c>
      <c r="G4" s="302" t="s">
        <v>407</v>
      </c>
      <c r="H4" s="133" t="s">
        <v>418</v>
      </c>
      <c r="I4" s="440" t="s">
        <v>420</v>
      </c>
      <c r="J4" s="134" t="s">
        <v>235</v>
      </c>
    </row>
    <row r="5" spans="1:10" ht="16.5" thickTop="1" thickBot="1" x14ac:dyDescent="0.3">
      <c r="A5" s="135" t="s">
        <v>110</v>
      </c>
      <c r="B5" s="541" t="s">
        <v>236</v>
      </c>
      <c r="C5" s="541"/>
      <c r="D5" s="541"/>
      <c r="E5" s="136">
        <f t="shared" ref="E5:J5" si="0">SUM(E6,E8,E10:E11)</f>
        <v>14030000</v>
      </c>
      <c r="F5" s="274">
        <f t="shared" si="0"/>
        <v>14030000</v>
      </c>
      <c r="G5" s="301">
        <f t="shared" si="0"/>
        <v>14030000</v>
      </c>
      <c r="H5" s="136">
        <f t="shared" si="0"/>
        <v>14030000</v>
      </c>
      <c r="I5" s="410">
        <f t="shared" si="0"/>
        <v>31357449</v>
      </c>
      <c r="J5" s="289">
        <f t="shared" si="0"/>
        <v>31357449</v>
      </c>
    </row>
    <row r="6" spans="1:10" x14ac:dyDescent="0.25">
      <c r="A6" s="137"/>
      <c r="B6" s="138" t="s">
        <v>237</v>
      </c>
      <c r="C6" s="524" t="s">
        <v>238</v>
      </c>
      <c r="D6" s="524"/>
      <c r="E6" s="139">
        <f t="shared" ref="E6:J6" si="1">SUM(E7)</f>
        <v>2000000</v>
      </c>
      <c r="F6" s="275">
        <f t="shared" si="1"/>
        <v>2000000</v>
      </c>
      <c r="G6" s="139">
        <f t="shared" si="1"/>
        <v>2000000</v>
      </c>
      <c r="H6" s="139">
        <f t="shared" si="1"/>
        <v>2000000</v>
      </c>
      <c r="I6" s="411">
        <f t="shared" si="1"/>
        <v>1967772</v>
      </c>
      <c r="J6" s="290">
        <f t="shared" si="1"/>
        <v>1967772</v>
      </c>
    </row>
    <row r="7" spans="1:10" x14ac:dyDescent="0.25">
      <c r="A7" s="140"/>
      <c r="B7" s="141"/>
      <c r="C7" s="141" t="s">
        <v>239</v>
      </c>
      <c r="D7" s="142" t="s">
        <v>240</v>
      </c>
      <c r="E7" s="143">
        <v>2000000</v>
      </c>
      <c r="F7" s="276">
        <v>2000000</v>
      </c>
      <c r="G7" s="143">
        <v>2000000</v>
      </c>
      <c r="H7" s="143">
        <v>2000000</v>
      </c>
      <c r="I7" s="412">
        <v>1967772</v>
      </c>
      <c r="J7" s="400">
        <v>1967772</v>
      </c>
    </row>
    <row r="8" spans="1:10" x14ac:dyDescent="0.25">
      <c r="A8" s="144"/>
      <c r="B8" s="318" t="s">
        <v>241</v>
      </c>
      <c r="C8" s="542" t="s">
        <v>242</v>
      </c>
      <c r="D8" s="542"/>
      <c r="E8" s="145">
        <f t="shared" ref="E8:J8" si="2">SUM(E9)</f>
        <v>10000000</v>
      </c>
      <c r="F8" s="277">
        <f t="shared" si="2"/>
        <v>10000000</v>
      </c>
      <c r="G8" s="145">
        <f t="shared" si="2"/>
        <v>10000000</v>
      </c>
      <c r="H8" s="145">
        <f t="shared" si="2"/>
        <v>10000000</v>
      </c>
      <c r="I8" s="413">
        <f t="shared" si="2"/>
        <v>27311239</v>
      </c>
      <c r="J8" s="291">
        <f t="shared" si="2"/>
        <v>27311239</v>
      </c>
    </row>
    <row r="9" spans="1:10" ht="30" x14ac:dyDescent="0.25">
      <c r="A9" s="140"/>
      <c r="B9" s="141"/>
      <c r="C9" s="141" t="s">
        <v>243</v>
      </c>
      <c r="D9" s="141" t="s">
        <v>244</v>
      </c>
      <c r="E9" s="146">
        <v>10000000</v>
      </c>
      <c r="F9" s="278">
        <v>10000000</v>
      </c>
      <c r="G9" s="146">
        <v>10000000</v>
      </c>
      <c r="H9" s="146">
        <v>10000000</v>
      </c>
      <c r="I9" s="414">
        <v>27311239</v>
      </c>
      <c r="J9" s="401">
        <v>27311239</v>
      </c>
    </row>
    <row r="10" spans="1:10" x14ac:dyDescent="0.25">
      <c r="A10" s="144"/>
      <c r="B10" s="318" t="s">
        <v>245</v>
      </c>
      <c r="C10" s="525" t="s">
        <v>246</v>
      </c>
      <c r="D10" s="525"/>
      <c r="E10" s="145">
        <v>2000000</v>
      </c>
      <c r="F10" s="277">
        <v>2000000</v>
      </c>
      <c r="G10" s="145">
        <v>2000000</v>
      </c>
      <c r="H10" s="145">
        <v>2000000</v>
      </c>
      <c r="I10" s="413">
        <v>2072031</v>
      </c>
      <c r="J10" s="402">
        <v>2072031</v>
      </c>
    </row>
    <row r="11" spans="1:10" ht="15.75" thickBot="1" x14ac:dyDescent="0.3">
      <c r="A11" s="147"/>
      <c r="B11" s="148" t="s">
        <v>247</v>
      </c>
      <c r="C11" s="527" t="s">
        <v>248</v>
      </c>
      <c r="D11" s="527"/>
      <c r="E11" s="145">
        <v>30000</v>
      </c>
      <c r="F11" s="277">
        <v>30000</v>
      </c>
      <c r="G11" s="145">
        <v>30000</v>
      </c>
      <c r="H11" s="145">
        <v>30000</v>
      </c>
      <c r="I11" s="413">
        <v>6407</v>
      </c>
      <c r="J11" s="402">
        <v>6407</v>
      </c>
    </row>
    <row r="12" spans="1:10" ht="15.75" thickBot="1" x14ac:dyDescent="0.3">
      <c r="A12" s="149" t="s">
        <v>111</v>
      </c>
      <c r="B12" s="523" t="s">
        <v>249</v>
      </c>
      <c r="C12" s="523"/>
      <c r="D12" s="523"/>
      <c r="E12" s="150">
        <f t="shared" ref="E12:J12" si="3">SUM(E13:E14)</f>
        <v>1855400</v>
      </c>
      <c r="F12" s="279">
        <f t="shared" si="3"/>
        <v>1855400</v>
      </c>
      <c r="G12" s="150">
        <f t="shared" si="3"/>
        <v>1923400</v>
      </c>
      <c r="H12" s="150">
        <f t="shared" si="3"/>
        <v>1923400</v>
      </c>
      <c r="I12" s="415">
        <f t="shared" si="3"/>
        <v>2193016</v>
      </c>
      <c r="J12" s="292">
        <f t="shared" si="3"/>
        <v>2193016</v>
      </c>
    </row>
    <row r="13" spans="1:10" x14ac:dyDescent="0.25">
      <c r="A13" s="137"/>
      <c r="B13" s="138" t="s">
        <v>250</v>
      </c>
      <c r="C13" s="524" t="s">
        <v>251</v>
      </c>
      <c r="D13" s="524"/>
      <c r="E13" s="151">
        <v>1855400</v>
      </c>
      <c r="F13" s="280">
        <v>1855400</v>
      </c>
      <c r="G13" s="151">
        <v>1923400</v>
      </c>
      <c r="H13" s="151">
        <v>1923400</v>
      </c>
      <c r="I13" s="416">
        <v>2193016</v>
      </c>
      <c r="J13" s="403">
        <v>2193016</v>
      </c>
    </row>
    <row r="14" spans="1:10" ht="15.75" thickBot="1" x14ac:dyDescent="0.3">
      <c r="A14" s="144"/>
      <c r="B14" s="138" t="s">
        <v>252</v>
      </c>
      <c r="C14" s="525" t="s">
        <v>253</v>
      </c>
      <c r="D14" s="525"/>
      <c r="E14" s="152"/>
      <c r="F14" s="281"/>
      <c r="G14" s="152"/>
      <c r="H14" s="152"/>
      <c r="I14" s="417"/>
      <c r="J14" s="293"/>
    </row>
    <row r="15" spans="1:10" ht="32.25" customHeight="1" thickBot="1" x14ac:dyDescent="0.3">
      <c r="A15" s="153" t="s">
        <v>112</v>
      </c>
      <c r="B15" s="523" t="s">
        <v>254</v>
      </c>
      <c r="C15" s="523"/>
      <c r="D15" s="523"/>
      <c r="E15" s="136">
        <f t="shared" ref="E15:J15" si="4">SUM(E16:E19)</f>
        <v>19877127</v>
      </c>
      <c r="F15" s="274">
        <f t="shared" si="4"/>
        <v>19877127</v>
      </c>
      <c r="G15" s="136">
        <f t="shared" si="4"/>
        <v>28849547</v>
      </c>
      <c r="H15" s="136">
        <f t="shared" si="4"/>
        <v>28849547</v>
      </c>
      <c r="I15" s="418">
        <f t="shared" si="4"/>
        <v>33101618</v>
      </c>
      <c r="J15" s="289">
        <f t="shared" si="4"/>
        <v>33101618</v>
      </c>
    </row>
    <row r="16" spans="1:10" x14ac:dyDescent="0.25">
      <c r="A16" s="137"/>
      <c r="B16" s="154" t="s">
        <v>255</v>
      </c>
      <c r="C16" s="524" t="s">
        <v>256</v>
      </c>
      <c r="D16" s="524"/>
      <c r="E16" s="155">
        <v>17417127</v>
      </c>
      <c r="F16" s="282">
        <v>17417127</v>
      </c>
      <c r="G16" s="155">
        <v>18389547</v>
      </c>
      <c r="H16" s="155">
        <v>18389547</v>
      </c>
      <c r="I16" s="419">
        <v>18354172</v>
      </c>
      <c r="J16" s="404">
        <v>18354172</v>
      </c>
    </row>
    <row r="17" spans="1:10" x14ac:dyDescent="0.25">
      <c r="A17" s="144"/>
      <c r="B17" s="154" t="s">
        <v>257</v>
      </c>
      <c r="C17" s="525" t="s">
        <v>258</v>
      </c>
      <c r="D17" s="525"/>
      <c r="E17" s="156"/>
      <c r="F17" s="283"/>
      <c r="G17" s="156"/>
      <c r="H17" s="156"/>
      <c r="I17" s="420"/>
      <c r="J17" s="295"/>
    </row>
    <row r="18" spans="1:10" x14ac:dyDescent="0.25">
      <c r="A18" s="144"/>
      <c r="B18" s="154" t="s">
        <v>259</v>
      </c>
      <c r="C18" s="525" t="s">
        <v>102</v>
      </c>
      <c r="D18" s="525"/>
      <c r="E18" s="156"/>
      <c r="F18" s="283"/>
      <c r="G18" s="156"/>
      <c r="H18" s="156"/>
      <c r="I18" s="420"/>
      <c r="J18" s="295"/>
    </row>
    <row r="19" spans="1:10" x14ac:dyDescent="0.25">
      <c r="A19" s="137"/>
      <c r="B19" s="154" t="s">
        <v>260</v>
      </c>
      <c r="C19" s="524" t="s">
        <v>261</v>
      </c>
      <c r="D19" s="524"/>
      <c r="E19" s="157">
        <f t="shared" ref="E19:J19" si="5">SUM(E20:E22)</f>
        <v>2460000</v>
      </c>
      <c r="F19" s="284">
        <f t="shared" si="5"/>
        <v>2460000</v>
      </c>
      <c r="G19" s="157">
        <f t="shared" si="5"/>
        <v>10460000</v>
      </c>
      <c r="H19" s="157">
        <f t="shared" si="5"/>
        <v>10460000</v>
      </c>
      <c r="I19" s="421">
        <f t="shared" si="5"/>
        <v>14747446</v>
      </c>
      <c r="J19" s="296">
        <f t="shared" si="5"/>
        <v>14747446</v>
      </c>
    </row>
    <row r="20" spans="1:10" x14ac:dyDescent="0.25">
      <c r="A20" s="137"/>
      <c r="B20" s="154"/>
      <c r="C20" s="141" t="s">
        <v>262</v>
      </c>
      <c r="D20" s="142" t="s">
        <v>263</v>
      </c>
      <c r="E20" s="157"/>
      <c r="F20" s="284"/>
      <c r="G20" s="157"/>
      <c r="H20" s="157"/>
      <c r="I20" s="421"/>
      <c r="J20" s="296"/>
    </row>
    <row r="21" spans="1:10" ht="30" x14ac:dyDescent="0.25">
      <c r="A21" s="158"/>
      <c r="B21" s="141"/>
      <c r="C21" s="141" t="s">
        <v>264</v>
      </c>
      <c r="D21" s="142" t="s">
        <v>265</v>
      </c>
      <c r="E21" s="159">
        <v>2460000</v>
      </c>
      <c r="F21" s="285">
        <v>2460000</v>
      </c>
      <c r="G21" s="159">
        <v>10460000</v>
      </c>
      <c r="H21" s="159">
        <v>10460000</v>
      </c>
      <c r="I21" s="422">
        <v>14747446</v>
      </c>
      <c r="J21" s="405">
        <v>14747446</v>
      </c>
    </row>
    <row r="22" spans="1:10" ht="30.75" thickBot="1" x14ac:dyDescent="0.3">
      <c r="A22" s="160"/>
      <c r="B22" s="161"/>
      <c r="C22" s="161" t="s">
        <v>266</v>
      </c>
      <c r="D22" s="162" t="s">
        <v>267</v>
      </c>
      <c r="E22" s="159"/>
      <c r="F22" s="285"/>
      <c r="G22" s="159"/>
      <c r="H22" s="159"/>
      <c r="I22" s="422"/>
      <c r="J22" s="297"/>
    </row>
    <row r="23" spans="1:10" ht="27.75" customHeight="1" thickBot="1" x14ac:dyDescent="0.3">
      <c r="A23" s="153" t="s">
        <v>157</v>
      </c>
      <c r="B23" s="528" t="s">
        <v>268</v>
      </c>
      <c r="C23" s="528"/>
      <c r="D23" s="528"/>
      <c r="E23" s="136">
        <f t="shared" ref="E23:J23" si="6">SUM(E24:E25)</f>
        <v>0</v>
      </c>
      <c r="F23" s="274">
        <f t="shared" si="6"/>
        <v>0</v>
      </c>
      <c r="G23" s="136">
        <f t="shared" si="6"/>
        <v>14999900</v>
      </c>
      <c r="H23" s="136">
        <f t="shared" si="6"/>
        <v>14999900</v>
      </c>
      <c r="I23" s="418">
        <f t="shared" si="6"/>
        <v>52988725</v>
      </c>
      <c r="J23" s="289">
        <f t="shared" si="6"/>
        <v>52988725</v>
      </c>
    </row>
    <row r="24" spans="1:10" x14ac:dyDescent="0.25">
      <c r="A24" s="163"/>
      <c r="B24" s="317" t="s">
        <v>269</v>
      </c>
      <c r="C24" s="529" t="s">
        <v>270</v>
      </c>
      <c r="D24" s="529"/>
      <c r="E24" s="155"/>
      <c r="F24" s="282"/>
      <c r="G24" s="155"/>
      <c r="H24" s="155"/>
      <c r="I24" s="419"/>
      <c r="J24" s="294"/>
    </row>
    <row r="25" spans="1:10" x14ac:dyDescent="0.25">
      <c r="A25" s="137"/>
      <c r="B25" s="138" t="s">
        <v>271</v>
      </c>
      <c r="C25" s="524" t="s">
        <v>272</v>
      </c>
      <c r="D25" s="524"/>
      <c r="E25" s="155">
        <f t="shared" ref="E25:J25" si="7">SUM(E26:E28)</f>
        <v>0</v>
      </c>
      <c r="F25" s="282">
        <f t="shared" si="7"/>
        <v>0</v>
      </c>
      <c r="G25" s="155">
        <f t="shared" si="7"/>
        <v>14999900</v>
      </c>
      <c r="H25" s="155">
        <f t="shared" si="7"/>
        <v>14999900</v>
      </c>
      <c r="I25" s="419">
        <f t="shared" si="7"/>
        <v>52988725</v>
      </c>
      <c r="J25" s="294">
        <f t="shared" si="7"/>
        <v>52988725</v>
      </c>
    </row>
    <row r="26" spans="1:10" ht="30" x14ac:dyDescent="0.25">
      <c r="A26" s="158"/>
      <c r="B26" s="141"/>
      <c r="C26" s="141" t="s">
        <v>273</v>
      </c>
      <c r="D26" s="142" t="s">
        <v>265</v>
      </c>
      <c r="E26" s="164"/>
      <c r="F26" s="286"/>
      <c r="G26" s="164"/>
      <c r="H26" s="164"/>
      <c r="I26" s="423"/>
      <c r="J26" s="298"/>
    </row>
    <row r="27" spans="1:10" x14ac:dyDescent="0.25">
      <c r="A27" s="140"/>
      <c r="B27" s="141"/>
      <c r="C27" s="141" t="s">
        <v>274</v>
      </c>
      <c r="D27" s="142" t="s">
        <v>275</v>
      </c>
      <c r="E27" s="164"/>
      <c r="F27" s="286"/>
      <c r="G27" s="164"/>
      <c r="H27" s="164"/>
      <c r="I27" s="423"/>
      <c r="J27" s="298"/>
    </row>
    <row r="28" spans="1:10" ht="30.75" thickBot="1" x14ac:dyDescent="0.3">
      <c r="A28" s="160"/>
      <c r="B28" s="161"/>
      <c r="C28" s="141" t="s">
        <v>276</v>
      </c>
      <c r="D28" s="162" t="s">
        <v>277</v>
      </c>
      <c r="E28" s="164"/>
      <c r="F28" s="286"/>
      <c r="G28" s="164">
        <v>14999900</v>
      </c>
      <c r="H28" s="164">
        <v>14999900</v>
      </c>
      <c r="I28" s="423">
        <v>52988725</v>
      </c>
      <c r="J28" s="406">
        <v>52988725</v>
      </c>
    </row>
    <row r="29" spans="1:10" ht="30" customHeight="1" thickBot="1" x14ac:dyDescent="0.3">
      <c r="A29" s="153" t="s">
        <v>159</v>
      </c>
      <c r="B29" s="523" t="s">
        <v>278</v>
      </c>
      <c r="C29" s="523"/>
      <c r="D29" s="523"/>
      <c r="E29" s="136">
        <f t="shared" ref="E29:J29" si="8">SUM(E30:E32)</f>
        <v>82500</v>
      </c>
      <c r="F29" s="274">
        <f t="shared" si="8"/>
        <v>82500</v>
      </c>
      <c r="G29" s="136">
        <f t="shared" si="8"/>
        <v>182500</v>
      </c>
      <c r="H29" s="136">
        <f t="shared" si="8"/>
        <v>182500</v>
      </c>
      <c r="I29" s="418">
        <f t="shared" si="8"/>
        <v>122000</v>
      </c>
      <c r="J29" s="289">
        <f t="shared" si="8"/>
        <v>122000</v>
      </c>
    </row>
    <row r="30" spans="1:10" x14ac:dyDescent="0.25">
      <c r="A30" s="165"/>
      <c r="B30" s="138" t="s">
        <v>279</v>
      </c>
      <c r="C30" s="524" t="s">
        <v>280</v>
      </c>
      <c r="D30" s="524"/>
      <c r="E30" s="151"/>
      <c r="F30" s="280"/>
      <c r="G30" s="151">
        <v>100000</v>
      </c>
      <c r="H30" s="151">
        <v>100000</v>
      </c>
      <c r="I30" s="416">
        <v>30000</v>
      </c>
      <c r="J30" s="403">
        <v>30000</v>
      </c>
    </row>
    <row r="31" spans="1:10" x14ac:dyDescent="0.25">
      <c r="A31" s="147"/>
      <c r="B31" s="148" t="s">
        <v>281</v>
      </c>
      <c r="C31" s="527" t="s">
        <v>282</v>
      </c>
      <c r="D31" s="527"/>
      <c r="E31" s="156">
        <v>82500</v>
      </c>
      <c r="F31" s="283">
        <v>82500</v>
      </c>
      <c r="G31" s="156">
        <v>82500</v>
      </c>
      <c r="H31" s="156">
        <v>82500</v>
      </c>
      <c r="I31" s="420">
        <v>92000</v>
      </c>
      <c r="J31" s="407">
        <v>92000</v>
      </c>
    </row>
    <row r="32" spans="1:10" ht="15.75" thickBot="1" x14ac:dyDescent="0.3">
      <c r="A32" s="166"/>
      <c r="B32" s="194" t="s">
        <v>283</v>
      </c>
      <c r="C32" s="527" t="s">
        <v>284</v>
      </c>
      <c r="D32" s="527"/>
      <c r="E32" s="159"/>
      <c r="F32" s="285"/>
      <c r="G32" s="159"/>
      <c r="H32" s="159"/>
      <c r="I32" s="422"/>
      <c r="J32" s="297"/>
    </row>
    <row r="33" spans="1:10" ht="15.75" thickBot="1" x14ac:dyDescent="0.3">
      <c r="A33" s="149" t="s">
        <v>285</v>
      </c>
      <c r="B33" s="523" t="s">
        <v>286</v>
      </c>
      <c r="C33" s="523"/>
      <c r="D33" s="523"/>
      <c r="E33" s="136"/>
      <c r="F33" s="274"/>
      <c r="G33" s="136"/>
      <c r="H33" s="136"/>
      <c r="I33" s="418">
        <f>SUM(I34:I36)</f>
        <v>22425</v>
      </c>
      <c r="J33" s="408">
        <f>SUM(J34:J36)</f>
        <v>22425</v>
      </c>
    </row>
    <row r="34" spans="1:10" x14ac:dyDescent="0.25">
      <c r="A34" s="137"/>
      <c r="B34" s="138" t="s">
        <v>287</v>
      </c>
      <c r="C34" s="524" t="s">
        <v>288</v>
      </c>
      <c r="D34" s="524"/>
      <c r="E34" s="155"/>
      <c r="F34" s="282"/>
      <c r="G34" s="155"/>
      <c r="H34" s="155"/>
      <c r="I34" s="419"/>
      <c r="J34" s="294"/>
    </row>
    <row r="35" spans="1:10" x14ac:dyDescent="0.25">
      <c r="A35" s="167"/>
      <c r="B35" s="138" t="s">
        <v>289</v>
      </c>
      <c r="C35" s="525" t="s">
        <v>290</v>
      </c>
      <c r="D35" s="525"/>
      <c r="E35" s="155"/>
      <c r="F35" s="282"/>
      <c r="G35" s="155"/>
      <c r="H35" s="155"/>
      <c r="I35" s="419"/>
      <c r="J35" s="294"/>
    </row>
    <row r="36" spans="1:10" ht="15.75" customHeight="1" thickBot="1" x14ac:dyDescent="0.3">
      <c r="A36" s="399"/>
      <c r="B36" s="194" t="s">
        <v>401</v>
      </c>
      <c r="C36" s="525" t="s">
        <v>549</v>
      </c>
      <c r="D36" s="525"/>
      <c r="E36" s="168"/>
      <c r="F36" s="287"/>
      <c r="G36" s="168"/>
      <c r="H36" s="168"/>
      <c r="I36" s="424">
        <v>22425</v>
      </c>
      <c r="J36" s="409">
        <v>22425</v>
      </c>
    </row>
    <row r="37" spans="1:10" ht="27.75" customHeight="1" thickBot="1" x14ac:dyDescent="0.3">
      <c r="A37" s="153" t="s">
        <v>291</v>
      </c>
      <c r="B37" s="526" t="s">
        <v>292</v>
      </c>
      <c r="C37" s="526"/>
      <c r="D37" s="526"/>
      <c r="E37" s="136">
        <f>SUM(E5,E12,E15,E23,E29)</f>
        <v>35845027</v>
      </c>
      <c r="F37" s="274">
        <f>SUM(F5,F12,F15,F23,F29)</f>
        <v>35845027</v>
      </c>
      <c r="G37" s="136">
        <f>SUM(G5,G12,G15,G23,G29)</f>
        <v>59985347</v>
      </c>
      <c r="H37" s="136">
        <f>SUM(H5,H12,H15,H23,H29)</f>
        <v>59985347</v>
      </c>
      <c r="I37" s="418">
        <f>SUM(I5,I12,I15,I23,I29,I33)</f>
        <v>119785233</v>
      </c>
      <c r="J37" s="408">
        <f>SUM(J5,J12,J15,J23,J29,J33)</f>
        <v>119785233</v>
      </c>
    </row>
    <row r="38" spans="1:10" ht="15.75" thickBot="1" x14ac:dyDescent="0.3">
      <c r="A38" s="149" t="s">
        <v>293</v>
      </c>
      <c r="B38" s="523" t="s">
        <v>294</v>
      </c>
      <c r="C38" s="523"/>
      <c r="D38" s="523"/>
      <c r="E38" s="136">
        <f t="shared" ref="E38:J38" si="9">SUM(E39:E42)</f>
        <v>42244137</v>
      </c>
      <c r="F38" s="274">
        <f t="shared" si="9"/>
        <v>42244137</v>
      </c>
      <c r="G38" s="136">
        <f t="shared" si="9"/>
        <v>80244137</v>
      </c>
      <c r="H38" s="136">
        <f t="shared" si="9"/>
        <v>80244137</v>
      </c>
      <c r="I38" s="418">
        <f t="shared" si="9"/>
        <v>39903443</v>
      </c>
      <c r="J38" s="289">
        <f t="shared" si="9"/>
        <v>39903443</v>
      </c>
    </row>
    <row r="39" spans="1:10" x14ac:dyDescent="0.25">
      <c r="A39" s="137"/>
      <c r="B39" s="138" t="s">
        <v>295</v>
      </c>
      <c r="C39" s="524" t="s">
        <v>296</v>
      </c>
      <c r="D39" s="524"/>
      <c r="E39" s="155">
        <v>7000000</v>
      </c>
      <c r="F39" s="282">
        <v>7000000</v>
      </c>
      <c r="G39" s="155">
        <v>15000000</v>
      </c>
      <c r="H39" s="155">
        <v>15000000</v>
      </c>
      <c r="I39" s="419">
        <v>4000000</v>
      </c>
      <c r="J39" s="404">
        <v>4000000</v>
      </c>
    </row>
    <row r="40" spans="1:10" x14ac:dyDescent="0.25">
      <c r="A40" s="137"/>
      <c r="B40" s="138" t="s">
        <v>297</v>
      </c>
      <c r="C40" s="520" t="s">
        <v>298</v>
      </c>
      <c r="D40" s="520"/>
      <c r="E40" s="156">
        <v>35244137</v>
      </c>
      <c r="F40" s="283">
        <v>35244137</v>
      </c>
      <c r="G40" s="156">
        <v>35244137</v>
      </c>
      <c r="H40" s="156">
        <v>35244137</v>
      </c>
      <c r="I40" s="420">
        <v>35244137</v>
      </c>
      <c r="J40" s="295">
        <v>35244137</v>
      </c>
    </row>
    <row r="41" spans="1:10" x14ac:dyDescent="0.25">
      <c r="A41" s="147"/>
      <c r="B41" s="194" t="s">
        <v>299</v>
      </c>
      <c r="C41" s="521" t="s">
        <v>214</v>
      </c>
      <c r="D41" s="521"/>
      <c r="E41" s="168"/>
      <c r="F41" s="287"/>
      <c r="G41" s="168"/>
      <c r="H41" s="168"/>
      <c r="I41" s="424">
        <v>659306</v>
      </c>
      <c r="J41" s="409">
        <v>659306</v>
      </c>
    </row>
    <row r="42" spans="1:10" ht="15.75" thickBot="1" x14ac:dyDescent="0.3">
      <c r="A42" s="166"/>
      <c r="B42" s="194" t="s">
        <v>398</v>
      </c>
      <c r="C42" s="520" t="s">
        <v>397</v>
      </c>
      <c r="D42" s="520"/>
      <c r="E42" s="168"/>
      <c r="F42" s="287"/>
      <c r="G42" s="168">
        <v>30000000</v>
      </c>
      <c r="H42" s="168">
        <v>30000000</v>
      </c>
      <c r="I42" s="424">
        <v>0</v>
      </c>
      <c r="J42" s="299">
        <v>0</v>
      </c>
    </row>
    <row r="43" spans="1:10" ht="40.5" customHeight="1" thickTop="1" thickBot="1" x14ac:dyDescent="0.3">
      <c r="A43" s="169" t="s">
        <v>300</v>
      </c>
      <c r="B43" s="522" t="s">
        <v>301</v>
      </c>
      <c r="C43" s="522"/>
      <c r="D43" s="522"/>
      <c r="E43" s="170">
        <f t="shared" ref="E43:J43" si="10">SUM(E37:E38)</f>
        <v>78089164</v>
      </c>
      <c r="F43" s="288">
        <f t="shared" si="10"/>
        <v>78089164</v>
      </c>
      <c r="G43" s="170">
        <f t="shared" si="10"/>
        <v>140229484</v>
      </c>
      <c r="H43" s="170">
        <f t="shared" si="10"/>
        <v>140229484</v>
      </c>
      <c r="I43" s="425">
        <f t="shared" si="10"/>
        <v>159688676</v>
      </c>
      <c r="J43" s="300">
        <f t="shared" si="10"/>
        <v>159688676</v>
      </c>
    </row>
    <row r="44" spans="1:10" ht="15.75" thickTop="1" x14ac:dyDescent="0.25"/>
  </sheetData>
  <mergeCells count="35">
    <mergeCell ref="A1:J1"/>
    <mergeCell ref="A2:J2"/>
    <mergeCell ref="A3:J3"/>
    <mergeCell ref="C14:D14"/>
    <mergeCell ref="A4:C4"/>
    <mergeCell ref="B5:D5"/>
    <mergeCell ref="C6:D6"/>
    <mergeCell ref="C8:D8"/>
    <mergeCell ref="C10:D10"/>
    <mergeCell ref="C11:D11"/>
    <mergeCell ref="B12:D12"/>
    <mergeCell ref="C13:D13"/>
    <mergeCell ref="C32:D32"/>
    <mergeCell ref="B15:D15"/>
    <mergeCell ref="C16:D16"/>
    <mergeCell ref="C17:D17"/>
    <mergeCell ref="C18:D18"/>
    <mergeCell ref="C19:D19"/>
    <mergeCell ref="B23:D23"/>
    <mergeCell ref="C24:D24"/>
    <mergeCell ref="C25:D25"/>
    <mergeCell ref="B29:D29"/>
    <mergeCell ref="C30:D30"/>
    <mergeCell ref="C31:D31"/>
    <mergeCell ref="C40:D40"/>
    <mergeCell ref="C41:D41"/>
    <mergeCell ref="B43:D43"/>
    <mergeCell ref="B33:D33"/>
    <mergeCell ref="C34:D34"/>
    <mergeCell ref="C35:D35"/>
    <mergeCell ref="B37:D37"/>
    <mergeCell ref="B38:D38"/>
    <mergeCell ref="C39:D39"/>
    <mergeCell ref="C42:D42"/>
    <mergeCell ref="C36:D36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1E03-C02C-44B2-97C4-ED2BDA2B2525}">
  <sheetPr>
    <tabColor rgb="FF00B0F0"/>
    <pageSetUpPr fitToPage="1"/>
  </sheetPr>
  <dimension ref="A1:J30"/>
  <sheetViews>
    <sheetView workbookViewId="0">
      <selection activeCell="O24" sqref="O24"/>
    </sheetView>
  </sheetViews>
  <sheetFormatPr defaultRowHeight="15" x14ac:dyDescent="0.25"/>
  <cols>
    <col min="1" max="1" width="3.85546875" bestFit="1" customWidth="1"/>
    <col min="4" max="4" width="48.7109375" customWidth="1"/>
    <col min="5" max="6" width="15.42578125" bestFit="1" customWidth="1"/>
    <col min="7" max="10" width="16.5703125" bestFit="1" customWidth="1"/>
  </cols>
  <sheetData>
    <row r="1" spans="1:10" ht="16.5" thickTop="1" x14ac:dyDescent="0.25">
      <c r="A1" s="566" t="s">
        <v>302</v>
      </c>
      <c r="B1" s="567"/>
      <c r="C1" s="567"/>
      <c r="D1" s="567"/>
      <c r="E1" s="567"/>
      <c r="F1" s="567"/>
      <c r="G1" s="567"/>
      <c r="H1" s="567"/>
      <c r="I1" s="567"/>
      <c r="J1" s="568"/>
    </row>
    <row r="2" spans="1:10" ht="15.75" x14ac:dyDescent="0.25">
      <c r="A2" s="569" t="s">
        <v>303</v>
      </c>
      <c r="B2" s="570"/>
      <c r="C2" s="570"/>
      <c r="D2" s="570"/>
      <c r="E2" s="570"/>
      <c r="F2" s="570"/>
      <c r="G2" s="570"/>
      <c r="H2" s="570"/>
      <c r="I2" s="570"/>
      <c r="J2" s="571"/>
    </row>
    <row r="3" spans="1:10" ht="16.5" thickBot="1" x14ac:dyDescent="0.3">
      <c r="A3" s="572" t="s">
        <v>0</v>
      </c>
      <c r="B3" s="573"/>
      <c r="C3" s="573"/>
      <c r="D3" s="573"/>
      <c r="E3" s="573"/>
      <c r="F3" s="573"/>
      <c r="G3" s="573"/>
      <c r="H3" s="573"/>
      <c r="I3" s="573"/>
      <c r="J3" s="574"/>
    </row>
    <row r="4" spans="1:10" ht="51.75" customHeight="1" thickTop="1" thickBot="1" x14ac:dyDescent="0.3">
      <c r="A4" s="563" t="s">
        <v>72</v>
      </c>
      <c r="B4" s="564"/>
      <c r="C4" s="564"/>
      <c r="D4" s="564"/>
      <c r="E4" s="311" t="s">
        <v>115</v>
      </c>
      <c r="F4" s="312" t="s">
        <v>235</v>
      </c>
      <c r="G4" s="313" t="s">
        <v>399</v>
      </c>
      <c r="H4" s="312" t="s">
        <v>400</v>
      </c>
      <c r="I4" s="313" t="s">
        <v>420</v>
      </c>
      <c r="J4" s="312" t="s">
        <v>421</v>
      </c>
    </row>
    <row r="5" spans="1:10" ht="16.5" thickTop="1" x14ac:dyDescent="0.25">
      <c r="A5" s="171" t="s">
        <v>110</v>
      </c>
      <c r="B5" s="565" t="s">
        <v>164</v>
      </c>
      <c r="C5" s="565"/>
      <c r="D5" s="565"/>
      <c r="E5" s="172">
        <v>15051000</v>
      </c>
      <c r="F5" s="173">
        <v>15051000</v>
      </c>
      <c r="G5" s="303">
        <v>15481000</v>
      </c>
      <c r="H5" s="173">
        <v>15481000</v>
      </c>
      <c r="I5" s="303">
        <v>13761075</v>
      </c>
      <c r="J5" s="633">
        <v>13761075</v>
      </c>
    </row>
    <row r="6" spans="1:10" ht="15.75" x14ac:dyDescent="0.25">
      <c r="A6" s="171" t="s">
        <v>111</v>
      </c>
      <c r="B6" s="552" t="s">
        <v>304</v>
      </c>
      <c r="C6" s="552"/>
      <c r="D6" s="552"/>
      <c r="E6" s="172">
        <v>2830000</v>
      </c>
      <c r="F6" s="173">
        <v>2830000</v>
      </c>
      <c r="G6" s="303">
        <v>2830000</v>
      </c>
      <c r="H6" s="173">
        <v>2830000</v>
      </c>
      <c r="I6" s="303">
        <v>3017746</v>
      </c>
      <c r="J6" s="633">
        <v>3017746</v>
      </c>
    </row>
    <row r="7" spans="1:10" ht="15.75" x14ac:dyDescent="0.25">
      <c r="A7" s="171" t="s">
        <v>112</v>
      </c>
      <c r="B7" s="552" t="s">
        <v>305</v>
      </c>
      <c r="C7" s="552"/>
      <c r="D7" s="552"/>
      <c r="E7" s="172">
        <v>18840000</v>
      </c>
      <c r="F7" s="173">
        <v>18840000</v>
      </c>
      <c r="G7" s="303">
        <v>32450745</v>
      </c>
      <c r="H7" s="173">
        <v>32450745</v>
      </c>
      <c r="I7" s="303">
        <v>35443086</v>
      </c>
      <c r="J7" s="633">
        <v>35443086</v>
      </c>
    </row>
    <row r="8" spans="1:10" ht="15.75" x14ac:dyDescent="0.25">
      <c r="A8" s="171" t="s">
        <v>157</v>
      </c>
      <c r="B8" s="552" t="s">
        <v>221</v>
      </c>
      <c r="C8" s="552"/>
      <c r="D8" s="552"/>
      <c r="E8" s="172">
        <v>3313000</v>
      </c>
      <c r="F8" s="173">
        <v>3313000</v>
      </c>
      <c r="G8" s="303">
        <v>3313000</v>
      </c>
      <c r="H8" s="173">
        <v>3313000</v>
      </c>
      <c r="I8" s="303">
        <v>2710000</v>
      </c>
      <c r="J8" s="633">
        <v>2710000</v>
      </c>
    </row>
    <row r="9" spans="1:10" ht="15.75" x14ac:dyDescent="0.25">
      <c r="A9" s="171" t="s">
        <v>159</v>
      </c>
      <c r="B9" s="552" t="s">
        <v>306</v>
      </c>
      <c r="C9" s="557"/>
      <c r="D9" s="557"/>
      <c r="E9" s="172"/>
      <c r="F9" s="173"/>
      <c r="G9" s="303">
        <v>1865895</v>
      </c>
      <c r="H9" s="173">
        <v>1865895</v>
      </c>
      <c r="I9" s="303">
        <v>1865544</v>
      </c>
      <c r="J9" s="633">
        <v>1865544</v>
      </c>
    </row>
    <row r="10" spans="1:10" ht="15.75" x14ac:dyDescent="0.25">
      <c r="A10" s="171" t="s">
        <v>285</v>
      </c>
      <c r="B10" s="558" t="s">
        <v>223</v>
      </c>
      <c r="C10" s="558"/>
      <c r="D10" s="558"/>
      <c r="E10" s="172">
        <f t="shared" ref="E10:J10" si="0">SUM(E11:E12)</f>
        <v>5892000</v>
      </c>
      <c r="F10" s="173">
        <f t="shared" si="0"/>
        <v>5892000</v>
      </c>
      <c r="G10" s="303">
        <f t="shared" si="0"/>
        <v>7030000</v>
      </c>
      <c r="H10" s="173">
        <f t="shared" si="0"/>
        <v>7030000</v>
      </c>
      <c r="I10" s="303">
        <f t="shared" si="0"/>
        <v>10986765</v>
      </c>
      <c r="J10" s="173">
        <f t="shared" si="0"/>
        <v>10986765</v>
      </c>
    </row>
    <row r="11" spans="1:10" ht="15.75" x14ac:dyDescent="0.25">
      <c r="A11" s="174"/>
      <c r="B11" s="175" t="s">
        <v>287</v>
      </c>
      <c r="C11" s="556" t="s">
        <v>307</v>
      </c>
      <c r="D11" s="556"/>
      <c r="E11" s="176">
        <v>1612000</v>
      </c>
      <c r="F11" s="179">
        <v>1612000</v>
      </c>
      <c r="G11" s="304">
        <v>2520000</v>
      </c>
      <c r="H11" s="179">
        <v>2520000</v>
      </c>
      <c r="I11" s="304">
        <v>2520000</v>
      </c>
      <c r="J11" s="179">
        <v>2520000</v>
      </c>
    </row>
    <row r="12" spans="1:10" ht="15.75" x14ac:dyDescent="0.25">
      <c r="A12" s="177"/>
      <c r="B12" s="175" t="s">
        <v>289</v>
      </c>
      <c r="C12" s="556" t="s">
        <v>308</v>
      </c>
      <c r="D12" s="556"/>
      <c r="E12" s="176">
        <v>4280000</v>
      </c>
      <c r="F12" s="179">
        <v>4280000</v>
      </c>
      <c r="G12" s="304">
        <v>4510000</v>
      </c>
      <c r="H12" s="179">
        <v>4510000</v>
      </c>
      <c r="I12" s="304">
        <v>8466765</v>
      </c>
      <c r="J12" s="634">
        <v>8466765</v>
      </c>
    </row>
    <row r="13" spans="1:10" ht="15.75" x14ac:dyDescent="0.25">
      <c r="A13" s="248"/>
      <c r="B13" s="249" t="s">
        <v>401</v>
      </c>
      <c r="C13" s="561" t="s">
        <v>402</v>
      </c>
      <c r="D13" s="562"/>
      <c r="E13" s="176"/>
      <c r="F13" s="179"/>
      <c r="G13" s="304">
        <v>100000</v>
      </c>
      <c r="H13" s="179">
        <v>100000</v>
      </c>
      <c r="I13" s="304">
        <v>100000</v>
      </c>
      <c r="J13" s="179">
        <v>100000</v>
      </c>
    </row>
    <row r="14" spans="1:10" ht="15.75" x14ac:dyDescent="0.25">
      <c r="A14" s="171" t="s">
        <v>291</v>
      </c>
      <c r="B14" s="559" t="s">
        <v>226</v>
      </c>
      <c r="C14" s="559"/>
      <c r="D14" s="559"/>
      <c r="E14" s="172">
        <v>5000000</v>
      </c>
      <c r="F14" s="173">
        <v>5000000</v>
      </c>
      <c r="G14" s="303">
        <v>5000000</v>
      </c>
      <c r="H14" s="173">
        <v>5000000</v>
      </c>
      <c r="I14" s="303">
        <v>2105270</v>
      </c>
      <c r="J14" s="633">
        <v>2105270</v>
      </c>
    </row>
    <row r="15" spans="1:10" ht="15.75" x14ac:dyDescent="0.25">
      <c r="A15" s="171" t="s">
        <v>293</v>
      </c>
      <c r="B15" s="560" t="s">
        <v>227</v>
      </c>
      <c r="C15" s="560"/>
      <c r="D15" s="560"/>
      <c r="E15" s="172">
        <v>19000000</v>
      </c>
      <c r="F15" s="173">
        <v>19000000</v>
      </c>
      <c r="G15" s="303">
        <v>19000000</v>
      </c>
      <c r="H15" s="173">
        <v>19000000</v>
      </c>
      <c r="I15" s="303">
        <v>8276194</v>
      </c>
      <c r="J15" s="633">
        <v>8276194</v>
      </c>
    </row>
    <row r="16" spans="1:10" ht="15.75" x14ac:dyDescent="0.25">
      <c r="A16" s="171" t="s">
        <v>309</v>
      </c>
      <c r="B16" s="552" t="s">
        <v>310</v>
      </c>
      <c r="C16" s="552"/>
      <c r="D16" s="552"/>
      <c r="E16" s="172">
        <f t="shared" ref="E16:J16" si="1">SUM(E17:E20)</f>
        <v>0</v>
      </c>
      <c r="F16" s="173">
        <f t="shared" si="1"/>
        <v>0</v>
      </c>
      <c r="G16" s="303">
        <f t="shared" si="1"/>
        <v>0</v>
      </c>
      <c r="H16" s="173">
        <f t="shared" si="1"/>
        <v>0</v>
      </c>
      <c r="I16" s="303">
        <f t="shared" si="1"/>
        <v>0</v>
      </c>
      <c r="J16" s="173">
        <f t="shared" si="1"/>
        <v>0</v>
      </c>
    </row>
    <row r="17" spans="1:10" ht="15.75" x14ac:dyDescent="0.25">
      <c r="A17" s="178"/>
      <c r="B17" s="175" t="s">
        <v>311</v>
      </c>
      <c r="C17" s="556" t="s">
        <v>312</v>
      </c>
      <c r="D17" s="556"/>
      <c r="E17" s="176"/>
      <c r="F17" s="179"/>
      <c r="G17" s="304"/>
      <c r="H17" s="179"/>
      <c r="I17" s="304"/>
      <c r="J17" s="179"/>
    </row>
    <row r="18" spans="1:10" ht="15.75" x14ac:dyDescent="0.25">
      <c r="A18" s="178"/>
      <c r="B18" s="175" t="s">
        <v>313</v>
      </c>
      <c r="C18" s="556" t="s">
        <v>314</v>
      </c>
      <c r="D18" s="556"/>
      <c r="E18" s="176"/>
      <c r="F18" s="179"/>
      <c r="G18" s="304"/>
      <c r="H18" s="179"/>
      <c r="I18" s="304"/>
      <c r="J18" s="179"/>
    </row>
    <row r="19" spans="1:10" ht="15.75" x14ac:dyDescent="0.25">
      <c r="A19" s="180"/>
      <c r="B19" s="175" t="s">
        <v>315</v>
      </c>
      <c r="C19" s="556" t="s">
        <v>316</v>
      </c>
      <c r="D19" s="556"/>
      <c r="E19" s="176"/>
      <c r="F19" s="179"/>
      <c r="G19" s="304"/>
      <c r="H19" s="179"/>
      <c r="I19" s="304"/>
      <c r="J19" s="179"/>
    </row>
    <row r="20" spans="1:10" ht="15.75" x14ac:dyDescent="0.25">
      <c r="A20" s="181"/>
      <c r="B20" s="175" t="s">
        <v>317</v>
      </c>
      <c r="C20" s="551" t="s">
        <v>318</v>
      </c>
      <c r="D20" s="551"/>
      <c r="E20" s="176"/>
      <c r="F20" s="179"/>
      <c r="G20" s="304"/>
      <c r="H20" s="179"/>
      <c r="I20" s="304"/>
      <c r="J20" s="179"/>
    </row>
    <row r="21" spans="1:10" ht="15.75" x14ac:dyDescent="0.25">
      <c r="A21" s="174" t="s">
        <v>319</v>
      </c>
      <c r="B21" s="552" t="s">
        <v>320</v>
      </c>
      <c r="C21" s="552"/>
      <c r="D21" s="552"/>
      <c r="E21" s="172"/>
      <c r="F21" s="173"/>
      <c r="G21" s="303"/>
      <c r="H21" s="173"/>
      <c r="I21" s="303"/>
      <c r="J21" s="173"/>
    </row>
    <row r="22" spans="1:10" ht="15.75" x14ac:dyDescent="0.25">
      <c r="A22" s="174"/>
      <c r="B22" s="182" t="s">
        <v>321</v>
      </c>
      <c r="C22" s="552" t="s">
        <v>322</v>
      </c>
      <c r="D22" s="552"/>
      <c r="E22" s="172">
        <v>7466479</v>
      </c>
      <c r="F22" s="173">
        <v>7466479</v>
      </c>
      <c r="G22" s="303">
        <v>14462159</v>
      </c>
      <c r="H22" s="173">
        <v>14462159</v>
      </c>
      <c r="I22" s="303">
        <v>0</v>
      </c>
      <c r="J22" s="173">
        <v>0</v>
      </c>
    </row>
    <row r="23" spans="1:10" ht="16.5" thickBot="1" x14ac:dyDescent="0.3">
      <c r="A23" s="174"/>
      <c r="B23" s="182" t="s">
        <v>323</v>
      </c>
      <c r="C23" s="552" t="s">
        <v>324</v>
      </c>
      <c r="D23" s="552"/>
      <c r="E23" s="172"/>
      <c r="F23" s="173"/>
      <c r="G23" s="303"/>
      <c r="H23" s="173"/>
      <c r="I23" s="303"/>
      <c r="J23" s="173"/>
    </row>
    <row r="24" spans="1:10" ht="16.5" thickBot="1" x14ac:dyDescent="0.3">
      <c r="A24" s="553" t="s">
        <v>325</v>
      </c>
      <c r="B24" s="554"/>
      <c r="C24" s="554"/>
      <c r="D24" s="554"/>
      <c r="E24" s="250">
        <f>SUM(E5:E10,E14:E16,E21:E23)</f>
        <v>77392479</v>
      </c>
      <c r="F24" s="251">
        <f>SUM(F5:F10,F14:F16,F21:F23)</f>
        <v>77392479</v>
      </c>
      <c r="G24" s="305">
        <f>SUM(G5,G6,G7,G8,G9,G10,G13,G14,G15,G22)</f>
        <v>101532799</v>
      </c>
      <c r="H24" s="251">
        <f>SUM(H5,H6,H7,H8,H9,H10,H13,H14,H15,H22)</f>
        <v>101532799</v>
      </c>
      <c r="I24" s="305">
        <f>SUM(I5,I6,I7,I8,I9,I10,I13,I14,I15,I22)</f>
        <v>78265680</v>
      </c>
      <c r="J24" s="251">
        <f>SUM(J5,J6,J7,J8,J9,J10,J13,J14,J15,J22)</f>
        <v>78265680</v>
      </c>
    </row>
    <row r="25" spans="1:10" ht="16.5" thickBot="1" x14ac:dyDescent="0.3">
      <c r="A25" s="252" t="s">
        <v>326</v>
      </c>
      <c r="B25" s="555" t="s">
        <v>327</v>
      </c>
      <c r="C25" s="555"/>
      <c r="D25" s="555"/>
      <c r="E25" s="253">
        <f t="shared" ref="E25:J25" si="2">SUM(E26:E28)</f>
        <v>696685</v>
      </c>
      <c r="F25" s="254">
        <f t="shared" si="2"/>
        <v>696685</v>
      </c>
      <c r="G25" s="306">
        <f t="shared" si="2"/>
        <v>38696685</v>
      </c>
      <c r="H25" s="254">
        <f t="shared" si="2"/>
        <v>38696685</v>
      </c>
      <c r="I25" s="306">
        <f t="shared" si="2"/>
        <v>40996685</v>
      </c>
      <c r="J25" s="254">
        <f t="shared" si="2"/>
        <v>40996685</v>
      </c>
    </row>
    <row r="26" spans="1:10" ht="16.5" thickTop="1" x14ac:dyDescent="0.25">
      <c r="A26" s="183"/>
      <c r="B26" s="184" t="s">
        <v>328</v>
      </c>
      <c r="C26" s="543" t="s">
        <v>329</v>
      </c>
      <c r="D26" s="544"/>
      <c r="E26" s="185"/>
      <c r="F26" s="186"/>
      <c r="G26" s="307"/>
      <c r="H26" s="186"/>
      <c r="I26" s="307"/>
      <c r="J26" s="186"/>
    </row>
    <row r="27" spans="1:10" ht="15.75" x14ac:dyDescent="0.25">
      <c r="A27" s="187"/>
      <c r="B27" s="188" t="s">
        <v>330</v>
      </c>
      <c r="C27" s="545" t="s">
        <v>331</v>
      </c>
      <c r="D27" s="546"/>
      <c r="E27" s="189">
        <v>696685</v>
      </c>
      <c r="F27" s="247">
        <v>696685</v>
      </c>
      <c r="G27" s="308">
        <v>696685</v>
      </c>
      <c r="H27" s="247">
        <v>696685</v>
      </c>
      <c r="I27" s="308">
        <v>696685</v>
      </c>
      <c r="J27" s="247">
        <v>696685</v>
      </c>
    </row>
    <row r="28" spans="1:10" ht="16.5" thickBot="1" x14ac:dyDescent="0.3">
      <c r="A28" s="190"/>
      <c r="B28" s="191" t="s">
        <v>332</v>
      </c>
      <c r="C28" s="547" t="s">
        <v>333</v>
      </c>
      <c r="D28" s="548"/>
      <c r="E28" s="192"/>
      <c r="F28" s="193"/>
      <c r="G28" s="309">
        <v>38000000</v>
      </c>
      <c r="H28" s="193">
        <v>38000000</v>
      </c>
      <c r="I28" s="309">
        <v>40300000</v>
      </c>
      <c r="J28" s="635">
        <v>40300000</v>
      </c>
    </row>
    <row r="29" spans="1:10" ht="17.25" thickTop="1" thickBot="1" x14ac:dyDescent="0.3">
      <c r="A29" s="549" t="s">
        <v>47</v>
      </c>
      <c r="B29" s="550"/>
      <c r="C29" s="550"/>
      <c r="D29" s="550"/>
      <c r="E29" s="195">
        <f t="shared" ref="E29:J29" si="3">SUM(E24,E25)</f>
        <v>78089164</v>
      </c>
      <c r="F29" s="196">
        <f t="shared" si="3"/>
        <v>78089164</v>
      </c>
      <c r="G29" s="310">
        <f t="shared" si="3"/>
        <v>140229484</v>
      </c>
      <c r="H29" s="196">
        <f t="shared" si="3"/>
        <v>140229484</v>
      </c>
      <c r="I29" s="310">
        <f t="shared" si="3"/>
        <v>119262365</v>
      </c>
      <c r="J29" s="196">
        <f t="shared" si="3"/>
        <v>119262365</v>
      </c>
    </row>
    <row r="30" spans="1:10" ht="15.75" thickTop="1" x14ac:dyDescent="0.25"/>
  </sheetData>
  <mergeCells count="29">
    <mergeCell ref="B6:D6"/>
    <mergeCell ref="A4:D4"/>
    <mergeCell ref="B5:D5"/>
    <mergeCell ref="A1:J1"/>
    <mergeCell ref="A2:J2"/>
    <mergeCell ref="A3:J3"/>
    <mergeCell ref="C19:D19"/>
    <mergeCell ref="B7:D7"/>
    <mergeCell ref="B8:D8"/>
    <mergeCell ref="B9:D9"/>
    <mergeCell ref="B10:D10"/>
    <mergeCell ref="C11:D11"/>
    <mergeCell ref="C12:D12"/>
    <mergeCell ref="B14:D14"/>
    <mergeCell ref="B15:D15"/>
    <mergeCell ref="B16:D16"/>
    <mergeCell ref="C17:D17"/>
    <mergeCell ref="C18:D18"/>
    <mergeCell ref="C13:D13"/>
    <mergeCell ref="C26:D26"/>
    <mergeCell ref="C27:D27"/>
    <mergeCell ref="C28:D28"/>
    <mergeCell ref="A29:D29"/>
    <mergeCell ref="C20:D20"/>
    <mergeCell ref="B21:D21"/>
    <mergeCell ref="C22:D22"/>
    <mergeCell ref="C23:D23"/>
    <mergeCell ref="A24:D24"/>
    <mergeCell ref="B25:D25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5C31-A8BF-4BAE-8816-36279FFA3DC1}">
  <sheetPr>
    <tabColor rgb="FF00B0F0"/>
    <pageSetUpPr fitToPage="1"/>
  </sheetPr>
  <dimension ref="A1:H55"/>
  <sheetViews>
    <sheetView topLeftCell="A7" workbookViewId="0">
      <selection activeCell="D8" sqref="D8:D9"/>
    </sheetView>
  </sheetViews>
  <sheetFormatPr defaultRowHeight="15" x14ac:dyDescent="0.25"/>
  <cols>
    <col min="1" max="1" width="62.140625" bestFit="1" customWidth="1"/>
    <col min="2" max="4" width="18.140625" customWidth="1"/>
    <col min="5" max="5" width="49.85546875" bestFit="1" customWidth="1"/>
    <col min="6" max="8" width="18.140625" customWidth="1"/>
  </cols>
  <sheetData>
    <row r="1" spans="1:8" ht="15.75" customHeight="1" thickTop="1" x14ac:dyDescent="0.25">
      <c r="A1" s="468" t="s">
        <v>334</v>
      </c>
      <c r="B1" s="469"/>
      <c r="C1" s="469"/>
      <c r="D1" s="469"/>
      <c r="E1" s="469"/>
      <c r="F1" s="469"/>
      <c r="G1" s="469"/>
      <c r="H1" s="470"/>
    </row>
    <row r="2" spans="1:8" ht="18.75" x14ac:dyDescent="0.3">
      <c r="A2" s="576" t="s">
        <v>87</v>
      </c>
      <c r="B2" s="577"/>
      <c r="C2" s="577"/>
      <c r="D2" s="577"/>
      <c r="E2" s="577"/>
      <c r="F2" s="577"/>
      <c r="G2" s="577"/>
      <c r="H2" s="578"/>
    </row>
    <row r="3" spans="1:8" x14ac:dyDescent="0.25">
      <c r="A3" s="579" t="s">
        <v>335</v>
      </c>
      <c r="B3" s="580"/>
      <c r="C3" s="580"/>
      <c r="D3" s="580"/>
      <c r="E3" s="580"/>
      <c r="F3" s="580"/>
      <c r="G3" s="580"/>
      <c r="H3" s="581"/>
    </row>
    <row r="4" spans="1:8" ht="10.5" customHeight="1" thickBot="1" x14ac:dyDescent="0.3">
      <c r="A4" s="579"/>
      <c r="B4" s="580"/>
      <c r="C4" s="580"/>
      <c r="D4" s="580"/>
      <c r="E4" s="580"/>
      <c r="F4" s="580"/>
      <c r="G4" s="580"/>
      <c r="H4" s="581"/>
    </row>
    <row r="5" spans="1:8" ht="15" hidden="1" customHeight="1" thickBot="1" x14ac:dyDescent="0.3">
      <c r="A5" s="579"/>
      <c r="B5" s="580"/>
      <c r="C5" s="580"/>
      <c r="D5" s="580"/>
      <c r="E5" s="580"/>
      <c r="F5" s="580"/>
      <c r="G5" s="580"/>
      <c r="H5" s="581"/>
    </row>
    <row r="6" spans="1:8" ht="15" hidden="1" customHeight="1" thickBot="1" x14ac:dyDescent="0.3">
      <c r="A6" s="579"/>
      <c r="B6" s="580"/>
      <c r="C6" s="580"/>
      <c r="D6" s="580"/>
      <c r="E6" s="580"/>
      <c r="F6" s="580"/>
      <c r="G6" s="580"/>
      <c r="H6" s="581"/>
    </row>
    <row r="7" spans="1:8" ht="17.25" thickTop="1" thickBot="1" x14ac:dyDescent="0.3">
      <c r="A7" s="575" t="s">
        <v>1</v>
      </c>
      <c r="B7" s="575"/>
      <c r="C7" s="575"/>
      <c r="D7" s="575"/>
      <c r="E7" s="575" t="s">
        <v>3</v>
      </c>
      <c r="F7" s="575"/>
      <c r="G7" s="575"/>
      <c r="H7" s="575"/>
    </row>
    <row r="8" spans="1:8" ht="15" customHeight="1" thickTop="1" thickBot="1" x14ac:dyDescent="0.3">
      <c r="A8" s="575" t="s">
        <v>88</v>
      </c>
      <c r="B8" s="575" t="s">
        <v>2</v>
      </c>
      <c r="C8" s="575" t="s">
        <v>403</v>
      </c>
      <c r="D8" s="575" t="s">
        <v>419</v>
      </c>
      <c r="E8" s="575" t="s">
        <v>88</v>
      </c>
      <c r="F8" s="575" t="s">
        <v>2</v>
      </c>
      <c r="G8" s="575" t="s">
        <v>404</v>
      </c>
      <c r="H8" s="575" t="s">
        <v>419</v>
      </c>
    </row>
    <row r="9" spans="1:8" ht="29.25" customHeight="1" thickTop="1" thickBot="1" x14ac:dyDescent="0.3">
      <c r="A9" s="575"/>
      <c r="B9" s="575"/>
      <c r="C9" s="575"/>
      <c r="D9" s="575"/>
      <c r="E9" s="575"/>
      <c r="F9" s="575"/>
      <c r="G9" s="575"/>
      <c r="H9" s="575"/>
    </row>
    <row r="10" spans="1:8" ht="16.5" thickTop="1" x14ac:dyDescent="0.25">
      <c r="A10" s="257" t="s">
        <v>336</v>
      </c>
      <c r="B10" s="397">
        <v>10509254</v>
      </c>
      <c r="C10" s="397">
        <v>10509254</v>
      </c>
      <c r="D10" s="197">
        <v>10509254</v>
      </c>
      <c r="E10" s="262" t="s">
        <v>337</v>
      </c>
      <c r="F10" s="397">
        <v>11771000</v>
      </c>
      <c r="G10" s="197">
        <v>12201000</v>
      </c>
      <c r="H10" s="398">
        <v>10885849</v>
      </c>
    </row>
    <row r="11" spans="1:8" ht="15.75" x14ac:dyDescent="0.25">
      <c r="A11" s="198" t="s">
        <v>338</v>
      </c>
      <c r="B11" s="201"/>
      <c r="C11" s="201"/>
      <c r="D11" s="255"/>
      <c r="E11" s="261" t="s">
        <v>339</v>
      </c>
      <c r="F11" s="201">
        <v>3280000</v>
      </c>
      <c r="G11" s="199">
        <v>3280000</v>
      </c>
      <c r="H11" s="383">
        <v>2875226</v>
      </c>
    </row>
    <row r="12" spans="1:8" ht="15.75" x14ac:dyDescent="0.25">
      <c r="A12" s="258" t="s">
        <v>340</v>
      </c>
      <c r="B12" s="201">
        <v>5107873</v>
      </c>
      <c r="C12" s="201">
        <v>5259873</v>
      </c>
      <c r="D12" s="199">
        <v>5224498</v>
      </c>
      <c r="E12" s="262" t="s">
        <v>341</v>
      </c>
      <c r="F12" s="264">
        <f>SUM(F10:F11)</f>
        <v>15051000</v>
      </c>
      <c r="G12" s="378">
        <f>SUM(G10:G11)</f>
        <v>15481000</v>
      </c>
      <c r="H12" s="384">
        <f>SUM(H10:H11)</f>
        <v>13761075</v>
      </c>
    </row>
    <row r="13" spans="1:8" ht="15.75" x14ac:dyDescent="0.25">
      <c r="A13" s="259" t="s">
        <v>342</v>
      </c>
      <c r="B13" s="201">
        <v>1800000</v>
      </c>
      <c r="C13" s="201">
        <v>1800000</v>
      </c>
      <c r="D13" s="199">
        <v>1800000</v>
      </c>
      <c r="E13" s="261" t="s">
        <v>343</v>
      </c>
      <c r="F13" s="200">
        <v>2830000</v>
      </c>
      <c r="G13" s="379">
        <v>2830000</v>
      </c>
      <c r="H13" s="385">
        <v>3017746</v>
      </c>
    </row>
    <row r="14" spans="1:8" ht="15.75" x14ac:dyDescent="0.25">
      <c r="A14" s="259" t="s">
        <v>405</v>
      </c>
      <c r="B14" s="201"/>
      <c r="C14" s="201">
        <v>820420</v>
      </c>
      <c r="D14" s="199">
        <v>820420</v>
      </c>
      <c r="E14" s="261"/>
      <c r="F14" s="200"/>
      <c r="G14" s="379"/>
      <c r="H14" s="385"/>
    </row>
    <row r="15" spans="1:8" ht="15.75" x14ac:dyDescent="0.25">
      <c r="A15" s="259" t="s">
        <v>415</v>
      </c>
      <c r="B15" s="201">
        <v>2460000</v>
      </c>
      <c r="C15" s="201">
        <v>10460000</v>
      </c>
      <c r="D15" s="199">
        <v>14747446</v>
      </c>
      <c r="E15" s="261"/>
      <c r="F15" s="200"/>
      <c r="G15" s="379"/>
      <c r="H15" s="385"/>
    </row>
    <row r="16" spans="1:8" ht="15.75" x14ac:dyDescent="0.25">
      <c r="A16" s="260" t="s">
        <v>344</v>
      </c>
      <c r="B16" s="200">
        <f>SUM(B10:B15)</f>
        <v>19877127</v>
      </c>
      <c r="C16" s="270">
        <f>SUM(C10:C15)</f>
        <v>28849547</v>
      </c>
      <c r="D16" s="272">
        <f>SUM(D10:D15)</f>
        <v>33101618</v>
      </c>
      <c r="E16" s="263" t="s">
        <v>345</v>
      </c>
      <c r="F16" s="201">
        <v>2570000</v>
      </c>
      <c r="G16" s="199">
        <v>4384000</v>
      </c>
      <c r="H16" s="383">
        <v>6010671</v>
      </c>
    </row>
    <row r="17" spans="1:8" ht="15.75" x14ac:dyDescent="0.25">
      <c r="A17" s="259" t="s">
        <v>346</v>
      </c>
      <c r="B17" s="201">
        <v>2000000</v>
      </c>
      <c r="C17" s="201">
        <v>2000000</v>
      </c>
      <c r="D17" s="199">
        <v>1967772</v>
      </c>
      <c r="E17" s="263" t="s">
        <v>347</v>
      </c>
      <c r="F17" s="201">
        <v>420000</v>
      </c>
      <c r="G17" s="199">
        <v>470000</v>
      </c>
      <c r="H17" s="383">
        <v>488422</v>
      </c>
    </row>
    <row r="18" spans="1:8" ht="15.75" x14ac:dyDescent="0.25">
      <c r="A18" s="259" t="s">
        <v>348</v>
      </c>
      <c r="B18" s="201">
        <v>10000000</v>
      </c>
      <c r="C18" s="201">
        <v>10000000</v>
      </c>
      <c r="D18" s="199">
        <v>27311239</v>
      </c>
      <c r="E18" s="263" t="s">
        <v>349</v>
      </c>
      <c r="F18" s="201">
        <v>11500000</v>
      </c>
      <c r="G18" s="199">
        <v>22012000</v>
      </c>
      <c r="H18" s="383">
        <v>22611757</v>
      </c>
    </row>
    <row r="19" spans="1:8" ht="15.75" x14ac:dyDescent="0.25">
      <c r="A19" s="259" t="s">
        <v>350</v>
      </c>
      <c r="B19" s="201">
        <v>2000000</v>
      </c>
      <c r="C19" s="201">
        <v>2000000</v>
      </c>
      <c r="D19" s="199">
        <v>2072031</v>
      </c>
      <c r="E19" s="263" t="s">
        <v>351</v>
      </c>
      <c r="F19" s="201">
        <v>4350000</v>
      </c>
      <c r="G19" s="199">
        <v>5584745</v>
      </c>
      <c r="H19" s="383">
        <v>6332236</v>
      </c>
    </row>
    <row r="20" spans="1:8" ht="15.75" x14ac:dyDescent="0.25">
      <c r="A20" s="259" t="s">
        <v>352</v>
      </c>
      <c r="B20" s="201">
        <v>30000</v>
      </c>
      <c r="C20" s="201">
        <v>30000</v>
      </c>
      <c r="D20" s="199">
        <v>6407</v>
      </c>
      <c r="E20" s="261" t="s">
        <v>353</v>
      </c>
      <c r="F20" s="200">
        <f>SUM(F16:F19)</f>
        <v>18840000</v>
      </c>
      <c r="G20" s="379">
        <f>SUM(G16:G19)</f>
        <v>32450745</v>
      </c>
      <c r="H20" s="385">
        <f>SUM(H16:H19)</f>
        <v>35443086</v>
      </c>
    </row>
    <row r="21" spans="1:8" ht="15.75" x14ac:dyDescent="0.25">
      <c r="A21" s="260" t="s">
        <v>73</v>
      </c>
      <c r="B21" s="200">
        <f>SUM(B17:B20)</f>
        <v>14030000</v>
      </c>
      <c r="C21" s="270">
        <f>SUM(C17:C20)</f>
        <v>14030000</v>
      </c>
      <c r="D21" s="271">
        <f>SUM(D17:D20)</f>
        <v>31357449</v>
      </c>
      <c r="E21" s="263" t="s">
        <v>354</v>
      </c>
      <c r="F21" s="201">
        <v>3313000</v>
      </c>
      <c r="G21" s="199">
        <v>3313000</v>
      </c>
      <c r="H21" s="383">
        <v>2710000</v>
      </c>
    </row>
    <row r="22" spans="1:8" ht="15.75" x14ac:dyDescent="0.25">
      <c r="A22" s="259" t="s">
        <v>355</v>
      </c>
      <c r="B22" s="201">
        <v>250000</v>
      </c>
      <c r="C22" s="201">
        <v>250000</v>
      </c>
      <c r="D22" s="199">
        <v>773812</v>
      </c>
      <c r="E22" s="261" t="s">
        <v>356</v>
      </c>
      <c r="F22" s="200">
        <f>F21</f>
        <v>3313000</v>
      </c>
      <c r="G22" s="379">
        <f>G21</f>
        <v>3313000</v>
      </c>
      <c r="H22" s="385">
        <f>H21</f>
        <v>2710000</v>
      </c>
    </row>
    <row r="23" spans="1:8" ht="15.75" x14ac:dyDescent="0.25">
      <c r="A23" s="259" t="s">
        <v>391</v>
      </c>
      <c r="B23" s="201">
        <v>925400</v>
      </c>
      <c r="C23" s="201">
        <v>925400</v>
      </c>
      <c r="D23" s="199">
        <v>749185</v>
      </c>
      <c r="E23" s="263" t="s">
        <v>357</v>
      </c>
      <c r="F23" s="201">
        <v>4280000</v>
      </c>
      <c r="G23" s="199">
        <v>4510000</v>
      </c>
      <c r="H23" s="383">
        <v>8466765</v>
      </c>
    </row>
    <row r="24" spans="1:8" ht="15.75" x14ac:dyDescent="0.25">
      <c r="A24" s="259" t="s">
        <v>358</v>
      </c>
      <c r="B24" s="201">
        <v>650000</v>
      </c>
      <c r="C24" s="201">
        <v>650000</v>
      </c>
      <c r="D24" s="199">
        <v>464550</v>
      </c>
      <c r="E24" s="263" t="s">
        <v>417</v>
      </c>
      <c r="F24" s="201">
        <v>1612000</v>
      </c>
      <c r="G24" s="199">
        <v>2520000</v>
      </c>
      <c r="H24" s="383">
        <v>2520000</v>
      </c>
    </row>
    <row r="25" spans="1:8" ht="15.75" x14ac:dyDescent="0.25">
      <c r="A25" s="259" t="s">
        <v>359</v>
      </c>
      <c r="B25" s="201">
        <v>30000</v>
      </c>
      <c r="C25" s="201">
        <v>30000</v>
      </c>
      <c r="D25" s="199">
        <v>104455</v>
      </c>
      <c r="E25" s="263" t="s">
        <v>360</v>
      </c>
      <c r="F25" s="201">
        <v>7466479</v>
      </c>
      <c r="G25" s="199">
        <v>14462159</v>
      </c>
      <c r="H25" s="383">
        <v>0</v>
      </c>
    </row>
    <row r="26" spans="1:8" ht="15.75" x14ac:dyDescent="0.25">
      <c r="A26" s="259" t="s">
        <v>361</v>
      </c>
      <c r="B26" s="201"/>
      <c r="C26" s="201"/>
      <c r="D26" s="199">
        <v>14</v>
      </c>
      <c r="E26" s="263" t="s">
        <v>362</v>
      </c>
      <c r="F26" s="201"/>
      <c r="G26" s="199">
        <v>1865895</v>
      </c>
      <c r="H26" s="383">
        <v>1865544</v>
      </c>
    </row>
    <row r="27" spans="1:8" ht="15.75" x14ac:dyDescent="0.25">
      <c r="A27" s="259"/>
      <c r="B27" s="201"/>
      <c r="C27" s="201"/>
      <c r="D27" s="199"/>
      <c r="E27" s="263" t="s">
        <v>393</v>
      </c>
      <c r="F27" s="201"/>
      <c r="G27" s="199">
        <v>100000</v>
      </c>
      <c r="H27" s="383">
        <v>100000</v>
      </c>
    </row>
    <row r="28" spans="1:8" ht="15.75" x14ac:dyDescent="0.25">
      <c r="A28" s="260" t="s">
        <v>162</v>
      </c>
      <c r="B28" s="200">
        <f>SUM(B22:B26)</f>
        <v>1855400</v>
      </c>
      <c r="C28" s="270">
        <v>1923400</v>
      </c>
      <c r="D28" s="272">
        <v>2193016</v>
      </c>
      <c r="E28" s="261" t="s">
        <v>363</v>
      </c>
      <c r="F28" s="204">
        <f>F23+F24+F25+F26</f>
        <v>13358479</v>
      </c>
      <c r="G28" s="380">
        <f>SUM(G23:G27)</f>
        <v>23458054</v>
      </c>
      <c r="H28" s="386">
        <f>SUM(H23:H27)</f>
        <v>12952309</v>
      </c>
    </row>
    <row r="29" spans="1:8" ht="15.75" x14ac:dyDescent="0.25">
      <c r="A29" s="259" t="s">
        <v>416</v>
      </c>
      <c r="B29" s="201"/>
      <c r="C29" s="201">
        <v>100000</v>
      </c>
      <c r="D29" s="255">
        <v>30000</v>
      </c>
      <c r="E29" s="202"/>
      <c r="F29" s="207"/>
      <c r="G29" s="381"/>
      <c r="H29" s="387"/>
    </row>
    <row r="30" spans="1:8" ht="15.75" x14ac:dyDescent="0.25">
      <c r="A30" s="260" t="s">
        <v>364</v>
      </c>
      <c r="B30" s="266">
        <f>B29</f>
        <v>0</v>
      </c>
      <c r="C30" s="270">
        <f>C29</f>
        <v>100000</v>
      </c>
      <c r="D30" s="270">
        <f>D29</f>
        <v>30000</v>
      </c>
      <c r="E30" s="202"/>
      <c r="F30" s="207"/>
      <c r="G30" s="381"/>
      <c r="H30" s="387"/>
    </row>
    <row r="31" spans="1:8" ht="15.75" x14ac:dyDescent="0.25">
      <c r="A31" s="203" t="s">
        <v>365</v>
      </c>
      <c r="B31" s="204">
        <f>SUM(B16+B21+B28+B30)</f>
        <v>35762527</v>
      </c>
      <c r="C31" s="204">
        <f>SUM(C16+C21+C28+C30)</f>
        <v>44902947</v>
      </c>
      <c r="D31" s="376">
        <f>SUM(D16+D21+D28+D30)</f>
        <v>66682083</v>
      </c>
      <c r="E31" s="205" t="s">
        <v>366</v>
      </c>
      <c r="F31" s="204">
        <f>F12+F13+F20+F22+F28</f>
        <v>53392479</v>
      </c>
      <c r="G31" s="380">
        <f>G12+G13+G20+G22+G28</f>
        <v>77532799</v>
      </c>
      <c r="H31" s="386">
        <f>H12+H13+H20+H22+H28</f>
        <v>67884216</v>
      </c>
    </row>
    <row r="32" spans="1:8" ht="15.75" x14ac:dyDescent="0.25">
      <c r="A32" s="203" t="s">
        <v>367</v>
      </c>
      <c r="B32" s="204">
        <v>35244137</v>
      </c>
      <c r="C32" s="204">
        <v>35244137</v>
      </c>
      <c r="D32" s="376">
        <v>35244137</v>
      </c>
      <c r="E32" s="205"/>
      <c r="F32" s="204"/>
      <c r="G32" s="380"/>
      <c r="H32" s="386"/>
    </row>
    <row r="33" spans="1:8" ht="15.75" x14ac:dyDescent="0.25">
      <c r="A33" s="206" t="s">
        <v>368</v>
      </c>
      <c r="B33" s="204"/>
      <c r="C33" s="204"/>
      <c r="D33" s="376"/>
      <c r="E33" s="202" t="s">
        <v>369</v>
      </c>
      <c r="F33" s="207"/>
      <c r="G33" s="381"/>
      <c r="H33" s="387"/>
    </row>
    <row r="34" spans="1:8" ht="15.75" x14ac:dyDescent="0.25">
      <c r="A34" s="206" t="s">
        <v>370</v>
      </c>
      <c r="B34" s="207"/>
      <c r="C34" s="207"/>
      <c r="D34" s="377"/>
      <c r="E34" s="202" t="s">
        <v>371</v>
      </c>
      <c r="F34" s="207"/>
      <c r="G34" s="381"/>
      <c r="H34" s="387"/>
    </row>
    <row r="35" spans="1:8" ht="15.75" x14ac:dyDescent="0.25">
      <c r="A35" s="206" t="s">
        <v>372</v>
      </c>
      <c r="B35" s="207">
        <v>0</v>
      </c>
      <c r="C35" s="207">
        <v>30000000</v>
      </c>
      <c r="D35" s="377">
        <v>0</v>
      </c>
      <c r="E35" s="208" t="s">
        <v>373</v>
      </c>
      <c r="F35" s="207">
        <v>696685</v>
      </c>
      <c r="G35" s="381">
        <v>696685</v>
      </c>
      <c r="H35" s="387">
        <v>696685</v>
      </c>
    </row>
    <row r="36" spans="1:8" ht="16.5" thickBot="1" x14ac:dyDescent="0.3">
      <c r="A36" s="209" t="s">
        <v>374</v>
      </c>
      <c r="B36" s="210">
        <f>B32+B33+B34+B35</f>
        <v>35244137</v>
      </c>
      <c r="C36" s="210">
        <f>C32+C33+C34+C35</f>
        <v>65244137</v>
      </c>
      <c r="D36" s="210">
        <f>D32+D33+D34+D35</f>
        <v>35244137</v>
      </c>
      <c r="E36" s="211" t="s">
        <v>75</v>
      </c>
      <c r="F36" s="210">
        <f>SUM(F33:F35)</f>
        <v>696685</v>
      </c>
      <c r="G36" s="382">
        <f>SUM(G33:G35)</f>
        <v>696685</v>
      </c>
      <c r="H36" s="388">
        <f>SUM(H33:H35)</f>
        <v>696685</v>
      </c>
    </row>
    <row r="37" spans="1:8" ht="16.5" thickBot="1" x14ac:dyDescent="0.3">
      <c r="A37" s="212" t="s">
        <v>375</v>
      </c>
      <c r="B37" s="213">
        <f>B31+B36</f>
        <v>71006664</v>
      </c>
      <c r="C37" s="213">
        <f>C31+C36</f>
        <v>110147084</v>
      </c>
      <c r="D37" s="213">
        <f>D31+D36</f>
        <v>101926220</v>
      </c>
      <c r="E37" s="214" t="s">
        <v>376</v>
      </c>
      <c r="F37" s="213">
        <f>F31+F36</f>
        <v>54089164</v>
      </c>
      <c r="G37" s="389">
        <f>G31+G36</f>
        <v>78229484</v>
      </c>
      <c r="H37" s="314">
        <f>H31+H36</f>
        <v>68580901</v>
      </c>
    </row>
    <row r="38" spans="1:8" ht="16.5" thickBot="1" x14ac:dyDescent="0.3">
      <c r="A38" s="212" t="s">
        <v>377</v>
      </c>
      <c r="B38" s="213">
        <f>B31-F31</f>
        <v>-17629952</v>
      </c>
      <c r="C38" s="213">
        <f>C31-G31</f>
        <v>-32629852</v>
      </c>
      <c r="D38" s="213">
        <f>D31-H31</f>
        <v>-1202133</v>
      </c>
      <c r="E38" s="215" t="s">
        <v>378</v>
      </c>
      <c r="F38" s="320"/>
      <c r="G38" s="322"/>
      <c r="H38" s="392"/>
    </row>
    <row r="39" spans="1:8" ht="15.75" x14ac:dyDescent="0.25">
      <c r="A39" s="216" t="s">
        <v>558</v>
      </c>
      <c r="B39" s="217"/>
      <c r="C39" s="217"/>
      <c r="D39" s="217">
        <v>22425</v>
      </c>
      <c r="E39" s="218" t="s">
        <v>379</v>
      </c>
      <c r="F39" s="265">
        <v>19000000</v>
      </c>
      <c r="G39" s="390">
        <v>19000000</v>
      </c>
      <c r="H39" s="393">
        <v>8276194</v>
      </c>
    </row>
    <row r="40" spans="1:8" ht="15.75" x14ac:dyDescent="0.25">
      <c r="A40" s="206" t="s">
        <v>76</v>
      </c>
      <c r="B40" s="207"/>
      <c r="C40" s="207"/>
      <c r="D40" s="207"/>
      <c r="E40" s="202" t="s">
        <v>380</v>
      </c>
      <c r="F40" s="207">
        <v>5000000</v>
      </c>
      <c r="G40" s="381">
        <v>5000000</v>
      </c>
      <c r="H40" s="387">
        <v>2105270</v>
      </c>
    </row>
    <row r="41" spans="1:8" ht="15.75" x14ac:dyDescent="0.25">
      <c r="A41" s="206" t="s">
        <v>77</v>
      </c>
      <c r="B41" s="207"/>
      <c r="C41" s="207"/>
      <c r="D41" s="207"/>
      <c r="E41" s="202" t="s">
        <v>78</v>
      </c>
      <c r="F41" s="207"/>
      <c r="G41" s="381"/>
      <c r="H41" s="387"/>
    </row>
    <row r="42" spans="1:8" ht="15.75" x14ac:dyDescent="0.25">
      <c r="A42" s="206" t="s">
        <v>381</v>
      </c>
      <c r="B42" s="207"/>
      <c r="C42" s="273">
        <v>14999900</v>
      </c>
      <c r="D42" s="273">
        <v>52988725</v>
      </c>
      <c r="E42" s="202" t="s">
        <v>79</v>
      </c>
      <c r="F42" s="207"/>
      <c r="G42" s="381"/>
      <c r="H42" s="387"/>
    </row>
    <row r="43" spans="1:8" ht="15.75" x14ac:dyDescent="0.25">
      <c r="A43" s="206" t="s">
        <v>382</v>
      </c>
      <c r="B43" s="207">
        <v>82500</v>
      </c>
      <c r="C43" s="273">
        <v>82500</v>
      </c>
      <c r="D43" s="273">
        <v>92000</v>
      </c>
      <c r="E43" s="202" t="s">
        <v>80</v>
      </c>
      <c r="F43" s="207"/>
      <c r="G43" s="381"/>
      <c r="H43" s="387"/>
    </row>
    <row r="44" spans="1:8" ht="15.75" x14ac:dyDescent="0.25">
      <c r="A44" s="206" t="s">
        <v>383</v>
      </c>
      <c r="B44" s="207"/>
      <c r="C44" s="207"/>
      <c r="D44" s="207"/>
      <c r="E44" s="202"/>
      <c r="F44" s="207"/>
      <c r="G44" s="381"/>
      <c r="H44" s="387"/>
    </row>
    <row r="45" spans="1:8" ht="15.75" x14ac:dyDescent="0.25">
      <c r="A45" s="206" t="s">
        <v>557</v>
      </c>
      <c r="B45" s="204"/>
      <c r="C45" s="204"/>
      <c r="D45" s="204">
        <v>659306</v>
      </c>
      <c r="E45" s="202" t="s">
        <v>384</v>
      </c>
      <c r="F45" s="207"/>
      <c r="G45" s="381"/>
      <c r="H45" s="387"/>
    </row>
    <row r="46" spans="1:8" ht="15.75" x14ac:dyDescent="0.25">
      <c r="A46" s="203" t="s">
        <v>385</v>
      </c>
      <c r="B46" s="204">
        <f>SUM(B39:B44)</f>
        <v>82500</v>
      </c>
      <c r="C46" s="204">
        <f>SUM(C39:C44)</f>
        <v>15082400</v>
      </c>
      <c r="D46" s="204">
        <f>SUM(D39:D45)</f>
        <v>53762456</v>
      </c>
      <c r="E46" s="205" t="s">
        <v>386</v>
      </c>
      <c r="F46" s="204">
        <f>SUM(F39:F43)</f>
        <v>24000000</v>
      </c>
      <c r="G46" s="380">
        <f>SUM(G39:G43)</f>
        <v>24000000</v>
      </c>
      <c r="H46" s="386">
        <f>SUM(H39:H43)</f>
        <v>10381464</v>
      </c>
    </row>
    <row r="47" spans="1:8" ht="15.75" x14ac:dyDescent="0.25">
      <c r="A47" s="203" t="s">
        <v>387</v>
      </c>
      <c r="B47" s="204">
        <v>0</v>
      </c>
      <c r="C47" s="204">
        <v>0</v>
      </c>
      <c r="D47" s="204">
        <v>0</v>
      </c>
      <c r="E47" s="205" t="s">
        <v>81</v>
      </c>
      <c r="F47" s="204"/>
      <c r="G47" s="380"/>
      <c r="H47" s="386"/>
    </row>
    <row r="48" spans="1:8" ht="15.75" x14ac:dyDescent="0.25">
      <c r="A48" s="206" t="s">
        <v>82</v>
      </c>
      <c r="B48" s="207"/>
      <c r="C48" s="207"/>
      <c r="D48" s="207"/>
      <c r="E48" s="202" t="s">
        <v>83</v>
      </c>
      <c r="F48" s="207"/>
      <c r="G48" s="381"/>
      <c r="H48" s="387"/>
    </row>
    <row r="49" spans="1:8" ht="15.75" x14ac:dyDescent="0.25">
      <c r="A49" s="206"/>
      <c r="B49" s="207"/>
      <c r="C49" s="207"/>
      <c r="D49" s="207"/>
      <c r="E49" s="202" t="s">
        <v>388</v>
      </c>
      <c r="F49" s="207"/>
      <c r="G49" s="381"/>
      <c r="H49" s="387"/>
    </row>
    <row r="50" spans="1:8" ht="15.75" x14ac:dyDescent="0.25">
      <c r="A50" s="206" t="s">
        <v>372</v>
      </c>
      <c r="B50" s="207">
        <v>7000000</v>
      </c>
      <c r="C50" s="207">
        <v>15000000</v>
      </c>
      <c r="D50" s="207">
        <v>4000000</v>
      </c>
      <c r="E50" s="202" t="s">
        <v>389</v>
      </c>
      <c r="F50" s="207"/>
      <c r="G50" s="381">
        <v>38000000</v>
      </c>
      <c r="H50" s="387">
        <v>40300000</v>
      </c>
    </row>
    <row r="51" spans="1:8" ht="16.5" thickBot="1" x14ac:dyDescent="0.3">
      <c r="A51" s="203" t="s">
        <v>390</v>
      </c>
      <c r="B51" s="204">
        <f>B47+B50</f>
        <v>7000000</v>
      </c>
      <c r="C51" s="204">
        <f>C47+C50</f>
        <v>15000000</v>
      </c>
      <c r="D51" s="204">
        <f>D47+D50</f>
        <v>4000000</v>
      </c>
      <c r="E51" s="205" t="s">
        <v>75</v>
      </c>
      <c r="F51" s="204"/>
      <c r="G51" s="380"/>
      <c r="H51" s="386"/>
    </row>
    <row r="52" spans="1:8" ht="16.5" thickBot="1" x14ac:dyDescent="0.3">
      <c r="A52" s="212" t="s">
        <v>84</v>
      </c>
      <c r="B52" s="213">
        <f>B46+B51</f>
        <v>7082500</v>
      </c>
      <c r="C52" s="213">
        <f>C46+C51</f>
        <v>30082400</v>
      </c>
      <c r="D52" s="213">
        <f>D46+D51</f>
        <v>57762456</v>
      </c>
      <c r="E52" s="214" t="s">
        <v>174</v>
      </c>
      <c r="F52" s="213">
        <f>SUM(F46,F50)</f>
        <v>24000000</v>
      </c>
      <c r="G52" s="391">
        <f>SUM(G46,G50)</f>
        <v>62000000</v>
      </c>
      <c r="H52" s="314">
        <f>SUM(H46,H50)</f>
        <v>50681464</v>
      </c>
    </row>
    <row r="53" spans="1:8" ht="16.5" thickBot="1" x14ac:dyDescent="0.3">
      <c r="A53" s="219" t="s">
        <v>377</v>
      </c>
      <c r="B53" s="319">
        <f>B46-F46</f>
        <v>-23917500</v>
      </c>
      <c r="C53" s="319">
        <f>C46-G46</f>
        <v>-8917600</v>
      </c>
      <c r="D53" s="319">
        <f>D46-H46</f>
        <v>43380992</v>
      </c>
      <c r="E53" s="256" t="s">
        <v>378</v>
      </c>
      <c r="F53" s="319"/>
      <c r="G53" s="321"/>
      <c r="H53" s="394"/>
    </row>
    <row r="54" spans="1:8" ht="17.25" thickTop="1" thickBot="1" x14ac:dyDescent="0.3">
      <c r="A54" s="395" t="s">
        <v>85</v>
      </c>
      <c r="B54" s="396">
        <f>B37+B52</f>
        <v>78089164</v>
      </c>
      <c r="C54" s="396">
        <f>C37+C52</f>
        <v>140229484</v>
      </c>
      <c r="D54" s="396">
        <f>D37+D52</f>
        <v>159688676</v>
      </c>
      <c r="E54" s="395" t="s">
        <v>86</v>
      </c>
      <c r="F54" s="396">
        <f>F37+F52</f>
        <v>78089164</v>
      </c>
      <c r="G54" s="396">
        <f>G37+G52</f>
        <v>140229484</v>
      </c>
      <c r="H54" s="396">
        <f>H37+H52</f>
        <v>119262365</v>
      </c>
    </row>
    <row r="55" spans="1:8" ht="15.75" thickTop="1" x14ac:dyDescent="0.25"/>
  </sheetData>
  <mergeCells count="13">
    <mergeCell ref="A1:H1"/>
    <mergeCell ref="A2:H2"/>
    <mergeCell ref="A3:H6"/>
    <mergeCell ref="E7:H7"/>
    <mergeCell ref="A7:D7"/>
    <mergeCell ref="H8:H9"/>
    <mergeCell ref="G8:G9"/>
    <mergeCell ref="A8:A9"/>
    <mergeCell ref="B8:B9"/>
    <mergeCell ref="E8:E9"/>
    <mergeCell ref="F8:F9"/>
    <mergeCell ref="C8:C9"/>
    <mergeCell ref="D8:D9"/>
  </mergeCells>
  <pageMargins left="0.7" right="0.7" top="0.75" bottom="0.75" header="0.3" footer="0.3"/>
  <pageSetup paperSize="9" scale="48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E0C3-957E-4C6E-A692-30779BD7F942}">
  <sheetPr>
    <tabColor rgb="FF00B0F0"/>
    <pageSetUpPr fitToPage="1"/>
  </sheetPr>
  <dimension ref="A1:D24"/>
  <sheetViews>
    <sheetView workbookViewId="0">
      <selection activeCell="H16" sqref="H16"/>
    </sheetView>
  </sheetViews>
  <sheetFormatPr defaultRowHeight="15" x14ac:dyDescent="0.25"/>
  <cols>
    <col min="1" max="1" width="61.85546875" customWidth="1"/>
    <col min="2" max="4" width="18.42578125" bestFit="1" customWidth="1"/>
  </cols>
  <sheetData>
    <row r="1" spans="1:4" ht="16.5" thickTop="1" x14ac:dyDescent="0.25">
      <c r="A1" s="566" t="s">
        <v>167</v>
      </c>
      <c r="B1" s="567"/>
      <c r="C1" s="567"/>
      <c r="D1" s="568"/>
    </row>
    <row r="2" spans="1:4" ht="15.75" x14ac:dyDescent="0.25">
      <c r="A2" s="514" t="s">
        <v>171</v>
      </c>
      <c r="B2" s="515"/>
      <c r="C2" s="515"/>
      <c r="D2" s="516"/>
    </row>
    <row r="3" spans="1:4" ht="16.5" thickBot="1" x14ac:dyDescent="0.3">
      <c r="A3" s="582" t="s">
        <v>0</v>
      </c>
      <c r="B3" s="583"/>
      <c r="C3" s="583"/>
      <c r="D3" s="584"/>
    </row>
    <row r="4" spans="1:4" ht="67.5" customHeight="1" thickTop="1" thickBot="1" x14ac:dyDescent="0.3">
      <c r="A4" s="55" t="s">
        <v>88</v>
      </c>
      <c r="B4" s="56" t="s">
        <v>172</v>
      </c>
      <c r="C4" s="56" t="s">
        <v>406</v>
      </c>
      <c r="D4" s="56" t="s">
        <v>419</v>
      </c>
    </row>
    <row r="5" spans="1:4" ht="16.5" thickTop="1" x14ac:dyDescent="0.25">
      <c r="A5" s="8" t="s">
        <v>89</v>
      </c>
      <c r="B5" s="73">
        <v>2700530</v>
      </c>
      <c r="C5" s="73">
        <v>2700530</v>
      </c>
      <c r="D5" s="73">
        <v>2700530</v>
      </c>
    </row>
    <row r="6" spans="1:4" ht="15.75" x14ac:dyDescent="0.25">
      <c r="A6" s="9" t="s">
        <v>90</v>
      </c>
      <c r="B6" s="74">
        <v>2432000</v>
      </c>
      <c r="C6" s="74">
        <v>2432000</v>
      </c>
      <c r="D6" s="74">
        <v>2432000</v>
      </c>
    </row>
    <row r="7" spans="1:4" ht="15.75" x14ac:dyDescent="0.25">
      <c r="A7" s="9" t="s">
        <v>91</v>
      </c>
      <c r="B7" s="74">
        <v>594642</v>
      </c>
      <c r="C7" s="74">
        <v>594642</v>
      </c>
      <c r="D7" s="74">
        <v>594642</v>
      </c>
    </row>
    <row r="8" spans="1:4" ht="16.5" thickBot="1" x14ac:dyDescent="0.3">
      <c r="A8" s="10" t="s">
        <v>92</v>
      </c>
      <c r="B8" s="75">
        <v>1139540</v>
      </c>
      <c r="C8" s="75">
        <v>1139540</v>
      </c>
      <c r="D8" s="75">
        <v>1139540</v>
      </c>
    </row>
    <row r="9" spans="1:4" ht="17.25" thickTop="1" thickBot="1" x14ac:dyDescent="0.3">
      <c r="A9" s="6" t="s">
        <v>93</v>
      </c>
      <c r="B9" s="76">
        <f>SUM(B5:B8)</f>
        <v>6866712</v>
      </c>
      <c r="C9" s="76">
        <f>SUM(C5:C8)</f>
        <v>6866712</v>
      </c>
      <c r="D9" s="76">
        <f>SUM(D5:D8)</f>
        <v>6866712</v>
      </c>
    </row>
    <row r="10" spans="1:4" ht="17.25" thickTop="1" thickBot="1" x14ac:dyDescent="0.3">
      <c r="A10" s="6" t="s">
        <v>94</v>
      </c>
      <c r="B10" s="76">
        <f>SUM(B5:B8)</f>
        <v>6866712</v>
      </c>
      <c r="C10" s="76">
        <f>SUM(C5:C8)</f>
        <v>6866712</v>
      </c>
      <c r="D10" s="76">
        <f>SUM(D5:D8)</f>
        <v>6866712</v>
      </c>
    </row>
    <row r="11" spans="1:4" ht="17.25" thickTop="1" thickBot="1" x14ac:dyDescent="0.3">
      <c r="A11" s="11" t="s">
        <v>95</v>
      </c>
      <c r="B11" s="7">
        <v>3642542</v>
      </c>
      <c r="C11" s="7">
        <v>11642542</v>
      </c>
      <c r="D11" s="7">
        <v>14655501</v>
      </c>
    </row>
    <row r="12" spans="1:4" ht="17.25" thickTop="1" thickBot="1" x14ac:dyDescent="0.3">
      <c r="A12" s="6" t="s">
        <v>96</v>
      </c>
      <c r="B12" s="76">
        <f>SUM(B10:B11)</f>
        <v>10509254</v>
      </c>
      <c r="C12" s="76">
        <f>SUM(C10:C11)</f>
        <v>18509254</v>
      </c>
      <c r="D12" s="76">
        <f>SUM(D10:D11)</f>
        <v>21522213</v>
      </c>
    </row>
    <row r="13" spans="1:4" ht="16.5" thickTop="1" x14ac:dyDescent="0.25">
      <c r="A13" s="12" t="s">
        <v>97</v>
      </c>
      <c r="B13" s="77">
        <v>3253000</v>
      </c>
      <c r="C13" s="77">
        <v>3253000</v>
      </c>
      <c r="D13" s="77">
        <v>3253000</v>
      </c>
    </row>
    <row r="14" spans="1:4" ht="16.5" thickBot="1" x14ac:dyDescent="0.3">
      <c r="A14" s="13" t="s">
        <v>98</v>
      </c>
      <c r="B14" s="78">
        <v>1854873</v>
      </c>
      <c r="C14" s="78">
        <v>2006873</v>
      </c>
      <c r="D14" s="78">
        <v>1971498</v>
      </c>
    </row>
    <row r="15" spans="1:4" ht="17.25" thickTop="1" thickBot="1" x14ac:dyDescent="0.3">
      <c r="A15" s="6" t="s">
        <v>99</v>
      </c>
      <c r="B15" s="76">
        <f>SUM(B13:B14)</f>
        <v>5107873</v>
      </c>
      <c r="C15" s="76">
        <f>SUM(C13:C14)</f>
        <v>5259873</v>
      </c>
      <c r="D15" s="76">
        <f>SUM(D13:D14)</f>
        <v>5224498</v>
      </c>
    </row>
    <row r="16" spans="1:4" ht="17.25" thickTop="1" thickBot="1" x14ac:dyDescent="0.3">
      <c r="A16" s="14" t="s">
        <v>100</v>
      </c>
      <c r="B16" s="79">
        <v>1800000</v>
      </c>
      <c r="C16" s="79">
        <v>1800000</v>
      </c>
      <c r="D16" s="79">
        <v>1800000</v>
      </c>
    </row>
    <row r="17" spans="1:4" ht="17.25" thickTop="1" thickBot="1" x14ac:dyDescent="0.3">
      <c r="A17" s="6" t="s">
        <v>101</v>
      </c>
      <c r="B17" s="76">
        <f>SUM(B16)</f>
        <v>1800000</v>
      </c>
      <c r="C17" s="76">
        <f>SUM(C16)</f>
        <v>1800000</v>
      </c>
      <c r="D17" s="76">
        <f>SUM(D16)</f>
        <v>1800000</v>
      </c>
    </row>
    <row r="18" spans="1:4" ht="16.5" thickTop="1" x14ac:dyDescent="0.25">
      <c r="A18" s="15" t="s">
        <v>102</v>
      </c>
      <c r="B18" s="80"/>
      <c r="C18" s="436">
        <v>820420</v>
      </c>
      <c r="D18" s="436">
        <v>820420</v>
      </c>
    </row>
    <row r="19" spans="1:4" ht="15.75" x14ac:dyDescent="0.25">
      <c r="A19" s="16" t="s">
        <v>103</v>
      </c>
      <c r="B19" s="84">
        <v>2460000</v>
      </c>
      <c r="C19" s="84">
        <v>2460000</v>
      </c>
      <c r="D19" s="84">
        <v>2740900</v>
      </c>
    </row>
    <row r="20" spans="1:4" ht="15.75" x14ac:dyDescent="0.25">
      <c r="A20" s="17" t="s">
        <v>104</v>
      </c>
      <c r="B20" s="81"/>
      <c r="C20" s="81"/>
      <c r="D20" s="81"/>
    </row>
    <row r="21" spans="1:4" ht="16.5" thickBot="1" x14ac:dyDescent="0.3">
      <c r="A21" s="18" t="s">
        <v>105</v>
      </c>
      <c r="B21" s="82"/>
      <c r="C21" s="82"/>
      <c r="D21" s="84">
        <v>993587</v>
      </c>
    </row>
    <row r="22" spans="1:4" ht="17.25" thickTop="1" thickBot="1" x14ac:dyDescent="0.3">
      <c r="A22" s="6" t="s">
        <v>106</v>
      </c>
      <c r="B22" s="76">
        <f>SUM(B18:B21)</f>
        <v>2460000</v>
      </c>
      <c r="C22" s="76">
        <f>SUM(C18:C21)</f>
        <v>3280420</v>
      </c>
      <c r="D22" s="76">
        <f>SUM(D18:D21)</f>
        <v>4554907</v>
      </c>
    </row>
    <row r="23" spans="1:4" ht="17.25" thickTop="1" thickBot="1" x14ac:dyDescent="0.3">
      <c r="A23" s="57" t="s">
        <v>107</v>
      </c>
      <c r="B23" s="83">
        <f>SUM(B12,B15,B17,B22)</f>
        <v>19877127</v>
      </c>
      <c r="C23" s="83">
        <f>SUM(C12,C15,C17,C22)</f>
        <v>28849547</v>
      </c>
      <c r="D23" s="83">
        <f>SUM(D12,D15,D17,D22)</f>
        <v>33101618</v>
      </c>
    </row>
    <row r="24" spans="1:4" ht="16.5" thickTop="1" x14ac:dyDescent="0.25">
      <c r="D24" s="437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317D-457D-4162-8F79-82E34D10575A}">
  <sheetPr>
    <tabColor rgb="FF00B0F0"/>
    <pageSetUpPr fitToPage="1"/>
  </sheetPr>
  <dimension ref="A1:F22"/>
  <sheetViews>
    <sheetView workbookViewId="0">
      <selection activeCell="E32" sqref="E32"/>
    </sheetView>
  </sheetViews>
  <sheetFormatPr defaultRowHeight="15" x14ac:dyDescent="0.25"/>
  <cols>
    <col min="1" max="1" width="16" customWidth="1"/>
    <col min="2" max="2" width="46" customWidth="1"/>
    <col min="3" max="5" width="37.7109375" customWidth="1"/>
    <col min="6" max="6" width="10.140625" bestFit="1" customWidth="1"/>
  </cols>
  <sheetData>
    <row r="1" spans="1:6" ht="16.5" thickTop="1" x14ac:dyDescent="0.25">
      <c r="A1" s="511" t="s">
        <v>166</v>
      </c>
      <c r="B1" s="512"/>
      <c r="C1" s="512"/>
      <c r="D1" s="512"/>
      <c r="E1" s="513"/>
    </row>
    <row r="2" spans="1:6" ht="15.75" x14ac:dyDescent="0.25">
      <c r="A2" s="514" t="s">
        <v>176</v>
      </c>
      <c r="B2" s="515"/>
      <c r="C2" s="515"/>
      <c r="D2" s="515"/>
      <c r="E2" s="516"/>
    </row>
    <row r="3" spans="1:6" ht="16.5" thickBot="1" x14ac:dyDescent="0.3">
      <c r="A3" s="582" t="s">
        <v>0</v>
      </c>
      <c r="B3" s="583"/>
      <c r="C3" s="583"/>
      <c r="D3" s="583"/>
      <c r="E3" s="584"/>
    </row>
    <row r="4" spans="1:6" ht="15.75" customHeight="1" thickTop="1" x14ac:dyDescent="0.25">
      <c r="A4" s="588" t="s">
        <v>108</v>
      </c>
      <c r="B4" s="591" t="s">
        <v>109</v>
      </c>
      <c r="C4" s="585" t="s">
        <v>173</v>
      </c>
      <c r="D4" s="585" t="s">
        <v>412</v>
      </c>
      <c r="E4" s="585" t="s">
        <v>422</v>
      </c>
    </row>
    <row r="5" spans="1:6" ht="15" customHeight="1" x14ac:dyDescent="0.25">
      <c r="A5" s="589"/>
      <c r="B5" s="592"/>
      <c r="C5" s="586"/>
      <c r="D5" s="586"/>
      <c r="E5" s="586"/>
    </row>
    <row r="6" spans="1:6" ht="15.75" customHeight="1" thickBot="1" x14ac:dyDescent="0.3">
      <c r="A6" s="590"/>
      <c r="B6" s="593"/>
      <c r="C6" s="587"/>
      <c r="D6" s="587"/>
      <c r="E6" s="587"/>
    </row>
    <row r="7" spans="1:6" ht="16.5" thickTop="1" x14ac:dyDescent="0.25">
      <c r="A7" s="90" t="s">
        <v>110</v>
      </c>
      <c r="B7" s="91" t="s">
        <v>191</v>
      </c>
      <c r="C7" s="95">
        <v>3000000</v>
      </c>
      <c r="D7" s="95">
        <v>3000000</v>
      </c>
      <c r="E7" s="95" t="s">
        <v>181</v>
      </c>
    </row>
    <row r="8" spans="1:6" ht="15.75" x14ac:dyDescent="0.25">
      <c r="A8" s="90" t="s">
        <v>111</v>
      </c>
      <c r="B8" s="91" t="s">
        <v>186</v>
      </c>
      <c r="C8" s="95">
        <v>1000000</v>
      </c>
      <c r="D8" s="95">
        <v>1000000</v>
      </c>
      <c r="E8" s="95" t="s">
        <v>181</v>
      </c>
    </row>
    <row r="9" spans="1:6" ht="15.75" x14ac:dyDescent="0.25">
      <c r="A9" s="426" t="s">
        <v>112</v>
      </c>
      <c r="B9" s="427" t="s">
        <v>187</v>
      </c>
      <c r="C9" s="428">
        <v>1000000</v>
      </c>
      <c r="D9" s="428">
        <v>1000000</v>
      </c>
      <c r="E9" s="428" t="s">
        <v>181</v>
      </c>
    </row>
    <row r="10" spans="1:6" ht="15.75" x14ac:dyDescent="0.25">
      <c r="A10" s="433" t="s">
        <v>157</v>
      </c>
      <c r="B10" s="429" t="s">
        <v>553</v>
      </c>
      <c r="C10" s="430" t="s">
        <v>181</v>
      </c>
      <c r="D10" s="430" t="s">
        <v>181</v>
      </c>
      <c r="E10" s="430">
        <v>292100</v>
      </c>
    </row>
    <row r="11" spans="1:6" ht="15.75" x14ac:dyDescent="0.25">
      <c r="A11" s="433" t="s">
        <v>159</v>
      </c>
      <c r="B11" s="429" t="s">
        <v>554</v>
      </c>
      <c r="C11" s="430" t="s">
        <v>181</v>
      </c>
      <c r="D11" s="430" t="s">
        <v>181</v>
      </c>
      <c r="E11" s="430">
        <v>1406897</v>
      </c>
    </row>
    <row r="12" spans="1:6" ht="16.5" thickBot="1" x14ac:dyDescent="0.3">
      <c r="A12" s="434" t="s">
        <v>285</v>
      </c>
      <c r="B12" s="431" t="s">
        <v>555</v>
      </c>
      <c r="C12" s="432" t="s">
        <v>181</v>
      </c>
      <c r="D12" s="432" t="s">
        <v>181</v>
      </c>
      <c r="E12" s="432">
        <v>406273</v>
      </c>
    </row>
    <row r="13" spans="1:6" ht="17.25" thickTop="1" thickBot="1" x14ac:dyDescent="0.3">
      <c r="A13" s="92"/>
      <c r="B13" s="93" t="s">
        <v>185</v>
      </c>
      <c r="C13" s="94">
        <f>SUM(C7:C9)</f>
        <v>5000000</v>
      </c>
      <c r="D13" s="94">
        <f>SUM(D7:D9)</f>
        <v>5000000</v>
      </c>
      <c r="E13" s="94">
        <f>SUM(E7:E12)</f>
        <v>2105270</v>
      </c>
      <c r="F13" s="438"/>
    </row>
    <row r="14" spans="1:6" ht="16.5" thickTop="1" x14ac:dyDescent="0.25">
      <c r="A14" s="90" t="s">
        <v>110</v>
      </c>
      <c r="B14" s="91" t="s">
        <v>188</v>
      </c>
      <c r="C14" s="95">
        <v>6989804</v>
      </c>
      <c r="D14" s="95">
        <v>6989804</v>
      </c>
      <c r="E14" s="95">
        <v>7064804</v>
      </c>
    </row>
    <row r="15" spans="1:6" ht="15.75" x14ac:dyDescent="0.25">
      <c r="A15" s="90" t="s">
        <v>111</v>
      </c>
      <c r="B15" s="91" t="s">
        <v>189</v>
      </c>
      <c r="C15" s="95">
        <v>2000000</v>
      </c>
      <c r="D15" s="95">
        <v>2000000</v>
      </c>
      <c r="E15" s="95" t="s">
        <v>181</v>
      </c>
    </row>
    <row r="16" spans="1:6" ht="15.75" x14ac:dyDescent="0.25">
      <c r="A16" s="90" t="s">
        <v>112</v>
      </c>
      <c r="B16" s="91" t="s">
        <v>190</v>
      </c>
      <c r="C16" s="95">
        <v>10010196</v>
      </c>
      <c r="D16" s="95">
        <v>10010196</v>
      </c>
      <c r="E16" s="95" t="s">
        <v>181</v>
      </c>
    </row>
    <row r="17" spans="1:6" ht="15.75" x14ac:dyDescent="0.25">
      <c r="A17" s="433" t="s">
        <v>157</v>
      </c>
      <c r="B17" s="429" t="s">
        <v>550</v>
      </c>
      <c r="C17" s="430" t="s">
        <v>181</v>
      </c>
      <c r="D17" s="430" t="s">
        <v>181</v>
      </c>
      <c r="E17" s="430">
        <v>75000</v>
      </c>
    </row>
    <row r="18" spans="1:6" ht="15.75" x14ac:dyDescent="0.25">
      <c r="A18" s="433" t="s">
        <v>159</v>
      </c>
      <c r="B18" s="429" t="s">
        <v>551</v>
      </c>
      <c r="C18" s="430" t="s">
        <v>181</v>
      </c>
      <c r="D18" s="430" t="s">
        <v>181</v>
      </c>
      <c r="E18" s="430">
        <v>177800</v>
      </c>
    </row>
    <row r="19" spans="1:6" ht="16.5" thickBot="1" x14ac:dyDescent="0.3">
      <c r="A19" s="434" t="s">
        <v>285</v>
      </c>
      <c r="B19" s="431" t="s">
        <v>552</v>
      </c>
      <c r="C19" s="432" t="s">
        <v>181</v>
      </c>
      <c r="D19" s="432" t="s">
        <v>181</v>
      </c>
      <c r="E19" s="432">
        <v>958590</v>
      </c>
    </row>
    <row r="20" spans="1:6" ht="17.25" thickTop="1" thickBot="1" x14ac:dyDescent="0.3">
      <c r="A20" s="92"/>
      <c r="B20" s="93" t="s">
        <v>113</v>
      </c>
      <c r="C20" s="94">
        <f>SUM(C14:C16)</f>
        <v>19000000</v>
      </c>
      <c r="D20" s="94">
        <f>SUM(D14:D16)</f>
        <v>19000000</v>
      </c>
      <c r="E20" s="94">
        <f>SUM(E14:E19)</f>
        <v>8276194</v>
      </c>
      <c r="F20" s="438"/>
    </row>
    <row r="21" spans="1:6" ht="17.25" thickTop="1" thickBot="1" x14ac:dyDescent="0.3">
      <c r="A21" s="58"/>
      <c r="B21" s="59" t="s">
        <v>114</v>
      </c>
      <c r="C21" s="60">
        <f>SUM(C20,C13)</f>
        <v>24000000</v>
      </c>
      <c r="D21" s="60">
        <f>SUM(D20,D13)</f>
        <v>24000000</v>
      </c>
      <c r="E21" s="60">
        <f>SUM(E20,E13)</f>
        <v>10381464</v>
      </c>
    </row>
    <row r="22" spans="1:6" ht="15.75" thickTop="1" x14ac:dyDescent="0.25"/>
  </sheetData>
  <mergeCells count="8">
    <mergeCell ref="A1:E1"/>
    <mergeCell ref="A2:E2"/>
    <mergeCell ref="A3:E3"/>
    <mergeCell ref="E4:E6"/>
    <mergeCell ref="D4:D6"/>
    <mergeCell ref="A4:A6"/>
    <mergeCell ref="B4:B6"/>
    <mergeCell ref="C4:C6"/>
  </mergeCells>
  <pageMargins left="0.7" right="0.7" top="0.75" bottom="0.75" header="0.3" footer="0.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0149-9A70-43BC-851A-08238E3E4699}">
  <sheetPr>
    <tabColor rgb="FF00B0F0"/>
    <pageSetUpPr fitToPage="1"/>
  </sheetPr>
  <dimension ref="A1:E31"/>
  <sheetViews>
    <sheetView workbookViewId="0">
      <selection activeCell="H31" sqref="H31"/>
    </sheetView>
  </sheetViews>
  <sheetFormatPr defaultRowHeight="15" x14ac:dyDescent="0.25"/>
  <cols>
    <col min="1" max="1" width="47" bestFit="1" customWidth="1"/>
    <col min="2" max="4" width="18.5703125" bestFit="1" customWidth="1"/>
    <col min="5" max="5" width="14.28515625" bestFit="1" customWidth="1"/>
  </cols>
  <sheetData>
    <row r="1" spans="1:5" ht="16.5" thickTop="1" x14ac:dyDescent="0.25">
      <c r="A1" s="566" t="s">
        <v>168</v>
      </c>
      <c r="B1" s="567"/>
      <c r="C1" s="567"/>
      <c r="D1" s="568"/>
    </row>
    <row r="2" spans="1:5" ht="15.75" x14ac:dyDescent="0.25">
      <c r="A2" s="514" t="s">
        <v>177</v>
      </c>
      <c r="B2" s="515"/>
      <c r="C2" s="515"/>
      <c r="D2" s="516"/>
    </row>
    <row r="3" spans="1:5" ht="16.5" thickBot="1" x14ac:dyDescent="0.3">
      <c r="A3" s="594" t="s">
        <v>0</v>
      </c>
      <c r="B3" s="595"/>
      <c r="C3" s="595"/>
      <c r="D3" s="596"/>
    </row>
    <row r="4" spans="1:5" ht="16.5" thickBot="1" x14ac:dyDescent="0.3">
      <c r="A4" s="61" t="s">
        <v>72</v>
      </c>
      <c r="B4" s="62" t="s">
        <v>115</v>
      </c>
      <c r="C4" s="62" t="s">
        <v>407</v>
      </c>
      <c r="D4" s="62" t="s">
        <v>420</v>
      </c>
    </row>
    <row r="5" spans="1:5" ht="15.75" x14ac:dyDescent="0.25">
      <c r="A5" s="19" t="s">
        <v>116</v>
      </c>
      <c r="B5" s="20">
        <v>15600</v>
      </c>
      <c r="C5" s="20">
        <v>15400</v>
      </c>
      <c r="D5" s="20">
        <v>15325</v>
      </c>
    </row>
    <row r="6" spans="1:5" ht="15.75" x14ac:dyDescent="0.25">
      <c r="A6" s="19" t="s">
        <v>117</v>
      </c>
      <c r="B6" s="21">
        <v>31400</v>
      </c>
      <c r="C6" s="21">
        <v>15400</v>
      </c>
      <c r="D6" s="21">
        <v>15325</v>
      </c>
    </row>
    <row r="7" spans="1:5" ht="15.75" x14ac:dyDescent="0.25">
      <c r="A7" s="19" t="s">
        <v>118</v>
      </c>
      <c r="B7" s="21">
        <v>125000</v>
      </c>
      <c r="C7" s="21">
        <v>245200</v>
      </c>
      <c r="D7" s="21">
        <v>245200</v>
      </c>
    </row>
    <row r="8" spans="1:5" ht="15.75" x14ac:dyDescent="0.25">
      <c r="A8" s="19" t="s">
        <v>119</v>
      </c>
      <c r="B8" s="21">
        <v>81000</v>
      </c>
      <c r="C8" s="21">
        <v>80000</v>
      </c>
      <c r="D8" s="21">
        <v>79690</v>
      </c>
    </row>
    <row r="9" spans="1:5" ht="15.75" x14ac:dyDescent="0.25">
      <c r="A9" s="22" t="s">
        <v>120</v>
      </c>
      <c r="B9" s="23">
        <v>61000</v>
      </c>
      <c r="C9" s="23" t="s">
        <v>181</v>
      </c>
      <c r="D9" s="23" t="s">
        <v>181</v>
      </c>
    </row>
    <row r="10" spans="1:5" ht="15.75" x14ac:dyDescent="0.25">
      <c r="A10" s="19" t="s">
        <v>121</v>
      </c>
      <c r="B10" s="21">
        <v>849000</v>
      </c>
      <c r="C10" s="21" t="s">
        <v>181</v>
      </c>
      <c r="D10" s="21" t="s">
        <v>181</v>
      </c>
    </row>
    <row r="11" spans="1:5" ht="15.75" x14ac:dyDescent="0.25">
      <c r="A11" s="19" t="s">
        <v>122</v>
      </c>
      <c r="B11" s="21">
        <v>202000</v>
      </c>
      <c r="C11" s="21">
        <v>123944</v>
      </c>
      <c r="D11" s="21">
        <v>439169</v>
      </c>
    </row>
    <row r="12" spans="1:5" ht="15.75" x14ac:dyDescent="0.25">
      <c r="A12" s="19" t="s">
        <v>123</v>
      </c>
      <c r="B12" s="21">
        <v>2850000</v>
      </c>
      <c r="C12" s="21">
        <v>2850000</v>
      </c>
      <c r="D12" s="21">
        <v>6252000</v>
      </c>
    </row>
    <row r="13" spans="1:5" ht="15.75" x14ac:dyDescent="0.25">
      <c r="A13" s="19" t="s">
        <v>124</v>
      </c>
      <c r="B13" s="21">
        <v>53000</v>
      </c>
      <c r="C13" s="21" t="s">
        <v>181</v>
      </c>
      <c r="D13" s="21" t="s">
        <v>181</v>
      </c>
    </row>
    <row r="14" spans="1:5" ht="15.75" x14ac:dyDescent="0.25">
      <c r="A14" s="22" t="s">
        <v>125</v>
      </c>
      <c r="B14" s="23">
        <v>12000</v>
      </c>
      <c r="C14" s="23">
        <v>12000</v>
      </c>
      <c r="D14" s="23">
        <v>12000</v>
      </c>
    </row>
    <row r="15" spans="1:5" ht="16.5" thickBot="1" x14ac:dyDescent="0.3">
      <c r="A15" s="24" t="s">
        <v>411</v>
      </c>
      <c r="B15" s="25"/>
      <c r="C15" s="25">
        <v>1168056</v>
      </c>
      <c r="D15" s="25">
        <v>1168056</v>
      </c>
    </row>
    <row r="16" spans="1:5" ht="16.5" thickBot="1" x14ac:dyDescent="0.3">
      <c r="A16" s="26" t="s">
        <v>126</v>
      </c>
      <c r="B16" s="27">
        <f>SUM(B5:B14)</f>
        <v>4280000</v>
      </c>
      <c r="C16" s="27">
        <f>SUM(C5:C15)</f>
        <v>4510000</v>
      </c>
      <c r="D16" s="27">
        <f>SUM(D5:D15)</f>
        <v>8226765</v>
      </c>
      <c r="E16" s="439"/>
    </row>
    <row r="17" spans="1:5" ht="15.75" x14ac:dyDescent="0.25">
      <c r="A17" s="28" t="s">
        <v>127</v>
      </c>
      <c r="B17" s="29">
        <v>300000</v>
      </c>
      <c r="C17" s="29">
        <v>500000</v>
      </c>
      <c r="D17" s="29">
        <v>500000</v>
      </c>
    </row>
    <row r="18" spans="1:5" ht="15.75" x14ac:dyDescent="0.25">
      <c r="A18" s="30" t="s">
        <v>128</v>
      </c>
      <c r="B18" s="21">
        <v>500000</v>
      </c>
      <c r="C18" s="21">
        <v>620000</v>
      </c>
      <c r="D18" s="21">
        <v>620000</v>
      </c>
    </row>
    <row r="19" spans="1:5" ht="15.75" x14ac:dyDescent="0.25">
      <c r="A19" s="30" t="s">
        <v>129</v>
      </c>
      <c r="B19" s="21">
        <v>300000</v>
      </c>
      <c r="C19" s="21">
        <v>650000</v>
      </c>
      <c r="D19" s="21">
        <v>650000</v>
      </c>
    </row>
    <row r="20" spans="1:5" ht="15.75" x14ac:dyDescent="0.25">
      <c r="A20" s="30" t="s">
        <v>130</v>
      </c>
      <c r="B20" s="21">
        <v>300000</v>
      </c>
      <c r="C20" s="21">
        <v>300000</v>
      </c>
      <c r="D20" s="21">
        <v>300000</v>
      </c>
    </row>
    <row r="21" spans="1:5" ht="15.75" x14ac:dyDescent="0.25">
      <c r="A21" s="30" t="s">
        <v>131</v>
      </c>
      <c r="B21" s="21">
        <v>200000</v>
      </c>
      <c r="C21" s="21">
        <v>200000</v>
      </c>
      <c r="D21" s="21">
        <v>200000</v>
      </c>
    </row>
    <row r="22" spans="1:5" ht="15.75" x14ac:dyDescent="0.25">
      <c r="A22" s="30" t="s">
        <v>132</v>
      </c>
      <c r="B22" s="21">
        <v>12000</v>
      </c>
      <c r="C22" s="21" t="s">
        <v>181</v>
      </c>
      <c r="D22" s="21" t="s">
        <v>181</v>
      </c>
    </row>
    <row r="23" spans="1:5" ht="15.75" x14ac:dyDescent="0.25">
      <c r="A23" s="30" t="s">
        <v>408</v>
      </c>
      <c r="B23" s="21" t="s">
        <v>181</v>
      </c>
      <c r="C23" s="21">
        <v>50000</v>
      </c>
      <c r="D23" s="21">
        <v>50000</v>
      </c>
    </row>
    <row r="24" spans="1:5" ht="15.75" x14ac:dyDescent="0.25">
      <c r="A24" s="30" t="s">
        <v>409</v>
      </c>
      <c r="B24" s="21" t="s">
        <v>181</v>
      </c>
      <c r="C24" s="21">
        <v>150000</v>
      </c>
      <c r="D24" s="21">
        <v>150000</v>
      </c>
    </row>
    <row r="25" spans="1:5" ht="16.5" thickBot="1" x14ac:dyDescent="0.3">
      <c r="A25" s="267" t="s">
        <v>410</v>
      </c>
      <c r="B25" s="268" t="s">
        <v>181</v>
      </c>
      <c r="C25" s="268">
        <v>50000</v>
      </c>
      <c r="D25" s="268">
        <v>50000</v>
      </c>
    </row>
    <row r="26" spans="1:5" ht="16.5" thickBot="1" x14ac:dyDescent="0.3">
      <c r="A26" s="31" t="s">
        <v>133</v>
      </c>
      <c r="B26" s="27">
        <f>SUM(B17:B22)</f>
        <v>1612000</v>
      </c>
      <c r="C26" s="27">
        <f>SUM(C17:C25)</f>
        <v>2520000</v>
      </c>
      <c r="D26" s="27">
        <f>SUM(D17:D25)</f>
        <v>2520000</v>
      </c>
      <c r="E26" s="439"/>
    </row>
    <row r="27" spans="1:5" ht="16.5" thickBot="1" x14ac:dyDescent="0.3">
      <c r="A27" s="32"/>
      <c r="B27" s="33"/>
      <c r="C27" s="33"/>
      <c r="D27" s="33"/>
    </row>
    <row r="28" spans="1:5" ht="16.5" thickBot="1" x14ac:dyDescent="0.3">
      <c r="A28" s="31" t="s">
        <v>134</v>
      </c>
      <c r="B28" s="27" t="s">
        <v>182</v>
      </c>
      <c r="C28" s="27" t="s">
        <v>182</v>
      </c>
      <c r="D28" s="27" t="s">
        <v>182</v>
      </c>
    </row>
    <row r="29" spans="1:5" ht="16.5" thickBot="1" x14ac:dyDescent="0.3">
      <c r="A29" s="34"/>
      <c r="B29" s="33"/>
      <c r="C29" s="33"/>
      <c r="D29" s="33"/>
    </row>
    <row r="30" spans="1:5" ht="16.5" thickBot="1" x14ac:dyDescent="0.3">
      <c r="A30" s="63" t="s">
        <v>135</v>
      </c>
      <c r="B30" s="64">
        <f>SUM(B16+B26)</f>
        <v>5892000</v>
      </c>
      <c r="C30" s="64">
        <f>SUM(C16+C26)</f>
        <v>7030000</v>
      </c>
      <c r="D30" s="64">
        <f>SUM(D16+D26)</f>
        <v>10746765</v>
      </c>
    </row>
    <row r="31" spans="1:5" ht="15.75" thickTop="1" x14ac:dyDescent="0.25"/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579-6894-4B3E-BE4A-53E9AB4910F6}">
  <sheetPr>
    <tabColor rgb="FF00B0F0"/>
    <pageSetUpPr fitToPage="1"/>
  </sheetPr>
  <dimension ref="A1:E25"/>
  <sheetViews>
    <sheetView workbookViewId="0">
      <selection activeCell="F17" sqref="F17"/>
    </sheetView>
  </sheetViews>
  <sheetFormatPr defaultRowHeight="15" x14ac:dyDescent="0.25"/>
  <cols>
    <col min="1" max="1" width="48.42578125" customWidth="1"/>
    <col min="2" max="4" width="32.7109375" customWidth="1"/>
    <col min="5" max="5" width="14.28515625" bestFit="1" customWidth="1"/>
  </cols>
  <sheetData>
    <row r="1" spans="1:4" ht="16.5" thickTop="1" x14ac:dyDescent="0.25">
      <c r="A1" s="566" t="s">
        <v>169</v>
      </c>
      <c r="B1" s="567"/>
      <c r="C1" s="567"/>
      <c r="D1" s="568"/>
    </row>
    <row r="2" spans="1:4" ht="15.75" x14ac:dyDescent="0.25">
      <c r="A2" s="514" t="s">
        <v>178</v>
      </c>
      <c r="B2" s="515"/>
      <c r="C2" s="515"/>
      <c r="D2" s="516"/>
    </row>
    <row r="3" spans="1:4" ht="16.5" thickBot="1" x14ac:dyDescent="0.3">
      <c r="A3" s="582" t="s">
        <v>0</v>
      </c>
      <c r="B3" s="583"/>
      <c r="C3" s="583"/>
      <c r="D3" s="584"/>
    </row>
    <row r="4" spans="1:4" ht="17.25" thickTop="1" thickBot="1" x14ac:dyDescent="0.3">
      <c r="A4" s="65" t="s">
        <v>72</v>
      </c>
      <c r="B4" s="66" t="s">
        <v>173</v>
      </c>
      <c r="C4" s="66" t="s">
        <v>413</v>
      </c>
      <c r="D4" s="66" t="s">
        <v>422</v>
      </c>
    </row>
    <row r="5" spans="1:4" ht="16.5" thickTop="1" x14ac:dyDescent="0.25">
      <c r="A5" s="35" t="s">
        <v>136</v>
      </c>
      <c r="B5" s="85" t="s">
        <v>182</v>
      </c>
      <c r="C5" s="85" t="s">
        <v>182</v>
      </c>
      <c r="D5" s="85" t="s">
        <v>182</v>
      </c>
    </row>
    <row r="6" spans="1:4" ht="15.75" x14ac:dyDescent="0.25">
      <c r="A6" s="37" t="s">
        <v>137</v>
      </c>
      <c r="B6" s="86" t="s">
        <v>182</v>
      </c>
      <c r="C6" s="86" t="s">
        <v>182</v>
      </c>
      <c r="D6" s="86">
        <v>240000</v>
      </c>
    </row>
    <row r="7" spans="1:4" ht="15.75" x14ac:dyDescent="0.25">
      <c r="A7" s="37" t="s">
        <v>138</v>
      </c>
      <c r="B7" s="86">
        <v>36000</v>
      </c>
      <c r="C7" s="86">
        <v>36000</v>
      </c>
      <c r="D7" s="86">
        <v>96000</v>
      </c>
    </row>
    <row r="8" spans="1:4" ht="16.5" thickBot="1" x14ac:dyDescent="0.3">
      <c r="A8" s="39" t="s">
        <v>139</v>
      </c>
      <c r="B8" s="87">
        <v>60000</v>
      </c>
      <c r="C8" s="87">
        <v>60000</v>
      </c>
      <c r="D8" s="87" t="s">
        <v>181</v>
      </c>
    </row>
    <row r="9" spans="1:4" ht="17.25" thickTop="1" thickBot="1" x14ac:dyDescent="0.3">
      <c r="A9" s="44" t="s">
        <v>140</v>
      </c>
      <c r="B9" s="435">
        <f>SUM(B5:B8)</f>
        <v>96000</v>
      </c>
      <c r="C9" s="435">
        <f>SUM(C5:C8)</f>
        <v>96000</v>
      </c>
      <c r="D9" s="435">
        <f>SUM(D5:D8)</f>
        <v>336000</v>
      </c>
    </row>
    <row r="10" spans="1:4" ht="16.5" thickTop="1" x14ac:dyDescent="0.25">
      <c r="A10" s="41" t="s">
        <v>141</v>
      </c>
      <c r="B10" s="36">
        <v>200000</v>
      </c>
      <c r="C10" s="36">
        <v>200000</v>
      </c>
      <c r="D10" s="36">
        <v>490000</v>
      </c>
    </row>
    <row r="11" spans="1:4" ht="15.75" x14ac:dyDescent="0.25">
      <c r="A11" s="37" t="s">
        <v>142</v>
      </c>
      <c r="B11" s="86" t="s">
        <v>182</v>
      </c>
      <c r="C11" s="86" t="s">
        <v>182</v>
      </c>
      <c r="D11" s="86" t="s">
        <v>182</v>
      </c>
    </row>
    <row r="12" spans="1:4" ht="15.75" x14ac:dyDescent="0.25">
      <c r="A12" s="37" t="s">
        <v>143</v>
      </c>
      <c r="B12" s="38">
        <v>240000</v>
      </c>
      <c r="C12" s="38">
        <v>240000</v>
      </c>
      <c r="D12" s="38">
        <v>320000</v>
      </c>
    </row>
    <row r="13" spans="1:4" ht="15.75" x14ac:dyDescent="0.25">
      <c r="A13" s="37" t="s">
        <v>144</v>
      </c>
      <c r="B13" s="38">
        <v>100000</v>
      </c>
      <c r="C13" s="38">
        <v>100000</v>
      </c>
      <c r="D13" s="86" t="s">
        <v>181</v>
      </c>
    </row>
    <row r="14" spans="1:4" ht="15.75" x14ac:dyDescent="0.25">
      <c r="A14" s="37" t="s">
        <v>145</v>
      </c>
      <c r="B14" s="86" t="s">
        <v>182</v>
      </c>
      <c r="C14" s="86" t="s">
        <v>182</v>
      </c>
      <c r="D14" s="86" t="s">
        <v>182</v>
      </c>
    </row>
    <row r="15" spans="1:4" ht="15.75" x14ac:dyDescent="0.25">
      <c r="A15" s="37" t="s">
        <v>146</v>
      </c>
      <c r="B15" s="86" t="s">
        <v>182</v>
      </c>
      <c r="C15" s="86" t="s">
        <v>182</v>
      </c>
      <c r="D15" s="86" t="s">
        <v>182</v>
      </c>
    </row>
    <row r="16" spans="1:4" ht="15.75" x14ac:dyDescent="0.25">
      <c r="A16" s="37" t="s">
        <v>147</v>
      </c>
      <c r="B16" s="38">
        <v>498000</v>
      </c>
      <c r="C16" s="38">
        <v>498000</v>
      </c>
      <c r="D16" s="38">
        <v>468000</v>
      </c>
    </row>
    <row r="17" spans="1:5" ht="16.5" thickBot="1" x14ac:dyDescent="0.3">
      <c r="A17" s="42" t="s">
        <v>148</v>
      </c>
      <c r="B17" s="40">
        <v>636000</v>
      </c>
      <c r="C17" s="40">
        <v>636000</v>
      </c>
      <c r="D17" s="40">
        <v>810000</v>
      </c>
    </row>
    <row r="18" spans="1:5" ht="17.25" thickTop="1" thickBot="1" x14ac:dyDescent="0.3">
      <c r="A18" s="44" t="s">
        <v>149</v>
      </c>
      <c r="B18" s="45">
        <f>SUM(B10:B17)</f>
        <v>1674000</v>
      </c>
      <c r="C18" s="45">
        <f>SUM(C10:C17)</f>
        <v>1674000</v>
      </c>
      <c r="D18" s="45">
        <f>SUM(D10:D17)</f>
        <v>2088000</v>
      </c>
    </row>
    <row r="19" spans="1:5" ht="16.5" thickTop="1" x14ac:dyDescent="0.25">
      <c r="A19" s="41" t="s">
        <v>150</v>
      </c>
      <c r="B19" s="36">
        <v>155000</v>
      </c>
      <c r="C19" s="36">
        <v>155000</v>
      </c>
      <c r="D19" s="85" t="s">
        <v>556</v>
      </c>
    </row>
    <row r="20" spans="1:5" ht="15.75" x14ac:dyDescent="0.25">
      <c r="A20" s="43" t="s">
        <v>183</v>
      </c>
      <c r="B20" s="36">
        <v>628000</v>
      </c>
      <c r="C20" s="36">
        <v>628000</v>
      </c>
      <c r="D20" s="36">
        <v>134000</v>
      </c>
    </row>
    <row r="21" spans="1:5" ht="15.75" x14ac:dyDescent="0.25">
      <c r="A21" s="43" t="s">
        <v>184</v>
      </c>
      <c r="B21" s="88">
        <v>760000</v>
      </c>
      <c r="C21" s="88">
        <v>760000</v>
      </c>
      <c r="D21" s="88">
        <v>392000</v>
      </c>
    </row>
    <row r="22" spans="1:5" ht="16.5" thickBot="1" x14ac:dyDescent="0.3">
      <c r="A22" s="42" t="s">
        <v>142</v>
      </c>
      <c r="B22" s="89" t="s">
        <v>182</v>
      </c>
      <c r="C22" s="89" t="s">
        <v>182</v>
      </c>
      <c r="D22" s="89" t="s">
        <v>182</v>
      </c>
    </row>
    <row r="23" spans="1:5" ht="17.25" thickTop="1" thickBot="1" x14ac:dyDescent="0.3">
      <c r="A23" s="44" t="s">
        <v>151</v>
      </c>
      <c r="B23" s="45">
        <f>SUM(B19:B22)</f>
        <v>1543000</v>
      </c>
      <c r="C23" s="45">
        <f>SUM(C19:C22)</f>
        <v>1543000</v>
      </c>
      <c r="D23" s="45">
        <f>SUM(D19:D22)</f>
        <v>526000</v>
      </c>
    </row>
    <row r="24" spans="1:5" ht="17.25" thickTop="1" thickBot="1" x14ac:dyDescent="0.3">
      <c r="A24" s="67" t="s">
        <v>179</v>
      </c>
      <c r="B24" s="68">
        <f>SUM(B23,B18,B9)</f>
        <v>3313000</v>
      </c>
      <c r="C24" s="68">
        <f>SUM(C23,C18,C9)</f>
        <v>3313000</v>
      </c>
      <c r="D24" s="68">
        <f>SUM(D23,D18,D9)</f>
        <v>2950000</v>
      </c>
      <c r="E24" s="441"/>
    </row>
    <row r="25" spans="1:5" ht="15.75" thickTop="1" x14ac:dyDescent="0.25"/>
  </sheetData>
  <mergeCells count="3">
    <mergeCell ref="A1:D1"/>
    <mergeCell ref="A2:D2"/>
    <mergeCell ref="A3:D3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1.sz. melléklet</vt:lpstr>
      <vt:lpstr>1.1.sz. melléklet</vt:lpstr>
      <vt:lpstr>1.2.sz. melléklet</vt:lpstr>
      <vt:lpstr>1.3.sz. melléklet</vt:lpstr>
      <vt:lpstr>2.sz. melléklet</vt:lpstr>
      <vt:lpstr>2.1.sz. melléklet</vt:lpstr>
      <vt:lpstr>2.2.sz. melléklet</vt:lpstr>
      <vt:lpstr>2.3.sz. melléklet</vt:lpstr>
      <vt:lpstr>2.4.sz. melléklet</vt:lpstr>
      <vt:lpstr>3.sz. melléklet</vt:lpstr>
      <vt:lpstr>4.sz. melléklet</vt:lpstr>
      <vt:lpstr>5.sz. melléklet</vt:lpstr>
      <vt:lpstr>6.sz. melléklet</vt:lpstr>
      <vt:lpstr>7.sz.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gep1</dc:creator>
  <cp:lastModifiedBy>gep1</cp:lastModifiedBy>
  <cp:lastPrinted>2020-05-13T12:41:18Z</cp:lastPrinted>
  <dcterms:created xsi:type="dcterms:W3CDTF">2018-11-27T10:45:20Z</dcterms:created>
  <dcterms:modified xsi:type="dcterms:W3CDTF">2020-06-02T12:31:30Z</dcterms:modified>
</cp:coreProperties>
</file>