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 firstSheet="8" activeTab="12"/>
  </bookViews>
  <sheets>
    <sheet name="Tartalomjegyzék" sheetId="16" r:id="rId1"/>
    <sheet name="1.sz.Mérleg" sheetId="1" r:id="rId2"/>
    <sheet name="2.sz.Összesítő" sheetId="4" r:id="rId3"/>
    <sheet name="3.sz.Önkormányzat" sheetId="2" r:id="rId4"/>
    <sheet name="4.sz.Cházi Közös Önk.Hiv." sheetId="3" r:id="rId5"/>
    <sheet name="5.sz.Óvoda" sheetId="5" r:id="rId6"/>
    <sheet name="6.sz.Könyvtár" sheetId="7" r:id="rId7"/>
    <sheet name="7.sz.Műv.Ház" sheetId="8" r:id="rId8"/>
    <sheet name="8.sz.Bölcsőde" sheetId="10" r:id="rId9"/>
    <sheet name="9.sz.KSZKI" sheetId="11" r:id="rId10"/>
    <sheet name="10.sz.Pályázatok" sheetId="13" r:id="rId11"/>
    <sheet name="11.sz.Kedvezmény" sheetId="14" r:id="rId12"/>
    <sheet name="12.sz.Ei.felhasználás" sheetId="15" r:id="rId13"/>
    <sheet name="Munka1" sheetId="17" r:id="rId14"/>
  </sheets>
  <definedNames>
    <definedName name="_xlnm.Print_Area" localSheetId="2">'2.sz.Összesítő'!$B$1:$N$35</definedName>
  </definedNames>
  <calcPr calcId="124519"/>
</workbook>
</file>

<file path=xl/calcChain.xml><?xml version="1.0" encoding="utf-8"?>
<calcChain xmlns="http://schemas.openxmlformats.org/spreadsheetml/2006/main">
  <c r="O31" i="15"/>
  <c r="O19"/>
  <c r="O20"/>
  <c r="O21"/>
  <c r="O22"/>
  <c r="O23"/>
  <c r="O24"/>
  <c r="O25"/>
  <c r="O26"/>
  <c r="O27"/>
  <c r="O28"/>
  <c r="O29"/>
  <c r="O18"/>
  <c r="C30"/>
  <c r="C16"/>
  <c r="O7"/>
  <c r="O8"/>
  <c r="O9"/>
  <c r="O10"/>
  <c r="O11"/>
  <c r="O12"/>
  <c r="O13"/>
  <c r="O14"/>
  <c r="O15"/>
  <c r="O6"/>
  <c r="C31" l="1"/>
  <c r="F15" i="1" l="1"/>
  <c r="F14"/>
  <c r="C12"/>
  <c r="D12"/>
  <c r="E19"/>
  <c r="D19"/>
  <c r="C19"/>
  <c r="E12"/>
  <c r="E11"/>
  <c r="D11"/>
  <c r="C11"/>
  <c r="C12" i="14"/>
  <c r="C25" s="1"/>
  <c r="B12"/>
  <c r="B25" s="1"/>
  <c r="M30" i="4" l="1"/>
  <c r="M5"/>
  <c r="N5"/>
  <c r="I11" l="1"/>
  <c r="H12" i="2"/>
  <c r="I11"/>
  <c r="H11"/>
  <c r="H12" i="4"/>
  <c r="H11"/>
  <c r="L5" l="1"/>
  <c r="L5" i="2"/>
  <c r="F19" i="1"/>
  <c r="F18"/>
  <c r="D18"/>
  <c r="D15"/>
  <c r="I13"/>
  <c r="L13" s="1"/>
  <c r="L12"/>
  <c r="K14"/>
  <c r="I14"/>
  <c r="L14" s="1"/>
  <c r="I12"/>
  <c r="I11"/>
  <c r="L11" s="1"/>
  <c r="L18"/>
  <c r="J18"/>
  <c r="J17"/>
  <c r="L17" s="1"/>
  <c r="J15"/>
  <c r="J16"/>
  <c r="J14" s="1"/>
  <c r="I18"/>
  <c r="J11"/>
  <c r="J9" s="1"/>
  <c r="J20" s="1"/>
  <c r="J10"/>
  <c r="K11"/>
  <c r="K10"/>
  <c r="K9" s="1"/>
  <c r="K20" s="1"/>
  <c r="I10"/>
  <c r="L10" s="1"/>
  <c r="D42" i="4"/>
  <c r="E42"/>
  <c r="F42"/>
  <c r="G42"/>
  <c r="J42"/>
  <c r="C42"/>
  <c r="D39"/>
  <c r="E39"/>
  <c r="F39"/>
  <c r="G39"/>
  <c r="H39"/>
  <c r="I39"/>
  <c r="J39"/>
  <c r="K39"/>
  <c r="C39"/>
  <c r="D38"/>
  <c r="E38"/>
  <c r="E40" s="1"/>
  <c r="F38"/>
  <c r="G38"/>
  <c r="G40" s="1"/>
  <c r="H38"/>
  <c r="I38"/>
  <c r="I40" s="1"/>
  <c r="J38"/>
  <c r="K38"/>
  <c r="C38"/>
  <c r="H37"/>
  <c r="H40" s="1"/>
  <c r="I37"/>
  <c r="J37"/>
  <c r="D40"/>
  <c r="F40"/>
  <c r="J40"/>
  <c r="C40"/>
  <c r="G37"/>
  <c r="D37"/>
  <c r="E37"/>
  <c r="F37"/>
  <c r="C37"/>
  <c r="F13" i="2"/>
  <c r="F13" i="4"/>
  <c r="F11"/>
  <c r="F11" i="2"/>
  <c r="I9" i="1" l="1"/>
  <c r="I20" l="1"/>
  <c r="L9"/>
  <c r="L20" s="1"/>
  <c r="H6" i="3" l="1"/>
  <c r="I6"/>
  <c r="C6" i="4"/>
  <c r="F23" i="2"/>
  <c r="G23"/>
  <c r="C30" i="4"/>
  <c r="I5"/>
  <c r="J5"/>
  <c r="H5"/>
  <c r="D5"/>
  <c r="E5"/>
  <c r="F5"/>
  <c r="G5" s="1"/>
  <c r="C5"/>
  <c r="K22"/>
  <c r="G22"/>
  <c r="K21"/>
  <c r="G21"/>
  <c r="K20"/>
  <c r="G20"/>
  <c r="K19"/>
  <c r="G19"/>
  <c r="K18"/>
  <c r="G18"/>
  <c r="K17"/>
  <c r="G17"/>
  <c r="K16"/>
  <c r="G16"/>
  <c r="K15"/>
  <c r="G15"/>
  <c r="K14"/>
  <c r="G14"/>
  <c r="K13"/>
  <c r="G13"/>
  <c r="K12"/>
  <c r="G12"/>
  <c r="K11"/>
  <c r="G11"/>
  <c r="K10"/>
  <c r="G10"/>
  <c r="K9"/>
  <c r="E9"/>
  <c r="D9"/>
  <c r="G9" s="1"/>
  <c r="K8"/>
  <c r="G8"/>
  <c r="K7"/>
  <c r="G7"/>
  <c r="K6"/>
  <c r="G6"/>
  <c r="C23" i="2"/>
  <c r="D9"/>
  <c r="E9"/>
  <c r="K37" i="4" l="1"/>
  <c r="K40" s="1"/>
  <c r="K5"/>
  <c r="H23" i="2"/>
  <c r="K8"/>
  <c r="K9"/>
  <c r="K10"/>
  <c r="K11"/>
  <c r="K12"/>
  <c r="K13"/>
  <c r="K14"/>
  <c r="K15"/>
  <c r="K16"/>
  <c r="K17"/>
  <c r="K18"/>
  <c r="K19"/>
  <c r="K20"/>
  <c r="K21"/>
  <c r="K22"/>
  <c r="K6"/>
  <c r="I23"/>
  <c r="I42" i="4" s="1"/>
  <c r="J23" i="2"/>
  <c r="D5"/>
  <c r="E5"/>
  <c r="F5"/>
  <c r="I5"/>
  <c r="J5"/>
  <c r="M5"/>
  <c r="N5"/>
  <c r="C5"/>
  <c r="G21"/>
  <c r="F30" i="4"/>
  <c r="N30"/>
  <c r="E30"/>
  <c r="M29"/>
  <c r="L29"/>
  <c r="M28"/>
  <c r="L28"/>
  <c r="I29"/>
  <c r="J29"/>
  <c r="H29"/>
  <c r="D29"/>
  <c r="C29"/>
  <c r="J28"/>
  <c r="I28"/>
  <c r="D28"/>
  <c r="C28"/>
  <c r="M27"/>
  <c r="L27"/>
  <c r="I27"/>
  <c r="J27"/>
  <c r="H27"/>
  <c r="D27"/>
  <c r="E27"/>
  <c r="C27"/>
  <c r="L26"/>
  <c r="I26"/>
  <c r="J26"/>
  <c r="H26"/>
  <c r="D26"/>
  <c r="C26"/>
  <c r="I25"/>
  <c r="J25"/>
  <c r="K25" s="1"/>
  <c r="H25"/>
  <c r="D25"/>
  <c r="C25"/>
  <c r="J24"/>
  <c r="I24"/>
  <c r="K24" s="1"/>
  <c r="D24"/>
  <c r="C24"/>
  <c r="G24" s="1"/>
  <c r="L23"/>
  <c r="H5" i="3"/>
  <c r="C23" i="4"/>
  <c r="H23"/>
  <c r="H30" s="1"/>
  <c r="D23"/>
  <c r="D30" s="1"/>
  <c r="K23" i="2" l="1"/>
  <c r="K42" i="4" s="1"/>
  <c r="H42"/>
  <c r="K5" i="2"/>
  <c r="H5"/>
  <c r="F9" i="13"/>
  <c r="E10"/>
  <c r="E9"/>
  <c r="C10"/>
  <c r="D10"/>
  <c r="F10"/>
  <c r="B10"/>
  <c r="F8"/>
  <c r="D9"/>
  <c r="C8"/>
  <c r="J15" i="11"/>
  <c r="K15"/>
  <c r="G15"/>
  <c r="J14"/>
  <c r="K14"/>
  <c r="G14"/>
  <c r="J13"/>
  <c r="K13"/>
  <c r="G13"/>
  <c r="J7" i="5"/>
  <c r="I5"/>
  <c r="I9" s="1"/>
  <c r="G6" i="11"/>
  <c r="J6" s="1"/>
  <c r="K6" s="1"/>
  <c r="C17"/>
  <c r="D6" i="10"/>
  <c r="E6"/>
  <c r="F6"/>
  <c r="H6"/>
  <c r="I6"/>
  <c r="L6"/>
  <c r="M6"/>
  <c r="N6"/>
  <c r="C6"/>
  <c r="D5" i="5"/>
  <c r="D9" s="1"/>
  <c r="E5"/>
  <c r="E9" s="1"/>
  <c r="F5"/>
  <c r="F9" s="1"/>
  <c r="H5"/>
  <c r="H9" s="1"/>
  <c r="J5"/>
  <c r="J9" s="1"/>
  <c r="L5"/>
  <c r="M5"/>
  <c r="M9" s="1"/>
  <c r="N5"/>
  <c r="N9" s="1"/>
  <c r="C5"/>
  <c r="C9" s="1"/>
  <c r="L9" l="1"/>
  <c r="L25" i="4"/>
  <c r="D8" i="3"/>
  <c r="E8"/>
  <c r="E11" s="1"/>
  <c r="F8"/>
  <c r="F11" s="1"/>
  <c r="H8"/>
  <c r="H11" s="1"/>
  <c r="I8"/>
  <c r="L8"/>
  <c r="M8"/>
  <c r="M11" s="1"/>
  <c r="N8"/>
  <c r="N11" s="1"/>
  <c r="C10"/>
  <c r="C9"/>
  <c r="G9" s="1"/>
  <c r="J9" s="1"/>
  <c r="K9" s="1"/>
  <c r="G10"/>
  <c r="J10" s="1"/>
  <c r="K10" s="1"/>
  <c r="L11" l="1"/>
  <c r="L24" i="4"/>
  <c r="L30" s="1"/>
  <c r="C8" i="3"/>
  <c r="G8"/>
  <c r="K8"/>
  <c r="J8"/>
  <c r="A33" i="15"/>
  <c r="A27" i="14"/>
  <c r="A12" i="13"/>
  <c r="B19" i="11"/>
  <c r="B9" i="10"/>
  <c r="B9" i="8"/>
  <c r="B9" i="7"/>
  <c r="B12" i="5"/>
  <c r="B14" i="3"/>
  <c r="B26" i="2"/>
  <c r="B35" i="4"/>
  <c r="B28" i="1"/>
  <c r="D14"/>
  <c r="L16"/>
  <c r="M17" i="11"/>
  <c r="L17"/>
  <c r="N30" i="15" l="1"/>
  <c r="M30"/>
  <c r="L30"/>
  <c r="K30"/>
  <c r="J30"/>
  <c r="I30"/>
  <c r="H30"/>
  <c r="G30"/>
  <c r="F30"/>
  <c r="E30"/>
  <c r="D30"/>
  <c r="N16"/>
  <c r="M16"/>
  <c r="L16"/>
  <c r="K16"/>
  <c r="J16"/>
  <c r="I16"/>
  <c r="H16"/>
  <c r="G16"/>
  <c r="F16"/>
  <c r="E16"/>
  <c r="D16"/>
  <c r="L15" i="1"/>
  <c r="F11"/>
  <c r="F12"/>
  <c r="F10"/>
  <c r="D9"/>
  <c r="D20" s="1"/>
  <c r="E9"/>
  <c r="F16"/>
  <c r="I17" i="11"/>
  <c r="H17"/>
  <c r="G7"/>
  <c r="G9"/>
  <c r="J9" s="1"/>
  <c r="K9" s="1"/>
  <c r="G8"/>
  <c r="J8" s="1"/>
  <c r="K8" s="1"/>
  <c r="G12"/>
  <c r="J12" s="1"/>
  <c r="K12" s="1"/>
  <c r="G16"/>
  <c r="J16" s="1"/>
  <c r="K16" s="1"/>
  <c r="G10"/>
  <c r="J10" s="1"/>
  <c r="K10" s="1"/>
  <c r="G11"/>
  <c r="J11" s="1"/>
  <c r="K11" s="1"/>
  <c r="G5"/>
  <c r="J5" s="1"/>
  <c r="K5" s="1"/>
  <c r="E17"/>
  <c r="D17"/>
  <c r="D31" i="15" l="1"/>
  <c r="N31"/>
  <c r="L31"/>
  <c r="J31"/>
  <c r="H31"/>
  <c r="O30"/>
  <c r="F31"/>
  <c r="J7" i="11"/>
  <c r="K7" s="1"/>
  <c r="E31" i="15"/>
  <c r="G31"/>
  <c r="I31"/>
  <c r="K31"/>
  <c r="M31"/>
  <c r="O16"/>
  <c r="D26" i="1"/>
  <c r="E20"/>
  <c r="G17" i="11"/>
  <c r="J17" l="1"/>
  <c r="E26" i="1"/>
  <c r="C26"/>
  <c r="D6" i="8"/>
  <c r="E6"/>
  <c r="F6"/>
  <c r="H6"/>
  <c r="I6"/>
  <c r="L6"/>
  <c r="M6"/>
  <c r="N6"/>
  <c r="C6"/>
  <c r="D6" i="7"/>
  <c r="H6"/>
  <c r="I6"/>
  <c r="L6"/>
  <c r="C6"/>
  <c r="D23" i="2"/>
  <c r="E23"/>
  <c r="K17" i="11"/>
  <c r="G5" i="10"/>
  <c r="G6" s="1"/>
  <c r="G5" i="8"/>
  <c r="G5" i="7"/>
  <c r="G8" i="5"/>
  <c r="K7"/>
  <c r="G7"/>
  <c r="K5"/>
  <c r="K9" s="1"/>
  <c r="G6"/>
  <c r="G5" s="1"/>
  <c r="G9" s="1"/>
  <c r="G7" i="3"/>
  <c r="J7" s="1"/>
  <c r="K7" s="1"/>
  <c r="G6"/>
  <c r="I5"/>
  <c r="D5"/>
  <c r="D11" s="1"/>
  <c r="C5"/>
  <c r="C11" s="1"/>
  <c r="G22" i="2"/>
  <c r="G20"/>
  <c r="G19"/>
  <c r="G18"/>
  <c r="G17"/>
  <c r="G16"/>
  <c r="G15"/>
  <c r="G14"/>
  <c r="G13"/>
  <c r="G12"/>
  <c r="G11"/>
  <c r="G10"/>
  <c r="G9"/>
  <c r="G5" s="1"/>
  <c r="G8"/>
  <c r="K7"/>
  <c r="G7"/>
  <c r="G6"/>
  <c r="K29" i="4"/>
  <c r="G29"/>
  <c r="G28"/>
  <c r="K27"/>
  <c r="G27"/>
  <c r="G26"/>
  <c r="K26"/>
  <c r="I11" i="3" l="1"/>
  <c r="I23" i="4"/>
  <c r="I30" s="1"/>
  <c r="G25"/>
  <c r="G6" i="7"/>
  <c r="J5"/>
  <c r="G6" i="8"/>
  <c r="J5"/>
  <c r="J6" i="3"/>
  <c r="G5"/>
  <c r="G11" s="1"/>
  <c r="J5" i="10"/>
  <c r="J6" s="1"/>
  <c r="K28" i="4"/>
  <c r="J6" i="8" l="1"/>
  <c r="K5"/>
  <c r="K6" s="1"/>
  <c r="J6" i="7"/>
  <c r="K5"/>
  <c r="K6" s="1"/>
  <c r="K6" i="3"/>
  <c r="J5"/>
  <c r="J23" i="4" s="1"/>
  <c r="J30" s="1"/>
  <c r="K5" i="10"/>
  <c r="K6" s="1"/>
  <c r="K5" i="3" l="1"/>
  <c r="K11" s="1"/>
  <c r="J11"/>
  <c r="K23" i="4" l="1"/>
  <c r="K30" s="1"/>
  <c r="G23"/>
  <c r="G30" s="1"/>
  <c r="K31" l="1"/>
  <c r="K32" s="1"/>
  <c r="C13" i="1" s="1"/>
  <c r="K33" i="4"/>
  <c r="C9" i="1" l="1"/>
  <c r="F13"/>
  <c r="C20" l="1"/>
  <c r="F9"/>
  <c r="F20" s="1"/>
  <c r="E25" l="1"/>
  <c r="D25"/>
  <c r="C25"/>
</calcChain>
</file>

<file path=xl/sharedStrings.xml><?xml version="1.0" encoding="utf-8"?>
<sst xmlns="http://schemas.openxmlformats.org/spreadsheetml/2006/main" count="518" uniqueCount="251">
  <si>
    <t>Költségvetési bevételek</t>
  </si>
  <si>
    <t>eredeti előirányzat</t>
  </si>
  <si>
    <t>államigazgatási
 feladat</t>
  </si>
  <si>
    <t>önként vállalt
 feladat</t>
  </si>
  <si>
    <t>kötelező feladat</t>
  </si>
  <si>
    <t>Mindösszesen</t>
  </si>
  <si>
    <t>Költségvetési kiadások</t>
  </si>
  <si>
    <t>Egyéb működési bevételek</t>
  </si>
  <si>
    <t>1.</t>
  </si>
  <si>
    <t>ezer forint</t>
  </si>
  <si>
    <t>Kiadás</t>
  </si>
  <si>
    <t>Bevétel</t>
  </si>
  <si>
    <t>Különbözet</t>
  </si>
  <si>
    <t>Létszám</t>
  </si>
  <si>
    <t>Személyi+járulék</t>
  </si>
  <si>
    <t>Dologi</t>
  </si>
  <si>
    <t>Felhalmozási</t>
  </si>
  <si>
    <t>Intézményi bevétel / Egyéb támogatás</t>
  </si>
  <si>
    <t>Normatíva
Bevétel</t>
  </si>
  <si>
    <t>teljes
munkaidős</t>
  </si>
  <si>
    <t>rész-
munkaidős</t>
  </si>
  <si>
    <t>közfoglalkoztatott</t>
  </si>
  <si>
    <t>Önkormányzat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</si>
  <si>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</si>
  <si>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</si>
  <si>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</si>
  <si>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</si>
  <si>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</si>
  <si>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</si>
  <si>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Bölcsőde</t>
  </si>
  <si>
    <t>Kommunális Szolgáltató és Közfogl. Intézmény</t>
  </si>
  <si>
    <t>Összesen</t>
  </si>
  <si>
    <t>Önkormányzati főösszeg</t>
  </si>
  <si>
    <t>Összesen Kiadás</t>
  </si>
  <si>
    <t>Önk. Kiegészítés</t>
  </si>
  <si>
    <t>Összesen Bevétel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</si>
  <si>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</si>
  <si>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</si>
  <si>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</si>
  <si>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</si>
  <si>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</si>
  <si>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</si>
  <si>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</si>
  <si>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</si>
  <si>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</si>
  <si>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</si>
  <si>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Intézménynek/Társulásnak átadott összeg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</si>
  <si>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</si>
  <si>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</si>
  <si>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</si>
  <si>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</si>
  <si>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</si>
  <si>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</si>
  <si>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</si>
  <si>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</si>
  <si>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</si>
  <si>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K</t>
  </si>
  <si>
    <t>Ö</t>
  </si>
  <si>
    <t>013350-Az önk. Vagyonnal való gazd.kapcs.feladatok- Iskola üzem.</t>
  </si>
  <si>
    <t>Á</t>
  </si>
  <si>
    <t>személyi+jár</t>
  </si>
  <si>
    <t>dologi</t>
  </si>
  <si>
    <t>felhalm</t>
  </si>
  <si>
    <t>int.át</t>
  </si>
  <si>
    <t>össz</t>
  </si>
  <si>
    <t>műk.bev</t>
  </si>
  <si>
    <t>norm</t>
  </si>
  <si>
    <t>int.átvett</t>
  </si>
  <si>
    <t>Cibakháza Nagyközség Önkormányzata</t>
  </si>
  <si>
    <t>ÖSSZESEN</t>
  </si>
  <si>
    <t>082044-Könyvtári szolgáltatások</t>
  </si>
  <si>
    <t>Személyi+
járulék</t>
  </si>
  <si>
    <t>082091-Közművelődés – közösségi és társadalmi részvétel fejlesztése</t>
  </si>
  <si>
    <t>107055-Falugondnoki,tanyagondnoki szolgáltatás</t>
  </si>
  <si>
    <t>Nagyközségi Könyvtár</t>
  </si>
  <si>
    <t>Nagyközségi Önkormányzati Bölcsőde</t>
  </si>
  <si>
    <t>Köztemető fenntartás-013320</t>
  </si>
  <si>
    <t>Állategészségügyi ellátás-042180</t>
  </si>
  <si>
    <t>Bölcsődei étkeztetés-104030</t>
  </si>
  <si>
    <t>Város-községgazdálkodás-066020</t>
  </si>
  <si>
    <t>Önkormányzatok sajátos működési bevételei</t>
  </si>
  <si>
    <t>Működési támogatások</t>
  </si>
  <si>
    <t>Működési költségvetés</t>
  </si>
  <si>
    <t>2.</t>
  </si>
  <si>
    <t>Felhalmozási költségvetés</t>
  </si>
  <si>
    <t>Felhalmozási támogatások</t>
  </si>
  <si>
    <t>Egyéb felhalmozási támogatások</t>
  </si>
  <si>
    <t>Finanszírozási bevételek</t>
  </si>
  <si>
    <t>Személyi juttatások+járulék</t>
  </si>
  <si>
    <t>Dologi kiadások</t>
  </si>
  <si>
    <t>Társadalom- és szociálpolitikai juttatások</t>
  </si>
  <si>
    <t>Egyéb működési célú kiadások</t>
  </si>
  <si>
    <t>EU-s forrásból finansz. támogatással
megv. progr., projektek kiadásai</t>
  </si>
  <si>
    <t>EU-s támogatásból származó forrás</t>
  </si>
  <si>
    <t>3.</t>
  </si>
  <si>
    <t>Helyi önkormányzatok kiegészítő támogatása</t>
  </si>
  <si>
    <t>adatok eFt-ban</t>
  </si>
  <si>
    <t>2.számú melléklet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</si>
  <si>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</si>
  <si>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</si>
  <si>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</si>
  <si>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</si>
  <si>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</si>
  <si>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</si>
  <si>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</si>
  <si>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</si>
  <si>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</si>
  <si>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11. számú melléklet</t>
  </si>
  <si>
    <t>adatok Ft-ban</t>
  </si>
  <si>
    <t>Pályázati kiadások és bevételek</t>
  </si>
  <si>
    <t>Közvetett támogatások kimutatása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</si>
  <si>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</si>
  <si>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</si>
  <si>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</si>
  <si>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</si>
  <si>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-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</si>
  <si>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</si>
  <si>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</si>
  <si>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</si>
  <si>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</si>
  <si>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</si>
  <si>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</si>
  <si>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</si>
  <si>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</si>
  <si>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</si>
  <si>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</si>
  <si>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</si>
  <si>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</si>
  <si>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Egyéb kölcsön elengedése</t>
  </si>
  <si>
    <t>Összesen:</t>
  </si>
  <si>
    <t>Előirányzat-felhasználási terv
2012.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</si>
  <si>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</si>
  <si>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</si>
  <si>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</si>
  <si>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</si>
  <si>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</si>
  <si>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</si>
  <si>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</si>
  <si>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</si>
  <si>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</si>
  <si>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</si>
  <si>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</si>
  <si>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</si>
  <si>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</si>
  <si>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</si>
  <si>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</si>
  <si>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saj.műk.bev.</t>
  </si>
  <si>
    <t>Közhatalmi bevételek</t>
  </si>
  <si>
    <t>4.</t>
  </si>
  <si>
    <t>Támogatások, hozzájárulások bevételei</t>
  </si>
  <si>
    <t>5.</t>
  </si>
  <si>
    <t>Támogatásértékű bevételek</t>
  </si>
  <si>
    <t>6.</t>
  </si>
  <si>
    <t>Felhalmozási célú bevételek</t>
  </si>
  <si>
    <t>7.</t>
  </si>
  <si>
    <t>Átvett pénzeszközök</t>
  </si>
  <si>
    <t>8.</t>
  </si>
  <si>
    <t>Kölcsönök</t>
  </si>
  <si>
    <t>9.</t>
  </si>
  <si>
    <t>Előző évi pénzmaradvány, vállalkozási eredmény</t>
  </si>
  <si>
    <t>10.</t>
  </si>
  <si>
    <t>Finanszírozási célú bevételek</t>
  </si>
  <si>
    <t>11.</t>
  </si>
  <si>
    <t>12.</t>
  </si>
  <si>
    <t>Bevételek összesen:</t>
  </si>
  <si>
    <t>13.</t>
  </si>
  <si>
    <t>Kiadások</t>
  </si>
  <si>
    <t>14.</t>
  </si>
  <si>
    <t>Személyi juttatások + Járulékok</t>
  </si>
  <si>
    <t>15.</t>
  </si>
  <si>
    <t>16.</t>
  </si>
  <si>
    <t>Ellátottak pénzbeli juttatása</t>
  </si>
  <si>
    <t>17.</t>
  </si>
  <si>
    <t>Egyéb működési célú kiadás</t>
  </si>
  <si>
    <t>18.</t>
  </si>
  <si>
    <t>Támogatások, elvonások</t>
  </si>
  <si>
    <t>19.</t>
  </si>
  <si>
    <t>Támogatásértékű kiadások</t>
  </si>
  <si>
    <t>20.</t>
  </si>
  <si>
    <t>Lakosságnak juttatott tám., szociális, rászorultság jellegű tám.</t>
  </si>
  <si>
    <t>21.</t>
  </si>
  <si>
    <t>Tartalékok</t>
  </si>
  <si>
    <t>22.</t>
  </si>
  <si>
    <t>Hitelek kamatai</t>
  </si>
  <si>
    <t>23.</t>
  </si>
  <si>
    <t>Felhalmozási költségvetés kiadásai</t>
  </si>
  <si>
    <t>24.</t>
  </si>
  <si>
    <t>Finanszírozási célú kiadások</t>
  </si>
  <si>
    <t>25.</t>
  </si>
  <si>
    <t>26.</t>
  </si>
  <si>
    <t>Kiadások összesen:</t>
  </si>
  <si>
    <t>27.</t>
  </si>
  <si>
    <t>Egyenleg</t>
  </si>
  <si>
    <t xml:space="preserve">Tartalomjegyzék </t>
  </si>
  <si>
    <t>2. számú melléklet</t>
  </si>
  <si>
    <t>12. számú melléklet</t>
  </si>
  <si>
    <t>Előirányzat-felhasználási terv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</si>
  <si>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</si>
  <si>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</si>
  <si>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</si>
  <si>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</si>
  <si>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</si>
  <si>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</si>
  <si>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</si>
  <si>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EU-s forrásból</t>
  </si>
  <si>
    <t xml:space="preserve"> Hazai forrásból</t>
  </si>
  <si>
    <t>Hazai forrásból finansz.támogatással megv.prog.,projektek kiadásai</t>
  </si>
  <si>
    <t>Vízmű feljesztés (Bácsvíz Zrt. bérleti díj)</t>
  </si>
  <si>
    <t>Felhalmozási és tőkejellegű bevételek
 (Bácsvíz Zrt. bérleti díj)</t>
  </si>
  <si>
    <t>egyeztető sor</t>
  </si>
  <si>
    <t>önként vállalt</t>
  </si>
  <si>
    <t>államigazgatás feladat</t>
  </si>
  <si>
    <t>főösszeg %-ban</t>
  </si>
  <si>
    <t>Cibakháza Nagyközség Önkormányzata 2016. évi összevont költségvetési mérlege</t>
  </si>
  <si>
    <t>Cibakháza Nagyközség Önkormányzata kormányzati funkciók szerinti összesítése</t>
  </si>
  <si>
    <t>Cibakházi Közös Önkormányzati Hivatal 2016. évi költségvetéshez kormányzati funkciók összesítése (2016. február 19.)</t>
  </si>
  <si>
    <t>104042-Család és gyermekjóléti szolgáltatások</t>
  </si>
  <si>
    <t>Cibakháza Nagyközség Önkormányzata Családsegítő és Gyermekjóléti Szolgálat Intézményegysége</t>
  </si>
  <si>
    <t>Cibakházi Közös Önkormányzati Hivatal Cibakháza</t>
  </si>
  <si>
    <t>Nagyközségi Könyvtár 2016. évi költségvetéshez szakfeladatok összesítése (2016. február 19.)</t>
  </si>
  <si>
    <t>Nagyközségi Művelődési Ház 2016. évi költségvetéshez szakfeladatok összesítése (2016. február 19.)</t>
  </si>
  <si>
    <t>Nagyközségi Önkormányzati Bölcsőde 2016. évi költségvetéshez szakfeladatok összesítése (2016. február 19.)</t>
  </si>
  <si>
    <t>104031-Gyermekek bölcsődei ellátása</t>
  </si>
  <si>
    <t>Kommunális Szolgáltató és Közfoglalkoztatási Intézmény 2016. évi költségvetéshez szakfeladatok összesítése (2016. február 19.)</t>
  </si>
  <si>
    <t>Kommunális Szolgáltató és Közfoglalkoztatási Intézmény</t>
  </si>
  <si>
    <t>Piac üzemeltetés-047120</t>
  </si>
  <si>
    <t>Zöldterület fenntartás-066010</t>
  </si>
  <si>
    <t>Szennyvízkezelés-052020</t>
  </si>
  <si>
    <t>Cibakházi központi orvosi rendelő felújítása és eszközbeszerzése</t>
  </si>
  <si>
    <t>Tanyagondnoki szolgálat fejlesztése</t>
  </si>
  <si>
    <t>2016. évi terv</t>
  </si>
  <si>
    <t>Cibakházi Napsugár Óvoda 2016. évi költségvetéshez szakfeladatok összesítése (2016. február 19.)</t>
  </si>
  <si>
    <t>Önerő</t>
  </si>
  <si>
    <t>072111-Háziorvosi alapellátás</t>
  </si>
  <si>
    <t>Cibakháza Nagyközség Önkormányzata (intézmények nélkül) 2016. évi költségvetés összesítése (2016. február 19.)</t>
  </si>
  <si>
    <t>2016. évi tervezett bevétel</t>
  </si>
  <si>
    <t>2016. évi tervezett kiadás</t>
  </si>
  <si>
    <t>2016. évi költségvetés összesítése intézményenkénti bontásban(2016. február 19.)</t>
  </si>
  <si>
    <t>049010-MNS gazd.ügyek (Varroda)</t>
  </si>
  <si>
    <t>2015. december 31-i szállítói állomány</t>
  </si>
  <si>
    <t>Egyéb felújítási kiadások</t>
  </si>
  <si>
    <t>Termőföld bérbeadása</t>
  </si>
  <si>
    <t>Talajterhelési díj</t>
  </si>
  <si>
    <t>Késedelmi pótlék</t>
  </si>
  <si>
    <t>Iskolai intézményi étkeztetés-096015/562913</t>
  </si>
  <si>
    <t>Óvodai intézményi étkeztetés-096015/562912</t>
  </si>
  <si>
    <t>Szünidei étkeztetés-104037</t>
  </si>
  <si>
    <t>Vendég étkeztetés-096015/562912</t>
  </si>
  <si>
    <t>Gondozási Központ étkeztetés-096015/562912</t>
  </si>
  <si>
    <t>az 1/2016.(II.26.) számú költségvetési rendelethez</t>
  </si>
  <si>
    <t>Cibakháza, 2016. február 24.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</si>
</sst>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4" fillId="0" borderId="0"/>
    <xf numFmtId="9" fontId="1" fillId="0" borderId="0" applyFont="0" applyFill="0" applyBorder="0" applyAlignment="0" applyProtection="0"/>
  </cellStyleXfs>
  <cellXfs count="45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5" fillId="2" borderId="4" xfId="1" applyNumberFormat="1" applyFont="1" applyFill="1" applyBorder="1" applyAlignment="1">
      <alignment vertical="center"/>
    </xf>
    <xf numFmtId="164" fontId="5" fillId="0" borderId="4" xfId="1" applyNumberFormat="1" applyFont="1" applyBorder="1" applyAlignment="1">
      <alignment horizontal="left" vertical="center"/>
    </xf>
    <xf numFmtId="164" fontId="5" fillId="2" borderId="4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4" xfId="0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6" xfId="1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5" fillId="3" borderId="4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3" borderId="4" xfId="1" applyNumberFormat="1" applyFon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left" vertical="center"/>
    </xf>
    <xf numFmtId="164" fontId="5" fillId="0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4" fillId="0" borderId="11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vertical="center" wrapText="1"/>
    </xf>
    <xf numFmtId="164" fontId="5" fillId="3" borderId="11" xfId="1" applyNumberFormat="1" applyFont="1" applyFill="1" applyBorder="1" applyAlignment="1">
      <alignment vertical="center"/>
    </xf>
    <xf numFmtId="164" fontId="4" fillId="3" borderId="11" xfId="1" applyNumberFormat="1" applyFont="1" applyFill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5" fillId="2" borderId="8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164" fontId="5" fillId="2" borderId="17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vertical="center"/>
    </xf>
    <xf numFmtId="0" fontId="0" fillId="0" borderId="4" xfId="0" applyBorder="1"/>
    <xf numFmtId="0" fontId="3" fillId="0" borderId="4" xfId="0" applyFont="1" applyBorder="1" applyAlignment="1">
      <alignment textRotation="90"/>
    </xf>
    <xf numFmtId="0" fontId="0" fillId="0" borderId="4" xfId="0" applyFont="1" applyBorder="1"/>
    <xf numFmtId="0" fontId="0" fillId="0" borderId="0" xfId="0" applyFont="1"/>
    <xf numFmtId="164" fontId="0" fillId="0" borderId="4" xfId="1" applyNumberFormat="1" applyFont="1" applyBorder="1"/>
    <xf numFmtId="164" fontId="0" fillId="2" borderId="4" xfId="1" applyNumberFormat="1" applyFont="1" applyFill="1" applyBorder="1"/>
    <xf numFmtId="164" fontId="3" fillId="0" borderId="20" xfId="0" applyNumberFormat="1" applyFont="1" applyBorder="1"/>
    <xf numFmtId="164" fontId="3" fillId="2" borderId="20" xfId="0" applyNumberFormat="1" applyFont="1" applyFill="1" applyBorder="1"/>
    <xf numFmtId="164" fontId="3" fillId="0" borderId="21" xfId="0" applyNumberFormat="1" applyFont="1" applyBorder="1"/>
    <xf numFmtId="0" fontId="3" fillId="0" borderId="4" xfId="0" applyFont="1" applyBorder="1" applyAlignment="1">
      <alignment horizontal="center" vertical="center"/>
    </xf>
    <xf numFmtId="164" fontId="5" fillId="0" borderId="5" xfId="1" applyNumberFormat="1" applyFont="1" applyFill="1" applyBorder="1" applyAlignment="1">
      <alignment vertical="center"/>
    </xf>
    <xf numFmtId="164" fontId="5" fillId="2" borderId="5" xfId="1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3" borderId="18" xfId="1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3" fillId="2" borderId="21" xfId="0" applyNumberFormat="1" applyFont="1" applyFill="1" applyBorder="1"/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64" fontId="5" fillId="0" borderId="22" xfId="1" applyNumberFormat="1" applyFont="1" applyBorder="1" applyAlignment="1">
      <alignment vertical="center"/>
    </xf>
    <xf numFmtId="164" fontId="5" fillId="3" borderId="5" xfId="1" applyNumberFormat="1" applyFont="1" applyFill="1" applyBorder="1" applyAlignment="1">
      <alignment vertical="center"/>
    </xf>
    <xf numFmtId="164" fontId="5" fillId="0" borderId="18" xfId="1" applyNumberFormat="1" applyFont="1" applyFill="1" applyBorder="1" applyAlignment="1">
      <alignment vertical="center"/>
    </xf>
    <xf numFmtId="0" fontId="2" fillId="0" borderId="0" xfId="0" applyFont="1"/>
    <xf numFmtId="165" fontId="5" fillId="0" borderId="4" xfId="6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15" fillId="0" borderId="0" xfId="6" applyNumberFormat="1" applyFont="1" applyFill="1" applyAlignment="1">
      <alignment vertical="center" wrapText="1"/>
    </xf>
    <xf numFmtId="165" fontId="6" fillId="0" borderId="0" xfId="6" applyNumberFormat="1" applyFont="1" applyFill="1" applyAlignment="1">
      <alignment horizontal="right" vertical="center"/>
    </xf>
    <xf numFmtId="0" fontId="4" fillId="0" borderId="19" xfId="6" applyFont="1" applyFill="1" applyBorder="1" applyAlignment="1" applyProtection="1">
      <alignment horizontal="center" vertical="center" wrapText="1"/>
    </xf>
    <xf numFmtId="0" fontId="4" fillId="0" borderId="20" xfId="6" applyFont="1" applyFill="1" applyBorder="1" applyAlignment="1" applyProtection="1">
      <alignment horizontal="center" vertical="center" wrapText="1"/>
    </xf>
    <xf numFmtId="0" fontId="4" fillId="0" borderId="21" xfId="6" applyFont="1" applyFill="1" applyBorder="1" applyAlignment="1" applyProtection="1">
      <alignment horizontal="center" vertical="center" wrapText="1"/>
    </xf>
    <xf numFmtId="0" fontId="5" fillId="0" borderId="17" xfId="6" applyFont="1" applyFill="1" applyBorder="1" applyAlignment="1" applyProtection="1">
      <alignment horizontal="left" vertical="center" wrapText="1" indent="1"/>
    </xf>
    <xf numFmtId="165" fontId="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6" applyFont="1" applyFill="1" applyBorder="1" applyAlignment="1" applyProtection="1">
      <alignment horizontal="left" vertical="center" wrapText="1" indent="8"/>
    </xf>
    <xf numFmtId="0" fontId="4" fillId="0" borderId="24" xfId="6" applyFont="1" applyFill="1" applyBorder="1" applyAlignment="1" applyProtection="1">
      <alignment vertical="center" wrapText="1"/>
    </xf>
    <xf numFmtId="165" fontId="4" fillId="0" borderId="25" xfId="6" applyNumberFormat="1" applyFont="1" applyFill="1" applyBorder="1" applyAlignment="1" applyProtection="1">
      <alignment vertical="center" wrapText="1"/>
    </xf>
    <xf numFmtId="0" fontId="8" fillId="0" borderId="0" xfId="9" applyFont="1" applyFill="1" applyProtection="1">
      <protection locked="0"/>
    </xf>
    <xf numFmtId="0" fontId="8" fillId="0" borderId="0" xfId="9" applyFont="1" applyFill="1" applyProtection="1"/>
    <xf numFmtId="0" fontId="9" fillId="0" borderId="0" xfId="6" applyFont="1" applyFill="1" applyAlignment="1">
      <alignment horizontal="right"/>
    </xf>
    <xf numFmtId="0" fontId="7" fillId="0" borderId="27" xfId="9" applyFont="1" applyFill="1" applyBorder="1" applyAlignment="1" applyProtection="1">
      <alignment horizontal="center" vertical="center" wrapText="1"/>
    </xf>
    <xf numFmtId="0" fontId="7" fillId="0" borderId="28" xfId="9" applyFont="1" applyFill="1" applyBorder="1" applyAlignment="1" applyProtection="1">
      <alignment horizontal="center" vertical="center"/>
    </xf>
    <xf numFmtId="0" fontId="7" fillId="0" borderId="29" xfId="9" applyFont="1" applyFill="1" applyBorder="1" applyAlignment="1" applyProtection="1">
      <alignment horizontal="center" vertical="center"/>
    </xf>
    <xf numFmtId="0" fontId="8" fillId="0" borderId="19" xfId="9" applyFont="1" applyFill="1" applyBorder="1" applyAlignment="1" applyProtection="1">
      <alignment horizontal="left" vertical="center" indent="1"/>
    </xf>
    <xf numFmtId="0" fontId="8" fillId="0" borderId="0" xfId="9" applyFont="1" applyFill="1" applyAlignment="1" applyProtection="1">
      <alignment vertical="center"/>
    </xf>
    <xf numFmtId="0" fontId="8" fillId="0" borderId="33" xfId="9" applyFont="1" applyFill="1" applyBorder="1" applyAlignment="1" applyProtection="1">
      <alignment horizontal="left" vertical="center" indent="1"/>
    </xf>
    <xf numFmtId="0" fontId="8" fillId="0" borderId="34" xfId="9" applyFont="1" applyFill="1" applyBorder="1" applyAlignment="1" applyProtection="1">
      <alignment horizontal="left" vertical="center" indent="1"/>
    </xf>
    <xf numFmtId="165" fontId="8" fillId="0" borderId="34" xfId="9" applyNumberFormat="1" applyFont="1" applyFill="1" applyBorder="1" applyAlignment="1" applyProtection="1">
      <alignment vertical="center"/>
      <protection locked="0"/>
    </xf>
    <xf numFmtId="165" fontId="8" fillId="0" borderId="35" xfId="9" applyNumberFormat="1" applyFont="1" applyFill="1" applyBorder="1" applyAlignment="1" applyProtection="1">
      <alignment vertical="center"/>
    </xf>
    <xf numFmtId="0" fontId="8" fillId="0" borderId="17" xfId="9" applyFont="1" applyFill="1" applyBorder="1" applyAlignment="1" applyProtection="1">
      <alignment horizontal="left" vertical="center" indent="1"/>
    </xf>
    <xf numFmtId="0" fontId="8" fillId="0" borderId="4" xfId="9" applyFont="1" applyFill="1" applyBorder="1" applyAlignment="1" applyProtection="1">
      <alignment horizontal="left" vertical="center" indent="1"/>
    </xf>
    <xf numFmtId="165" fontId="8" fillId="0" borderId="4" xfId="9" applyNumberFormat="1" applyFont="1" applyFill="1" applyBorder="1" applyAlignment="1" applyProtection="1">
      <alignment vertical="center"/>
      <protection locked="0"/>
    </xf>
    <xf numFmtId="165" fontId="8" fillId="0" borderId="11" xfId="9" applyNumberFormat="1" applyFont="1" applyFill="1" applyBorder="1" applyAlignment="1" applyProtection="1">
      <alignment vertical="center"/>
    </xf>
    <xf numFmtId="0" fontId="8" fillId="0" borderId="6" xfId="9" applyFont="1" applyFill="1" applyBorder="1" applyAlignment="1" applyProtection="1">
      <alignment horizontal="left" vertical="center" wrapText="1" indent="1"/>
    </xf>
    <xf numFmtId="165" fontId="8" fillId="0" borderId="6" xfId="9" applyNumberFormat="1" applyFont="1" applyFill="1" applyBorder="1" applyAlignment="1" applyProtection="1">
      <alignment vertical="center"/>
      <protection locked="0"/>
    </xf>
    <xf numFmtId="165" fontId="8" fillId="0" borderId="13" xfId="9" applyNumberFormat="1" applyFont="1" applyFill="1" applyBorder="1" applyAlignment="1" applyProtection="1">
      <alignment vertical="center"/>
    </xf>
    <xf numFmtId="0" fontId="8" fillId="0" borderId="0" xfId="9" applyFont="1" applyFill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horizontal="left" vertical="center" wrapText="1" indent="1"/>
    </xf>
    <xf numFmtId="165" fontId="8" fillId="0" borderId="7" xfId="9" applyNumberFormat="1" applyFont="1" applyFill="1" applyBorder="1" applyAlignment="1" applyProtection="1">
      <alignment vertical="center"/>
      <protection locked="0"/>
    </xf>
    <xf numFmtId="0" fontId="7" fillId="0" borderId="20" xfId="9" applyFont="1" applyFill="1" applyBorder="1" applyAlignment="1" applyProtection="1">
      <alignment horizontal="left" vertical="center" indent="1"/>
    </xf>
    <xf numFmtId="165" fontId="7" fillId="0" borderId="20" xfId="9" applyNumberFormat="1" applyFont="1" applyFill="1" applyBorder="1" applyAlignment="1" applyProtection="1">
      <alignment vertical="center"/>
    </xf>
    <xf numFmtId="165" fontId="7" fillId="0" borderId="21" xfId="9" applyNumberFormat="1" applyFont="1" applyFill="1" applyBorder="1" applyAlignment="1" applyProtection="1">
      <alignment vertical="center"/>
    </xf>
    <xf numFmtId="0" fontId="8" fillId="0" borderId="23" xfId="9" applyFont="1" applyFill="1" applyBorder="1" applyAlignment="1" applyProtection="1">
      <alignment horizontal="left" vertical="center" indent="1"/>
    </xf>
    <xf numFmtId="0" fontId="8" fillId="0" borderId="6" xfId="9" applyFont="1" applyFill="1" applyBorder="1" applyAlignment="1" applyProtection="1">
      <alignment horizontal="left" vertical="center" indent="1"/>
    </xf>
    <xf numFmtId="0" fontId="8" fillId="0" borderId="36" xfId="9" applyFont="1" applyFill="1" applyBorder="1" applyAlignment="1" applyProtection="1">
      <alignment horizontal="left" vertical="center" indent="1"/>
    </xf>
    <xf numFmtId="0" fontId="8" fillId="0" borderId="7" xfId="9" applyFont="1" applyFill="1" applyBorder="1" applyAlignment="1" applyProtection="1">
      <alignment horizontal="left" vertical="center" indent="1"/>
    </xf>
    <xf numFmtId="0" fontId="7" fillId="0" borderId="19" xfId="9" applyFont="1" applyFill="1" applyBorder="1" applyAlignment="1" applyProtection="1">
      <alignment horizontal="left" vertical="center" indent="1"/>
    </xf>
    <xf numFmtId="0" fontId="7" fillId="0" borderId="20" xfId="9" applyFont="1" applyFill="1" applyBorder="1" applyAlignment="1" applyProtection="1">
      <alignment horizontal="left" indent="1"/>
    </xf>
    <xf numFmtId="165" fontId="7" fillId="0" borderId="20" xfId="9" applyNumberFormat="1" applyFont="1" applyFill="1" applyBorder="1" applyProtection="1"/>
    <xf numFmtId="165" fontId="7" fillId="0" borderId="21" xfId="9" applyNumberFormat="1" applyFont="1" applyFill="1" applyBorder="1" applyProtection="1"/>
    <xf numFmtId="0" fontId="8" fillId="0" borderId="0" xfId="6" applyFont="1"/>
    <xf numFmtId="0" fontId="8" fillId="0" borderId="4" xfId="9" applyFont="1" applyFill="1" applyBorder="1" applyAlignment="1" applyProtection="1">
      <alignment vertical="center"/>
      <protection locked="0"/>
    </xf>
    <xf numFmtId="164" fontId="5" fillId="0" borderId="5" xfId="1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vertical="center"/>
    </xf>
    <xf numFmtId="164" fontId="7" fillId="2" borderId="4" xfId="1" applyNumberFormat="1" applyFont="1" applyFill="1" applyBorder="1" applyAlignment="1">
      <alignment vertical="center"/>
    </xf>
    <xf numFmtId="164" fontId="7" fillId="3" borderId="11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4" fontId="8" fillId="2" borderId="4" xfId="1" applyNumberFormat="1" applyFont="1" applyFill="1" applyBorder="1" applyAlignment="1">
      <alignment vertical="center"/>
    </xf>
    <xf numFmtId="164" fontId="8" fillId="3" borderId="11" xfId="1" applyNumberFormat="1" applyFont="1" applyFill="1" applyBorder="1" applyAlignment="1">
      <alignment vertical="center"/>
    </xf>
    <xf numFmtId="164" fontId="8" fillId="0" borderId="3" xfId="1" applyNumberFormat="1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64" fontId="8" fillId="2" borderId="5" xfId="1" applyNumberFormat="1" applyFont="1" applyFill="1" applyBorder="1" applyAlignment="1">
      <alignment vertical="center"/>
    </xf>
    <xf numFmtId="164" fontId="8" fillId="3" borderId="18" xfId="1" applyNumberFormat="1" applyFont="1" applyFill="1" applyBorder="1" applyAlignment="1">
      <alignment vertical="center"/>
    </xf>
    <xf numFmtId="164" fontId="8" fillId="4" borderId="5" xfId="1" applyNumberFormat="1" applyFont="1" applyFill="1" applyBorder="1" applyAlignment="1">
      <alignment vertical="center"/>
    </xf>
    <xf numFmtId="164" fontId="18" fillId="0" borderId="4" xfId="1" applyNumberFormat="1" applyFont="1" applyBorder="1" applyAlignment="1">
      <alignment vertical="center"/>
    </xf>
    <xf numFmtId="164" fontId="18" fillId="2" borderId="4" xfId="1" applyNumberFormat="1" applyFont="1" applyFill="1" applyBorder="1" applyAlignment="1">
      <alignment vertical="center"/>
    </xf>
    <xf numFmtId="164" fontId="18" fillId="0" borderId="11" xfId="1" applyNumberFormat="1" applyFont="1" applyBorder="1" applyAlignment="1">
      <alignment vertical="center"/>
    </xf>
    <xf numFmtId="0" fontId="18" fillId="2" borderId="17" xfId="0" applyFont="1" applyFill="1" applyBorder="1" applyAlignment="1">
      <alignment vertical="center"/>
    </xf>
    <xf numFmtId="164" fontId="18" fillId="0" borderId="5" xfId="1" applyNumberFormat="1" applyFont="1" applyBorder="1" applyAlignment="1">
      <alignment vertical="center"/>
    </xf>
    <xf numFmtId="164" fontId="18" fillId="0" borderId="18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4" fontId="19" fillId="0" borderId="20" xfId="0" applyNumberFormat="1" applyFont="1" applyBorder="1" applyAlignment="1">
      <alignment vertical="center"/>
    </xf>
    <xf numFmtId="164" fontId="19" fillId="0" borderId="2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4" fontId="9" fillId="0" borderId="5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0" borderId="19" xfId="0" applyNumberFormat="1" applyFont="1" applyBorder="1"/>
    <xf numFmtId="164" fontId="9" fillId="0" borderId="8" xfId="1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17" xfId="0" applyFont="1" applyFill="1" applyBorder="1" applyAlignment="1">
      <alignment vertical="center" textRotation="90"/>
    </xf>
    <xf numFmtId="0" fontId="8" fillId="0" borderId="17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164" fontId="9" fillId="0" borderId="18" xfId="1" applyNumberFormat="1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164" fontId="18" fillId="0" borderId="41" xfId="1" applyNumberFormat="1" applyFont="1" applyBorder="1" applyAlignment="1">
      <alignment vertical="center"/>
    </xf>
    <xf numFmtId="164" fontId="18" fillId="2" borderId="41" xfId="1" applyNumberFormat="1" applyFont="1" applyFill="1" applyBorder="1" applyAlignment="1">
      <alignment vertical="center"/>
    </xf>
    <xf numFmtId="164" fontId="18" fillId="0" borderId="42" xfId="1" applyNumberFormat="1" applyFont="1" applyBorder="1" applyAlignment="1">
      <alignment vertical="center"/>
    </xf>
    <xf numFmtId="164" fontId="7" fillId="0" borderId="3" xfId="1" applyNumberFormat="1" applyFont="1" applyFill="1" applyBorder="1" applyAlignment="1">
      <alignment vertical="center"/>
    </xf>
    <xf numFmtId="164" fontId="8" fillId="0" borderId="8" xfId="1" applyNumberFormat="1" applyFont="1" applyFill="1" applyBorder="1" applyAlignment="1">
      <alignment vertical="center"/>
    </xf>
    <xf numFmtId="164" fontId="7" fillId="0" borderId="17" xfId="1" applyNumberFormat="1" applyFont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vertical="center"/>
    </xf>
    <xf numFmtId="164" fontId="8" fillId="0" borderId="17" xfId="1" applyNumberFormat="1" applyFont="1" applyFill="1" applyBorder="1" applyAlignment="1">
      <alignment vertical="center"/>
    </xf>
    <xf numFmtId="164" fontId="8" fillId="4" borderId="22" xfId="1" applyNumberFormat="1" applyFont="1" applyFill="1" applyBorder="1" applyAlignment="1">
      <alignment vertical="center"/>
    </xf>
    <xf numFmtId="164" fontId="9" fillId="0" borderId="22" xfId="1" applyNumberFormat="1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4" fontId="8" fillId="3" borderId="41" xfId="1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4" fontId="7" fillId="0" borderId="17" xfId="1" applyNumberFormat="1" applyFont="1" applyFill="1" applyBorder="1" applyAlignment="1">
      <alignment vertical="center"/>
    </xf>
    <xf numFmtId="164" fontId="7" fillId="2" borderId="11" xfId="1" applyNumberFormat="1" applyFont="1" applyFill="1" applyBorder="1" applyAlignment="1">
      <alignment vertical="center"/>
    </xf>
    <xf numFmtId="164" fontId="8" fillId="2" borderId="11" xfId="1" applyNumberFormat="1" applyFont="1" applyFill="1" applyBorder="1" applyAlignment="1">
      <alignment vertical="center"/>
    </xf>
    <xf numFmtId="164" fontId="8" fillId="0" borderId="22" xfId="1" applyNumberFormat="1" applyFont="1" applyFill="1" applyBorder="1" applyAlignment="1">
      <alignment vertical="center"/>
    </xf>
    <xf numFmtId="164" fontId="8" fillId="2" borderId="18" xfId="1" applyNumberFormat="1" applyFont="1" applyFill="1" applyBorder="1" applyAlignment="1">
      <alignment vertical="center"/>
    </xf>
    <xf numFmtId="164" fontId="8" fillId="0" borderId="40" xfId="1" applyNumberFormat="1" applyFont="1" applyFill="1" applyBorder="1" applyAlignment="1">
      <alignment vertical="center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164" fontId="19" fillId="0" borderId="30" xfId="0" applyNumberFormat="1" applyFont="1" applyBorder="1" applyAlignment="1">
      <alignment vertical="center"/>
    </xf>
    <xf numFmtId="164" fontId="19" fillId="0" borderId="19" xfId="0" applyNumberFormat="1" applyFont="1" applyBorder="1" applyAlignment="1">
      <alignment vertical="center"/>
    </xf>
    <xf numFmtId="164" fontId="4" fillId="0" borderId="17" xfId="1" applyNumberFormat="1" applyFont="1" applyBorder="1" applyAlignment="1">
      <alignment horizontal="center" vertical="center"/>
    </xf>
    <xf numFmtId="164" fontId="5" fillId="0" borderId="17" xfId="1" applyNumberFormat="1" applyFont="1" applyBorder="1" applyAlignment="1">
      <alignment vertical="center"/>
    </xf>
    <xf numFmtId="164" fontId="5" fillId="0" borderId="40" xfId="1" applyNumberFormat="1" applyFont="1" applyBorder="1" applyAlignment="1">
      <alignment vertical="center"/>
    </xf>
    <xf numFmtId="164" fontId="5" fillId="2" borderId="41" xfId="1" applyNumberFormat="1" applyFont="1" applyFill="1" applyBorder="1" applyAlignment="1">
      <alignment vertical="center"/>
    </xf>
    <xf numFmtId="164" fontId="5" fillId="3" borderId="42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4" fontId="5" fillId="2" borderId="11" xfId="1" applyNumberFormat="1" applyFont="1" applyFill="1" applyBorder="1" applyAlignment="1">
      <alignment vertical="center"/>
    </xf>
    <xf numFmtId="164" fontId="5" fillId="2" borderId="40" xfId="1" applyNumberFormat="1" applyFont="1" applyFill="1" applyBorder="1" applyAlignment="1">
      <alignment vertical="center"/>
    </xf>
    <xf numFmtId="164" fontId="5" fillId="2" borderId="42" xfId="1" applyNumberFormat="1" applyFont="1" applyFill="1" applyBorder="1" applyAlignment="1">
      <alignment vertical="center"/>
    </xf>
    <xf numFmtId="164" fontId="4" fillId="2" borderId="42" xfId="1" applyNumberFormat="1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5" fillId="0" borderId="42" xfId="0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center" vertical="center"/>
    </xf>
    <xf numFmtId="164" fontId="18" fillId="0" borderId="3" xfId="1" applyNumberFormat="1" applyFont="1" applyBorder="1" applyAlignment="1">
      <alignment vertical="center"/>
    </xf>
    <xf numFmtId="164" fontId="18" fillId="0" borderId="44" xfId="1" applyNumberFormat="1" applyFont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left" vertical="center"/>
    </xf>
    <xf numFmtId="0" fontId="18" fillId="0" borderId="42" xfId="0" applyFont="1" applyBorder="1" applyAlignment="1">
      <alignment vertical="center"/>
    </xf>
    <xf numFmtId="164" fontId="0" fillId="0" borderId="17" xfId="1" applyNumberFormat="1" applyFont="1" applyBorder="1"/>
    <xf numFmtId="164" fontId="2" fillId="2" borderId="17" xfId="1" applyNumberFormat="1" applyFont="1" applyFill="1" applyBorder="1"/>
    <xf numFmtId="164" fontId="0" fillId="2" borderId="17" xfId="1" applyNumberFormat="1" applyFont="1" applyFill="1" applyBorder="1"/>
    <xf numFmtId="164" fontId="0" fillId="2" borderId="40" xfId="1" applyNumberFormat="1" applyFont="1" applyFill="1" applyBorder="1"/>
    <xf numFmtId="164" fontId="0" fillId="0" borderId="41" xfId="1" applyNumberFormat="1" applyFont="1" applyBorder="1"/>
    <xf numFmtId="164" fontId="0" fillId="2" borderId="41" xfId="1" applyNumberFormat="1" applyFont="1" applyFill="1" applyBorder="1"/>
    <xf numFmtId="164" fontId="5" fillId="0" borderId="42" xfId="1" applyNumberFormat="1" applyFont="1" applyBorder="1" applyAlignment="1">
      <alignment vertical="center"/>
    </xf>
    <xf numFmtId="164" fontId="5" fillId="0" borderId="42" xfId="1" applyNumberFormat="1" applyFont="1" applyFill="1" applyBorder="1" applyAlignment="1">
      <alignment vertical="center"/>
    </xf>
    <xf numFmtId="164" fontId="5" fillId="0" borderId="22" xfId="1" applyNumberFormat="1" applyFont="1" applyBorder="1" applyAlignment="1">
      <alignment horizontal="center" vertical="center"/>
    </xf>
    <xf numFmtId="164" fontId="5" fillId="2" borderId="18" xfId="1" applyNumberFormat="1" applyFont="1" applyFill="1" applyBorder="1" applyAlignment="1">
      <alignment vertical="center"/>
    </xf>
    <xf numFmtId="0" fontId="0" fillId="0" borderId="17" xfId="0" applyBorder="1" applyAlignment="1">
      <alignment horizontal="center"/>
    </xf>
    <xf numFmtId="0" fontId="0" fillId="2" borderId="11" xfId="0" applyFill="1" applyBorder="1"/>
    <xf numFmtId="0" fontId="2" fillId="4" borderId="17" xfId="0" applyFont="1" applyFill="1" applyBorder="1" applyAlignment="1">
      <alignment horizontal="center"/>
    </xf>
    <xf numFmtId="0" fontId="2" fillId="2" borderId="11" xfId="0" applyFont="1" applyFill="1" applyBorder="1"/>
    <xf numFmtId="0" fontId="0" fillId="2" borderId="17" xfId="0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/>
    <xf numFmtId="0" fontId="3" fillId="0" borderId="17" xfId="0" applyFont="1" applyBorder="1" applyAlignment="1">
      <alignment horizontal="center" vertical="center" textRotation="90"/>
    </xf>
    <xf numFmtId="0" fontId="5" fillId="0" borderId="22" xfId="0" applyFont="1" applyBorder="1" applyAlignment="1">
      <alignment vertical="center"/>
    </xf>
    <xf numFmtId="0" fontId="0" fillId="0" borderId="17" xfId="0" applyBorder="1"/>
    <xf numFmtId="0" fontId="0" fillId="0" borderId="40" xfId="0" applyFill="1" applyBorder="1"/>
    <xf numFmtId="164" fontId="5" fillId="2" borderId="22" xfId="1" applyNumberFormat="1" applyFont="1" applyFill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Fill="1" applyBorder="1"/>
    <xf numFmtId="0" fontId="0" fillId="0" borderId="46" xfId="0" applyFill="1" applyBorder="1"/>
    <xf numFmtId="164" fontId="3" fillId="0" borderId="24" xfId="0" applyNumberFormat="1" applyFont="1" applyBorder="1"/>
    <xf numFmtId="164" fontId="3" fillId="0" borderId="25" xfId="0" applyNumberFormat="1" applyFont="1" applyBorder="1"/>
    <xf numFmtId="0" fontId="3" fillId="2" borderId="25" xfId="0" applyFont="1" applyFill="1" applyBorder="1"/>
    <xf numFmtId="164" fontId="3" fillId="0" borderId="26" xfId="0" applyNumberFormat="1" applyFont="1" applyBorder="1"/>
    <xf numFmtId="164" fontId="3" fillId="0" borderId="47" xfId="0" applyNumberFormat="1" applyFont="1" applyBorder="1"/>
    <xf numFmtId="0" fontId="3" fillId="0" borderId="26" xfId="0" applyFont="1" applyBorder="1"/>
    <xf numFmtId="164" fontId="5" fillId="0" borderId="4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164" fontId="5" fillId="0" borderId="11" xfId="1" applyNumberFormat="1" applyFont="1" applyBorder="1" applyAlignment="1">
      <alignment vertical="center"/>
    </xf>
    <xf numFmtId="0" fontId="0" fillId="0" borderId="2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8" xfId="0" applyFill="1" applyBorder="1"/>
    <xf numFmtId="164" fontId="0" fillId="2" borderId="22" xfId="1" applyNumberFormat="1" applyFont="1" applyFill="1" applyBorder="1"/>
    <xf numFmtId="0" fontId="5" fillId="0" borderId="22" xfId="0" applyFont="1" applyBorder="1"/>
    <xf numFmtId="0" fontId="5" fillId="0" borderId="37" xfId="0" applyFont="1" applyFill="1" applyBorder="1"/>
    <xf numFmtId="164" fontId="0" fillId="0" borderId="22" xfId="1" applyNumberFormat="1" applyFont="1" applyFill="1" applyBorder="1"/>
    <xf numFmtId="164" fontId="5" fillId="0" borderId="4" xfId="1" applyNumberFormat="1" applyFont="1" applyBorder="1"/>
    <xf numFmtId="164" fontId="5" fillId="0" borderId="17" xfId="1" applyNumberFormat="1" applyFont="1" applyBorder="1"/>
    <xf numFmtId="164" fontId="5" fillId="2" borderId="4" xfId="1" applyNumberFormat="1" applyFont="1" applyFill="1" applyBorder="1"/>
    <xf numFmtId="164" fontId="5" fillId="0" borderId="5" xfId="1" applyNumberFormat="1" applyFont="1" applyBorder="1"/>
    <xf numFmtId="164" fontId="5" fillId="2" borderId="5" xfId="1" applyNumberFormat="1" applyFont="1" applyFill="1" applyBorder="1"/>
    <xf numFmtId="164" fontId="5" fillId="2" borderId="22" xfId="1" applyNumberFormat="1" applyFont="1" applyFill="1" applyBorder="1"/>
    <xf numFmtId="164" fontId="5" fillId="0" borderId="4" xfId="1" applyNumberFormat="1" applyFont="1" applyFill="1" applyBorder="1"/>
    <xf numFmtId="164" fontId="5" fillId="0" borderId="22" xfId="1" applyNumberFormat="1" applyFont="1" applyFill="1" applyBorder="1"/>
    <xf numFmtId="0" fontId="0" fillId="2" borderId="22" xfId="0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 wrapText="1"/>
    </xf>
    <xf numFmtId="164" fontId="2" fillId="2" borderId="4" xfId="1" applyNumberFormat="1" applyFont="1" applyFill="1" applyBorder="1" applyAlignment="1">
      <alignment vertical="center"/>
    </xf>
    <xf numFmtId="164" fontId="2" fillId="3" borderId="11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4" xfId="0" applyFont="1" applyBorder="1" applyAlignment="1">
      <alignment vertical="center"/>
    </xf>
    <xf numFmtId="164" fontId="16" fillId="0" borderId="4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2" borderId="4" xfId="1" applyNumberFormat="1" applyFont="1" applyFill="1" applyBorder="1" applyAlignment="1">
      <alignment vertical="center"/>
    </xf>
    <xf numFmtId="164" fontId="0" fillId="3" borderId="4" xfId="1" applyNumberFormat="1" applyFont="1" applyFill="1" applyBorder="1" applyAlignment="1">
      <alignment vertical="center"/>
    </xf>
    <xf numFmtId="164" fontId="16" fillId="2" borderId="4" xfId="1" applyNumberFormat="1" applyFon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9" fontId="0" fillId="0" borderId="4" xfId="10" applyFont="1" applyBorder="1" applyAlignment="1">
      <alignment vertical="center"/>
    </xf>
    <xf numFmtId="9" fontId="0" fillId="0" borderId="0" xfId="0" applyNumberFormat="1" applyFont="1" applyAlignment="1">
      <alignment vertical="center"/>
    </xf>
    <xf numFmtId="0" fontId="0" fillId="0" borderId="4" xfId="0" applyFont="1" applyFill="1" applyBorder="1" applyAlignment="1">
      <alignment vertical="center"/>
    </xf>
    <xf numFmtId="164" fontId="0" fillId="0" borderId="4" xfId="1" applyNumberFormat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164" fontId="16" fillId="0" borderId="4" xfId="1" applyNumberFormat="1" applyFont="1" applyFill="1" applyBorder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33" xfId="6" applyFont="1" applyFill="1" applyBorder="1" applyAlignment="1" applyProtection="1">
      <alignment horizontal="left" vertical="center" wrapText="1" indent="1"/>
    </xf>
    <xf numFmtId="165" fontId="5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0" xfId="6" applyFont="1" applyFill="1" applyBorder="1" applyAlignment="1" applyProtection="1">
      <alignment horizontal="left" vertical="center" wrapText="1" indent="1"/>
    </xf>
    <xf numFmtId="165" fontId="5" fillId="0" borderId="44" xfId="6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2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" xfId="1" applyNumberFormat="1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Border="1"/>
    <xf numFmtId="0" fontId="5" fillId="0" borderId="17" xfId="0" applyFont="1" applyFill="1" applyBorder="1"/>
    <xf numFmtId="0" fontId="5" fillId="0" borderId="17" xfId="0" applyFont="1" applyBorder="1"/>
    <xf numFmtId="165" fontId="7" fillId="0" borderId="25" xfId="9" applyNumberFormat="1" applyFont="1" applyFill="1" applyBorder="1" applyAlignment="1" applyProtection="1">
      <alignment vertical="center"/>
    </xf>
    <xf numFmtId="165" fontId="7" fillId="0" borderId="26" xfId="9" applyNumberFormat="1" applyFont="1" applyFill="1" applyBorder="1" applyAlignment="1" applyProtection="1">
      <alignment vertical="center"/>
    </xf>
    <xf numFmtId="0" fontId="8" fillId="0" borderId="27" xfId="9" applyFont="1" applyFill="1" applyBorder="1" applyAlignment="1" applyProtection="1">
      <alignment horizontal="left" vertical="center" indent="1"/>
    </xf>
    <xf numFmtId="0" fontId="8" fillId="0" borderId="24" xfId="9" applyFont="1" applyFill="1" applyBorder="1" applyAlignment="1" applyProtection="1">
      <alignment horizontal="left" vertical="center" indent="1"/>
    </xf>
    <xf numFmtId="0" fontId="7" fillId="0" borderId="25" xfId="9" applyFont="1" applyFill="1" applyBorder="1" applyAlignment="1" applyProtection="1">
      <alignment horizontal="left" vertical="center" indent="1"/>
    </xf>
    <xf numFmtId="0" fontId="8" fillId="0" borderId="40" xfId="9" applyFont="1" applyFill="1" applyBorder="1" applyAlignment="1" applyProtection="1">
      <alignment horizontal="left" vertical="center" indent="1"/>
    </xf>
    <xf numFmtId="0" fontId="8" fillId="0" borderId="41" xfId="9" applyFont="1" applyFill="1" applyBorder="1" applyAlignment="1" applyProtection="1">
      <alignment horizontal="left" vertical="center" indent="1"/>
    </xf>
    <xf numFmtId="165" fontId="8" fillId="0" borderId="25" xfId="9" applyNumberFormat="1" applyFont="1" applyFill="1" applyBorder="1" applyAlignment="1" applyProtection="1">
      <alignment vertical="center"/>
      <protection locked="0"/>
    </xf>
    <xf numFmtId="165" fontId="8" fillId="0" borderId="41" xfId="9" applyNumberFormat="1" applyFont="1" applyFill="1" applyBorder="1" applyAlignment="1" applyProtection="1">
      <alignment vertical="center"/>
      <protection locked="0"/>
    </xf>
    <xf numFmtId="165" fontId="8" fillId="0" borderId="42" xfId="9" applyNumberFormat="1" applyFont="1" applyFill="1" applyBorder="1" applyAlignment="1" applyProtection="1">
      <alignment vertical="center"/>
    </xf>
    <xf numFmtId="164" fontId="4" fillId="0" borderId="4" xfId="0" applyNumberFormat="1" applyFont="1" applyBorder="1"/>
    <xf numFmtId="0" fontId="4" fillId="2" borderId="4" xfId="0" applyFont="1" applyFill="1" applyBorder="1"/>
    <xf numFmtId="16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" fontId="0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center" vertical="center"/>
    </xf>
    <xf numFmtId="164" fontId="4" fillId="2" borderId="16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164" fontId="4" fillId="0" borderId="12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64" fontId="9" fillId="0" borderId="37" xfId="1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64" fontId="7" fillId="0" borderId="38" xfId="1" applyNumberFormat="1" applyFont="1" applyBorder="1" applyAlignment="1">
      <alignment horizontal="center" vertical="center"/>
    </xf>
    <xf numFmtId="164" fontId="7" fillId="0" borderId="39" xfId="1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textRotation="90"/>
    </xf>
    <xf numFmtId="0" fontId="3" fillId="0" borderId="23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6" fillId="0" borderId="37" xfId="1" applyNumberFormat="1" applyFont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8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4" fontId="4" fillId="0" borderId="43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9" applyFont="1" applyFill="1" applyAlignment="1" applyProtection="1">
      <alignment horizontal="center" wrapText="1"/>
    </xf>
    <xf numFmtId="0" fontId="7" fillId="0" borderId="0" xfId="9" applyFont="1" applyFill="1" applyAlignment="1" applyProtection="1">
      <alignment horizontal="center"/>
    </xf>
    <xf numFmtId="0" fontId="9" fillId="0" borderId="52" xfId="9" applyFont="1" applyFill="1" applyBorder="1" applyAlignment="1" applyProtection="1">
      <alignment horizontal="left" vertical="center" indent="1"/>
    </xf>
    <xf numFmtId="0" fontId="9" fillId="0" borderId="50" xfId="9" applyFont="1" applyFill="1" applyBorder="1" applyAlignment="1" applyProtection="1">
      <alignment horizontal="left" vertical="center" indent="1"/>
    </xf>
    <xf numFmtId="0" fontId="9" fillId="0" borderId="51" xfId="9" applyFont="1" applyFill="1" applyBorder="1" applyAlignment="1" applyProtection="1">
      <alignment horizontal="left" vertical="center" indent="1"/>
    </xf>
    <xf numFmtId="0" fontId="9" fillId="0" borderId="30" xfId="9" applyFont="1" applyFill="1" applyBorder="1" applyAlignment="1" applyProtection="1">
      <alignment horizontal="left" vertical="center" indent="1"/>
    </xf>
    <xf numFmtId="0" fontId="9" fillId="0" borderId="31" xfId="9" applyFont="1" applyFill="1" applyBorder="1" applyAlignment="1" applyProtection="1">
      <alignment horizontal="left" vertical="center" indent="1"/>
    </xf>
    <xf numFmtId="0" fontId="9" fillId="0" borderId="32" xfId="9" applyFont="1" applyFill="1" applyBorder="1" applyAlignment="1" applyProtection="1">
      <alignment horizontal="left" vertical="center" indent="1"/>
    </xf>
    <xf numFmtId="0" fontId="7" fillId="0" borderId="0" xfId="6" applyFont="1" applyAlignment="1">
      <alignment horizontal="left"/>
    </xf>
    <xf numFmtId="0" fontId="7" fillId="0" borderId="0" xfId="6" applyFont="1" applyAlignment="1">
      <alignment horizontal="center"/>
    </xf>
  </cellXfs>
  <cellStyles count="11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Normál_SEGEDLETEK" xfId="9"/>
    <cellStyle name="Százalék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A17" sqref="A17"/>
    </sheetView>
  </sheetViews>
  <sheetFormatPr defaultRowHeight="15"/>
  <cols>
    <col min="1" max="1" width="18.85546875" style="67" bestFit="1" customWidth="1"/>
    <col min="2" max="2" width="99" style="67" bestFit="1" customWidth="1"/>
    <col min="3" max="256" width="9.140625" style="67"/>
    <col min="257" max="257" width="18.85546875" style="67" bestFit="1" customWidth="1"/>
    <col min="258" max="258" width="99" style="67" bestFit="1" customWidth="1"/>
    <col min="259" max="512" width="9.140625" style="67"/>
    <col min="513" max="513" width="18.85546875" style="67" bestFit="1" customWidth="1"/>
    <col min="514" max="514" width="99" style="67" bestFit="1" customWidth="1"/>
    <col min="515" max="768" width="9.140625" style="67"/>
    <col min="769" max="769" width="18.85546875" style="67" bestFit="1" customWidth="1"/>
    <col min="770" max="770" width="99" style="67" bestFit="1" customWidth="1"/>
    <col min="771" max="1024" width="9.140625" style="67"/>
    <col min="1025" max="1025" width="18.85546875" style="67" bestFit="1" customWidth="1"/>
    <col min="1026" max="1026" width="99" style="67" bestFit="1" customWidth="1"/>
    <col min="1027" max="1280" width="9.140625" style="67"/>
    <col min="1281" max="1281" width="18.85546875" style="67" bestFit="1" customWidth="1"/>
    <col min="1282" max="1282" width="99" style="67" bestFit="1" customWidth="1"/>
    <col min="1283" max="1536" width="9.140625" style="67"/>
    <col min="1537" max="1537" width="18.85546875" style="67" bestFit="1" customWidth="1"/>
    <col min="1538" max="1538" width="99" style="67" bestFit="1" customWidth="1"/>
    <col min="1539" max="1792" width="9.140625" style="67"/>
    <col min="1793" max="1793" width="18.85546875" style="67" bestFit="1" customWidth="1"/>
    <col min="1794" max="1794" width="99" style="67" bestFit="1" customWidth="1"/>
    <col min="1795" max="2048" width="9.140625" style="67"/>
    <col min="2049" max="2049" width="18.85546875" style="67" bestFit="1" customWidth="1"/>
    <col min="2050" max="2050" width="99" style="67" bestFit="1" customWidth="1"/>
    <col min="2051" max="2304" width="9.140625" style="67"/>
    <col min="2305" max="2305" width="18.85546875" style="67" bestFit="1" customWidth="1"/>
    <col min="2306" max="2306" width="99" style="67" bestFit="1" customWidth="1"/>
    <col min="2307" max="2560" width="9.140625" style="67"/>
    <col min="2561" max="2561" width="18.85546875" style="67" bestFit="1" customWidth="1"/>
    <col min="2562" max="2562" width="99" style="67" bestFit="1" customWidth="1"/>
    <col min="2563" max="2816" width="9.140625" style="67"/>
    <col min="2817" max="2817" width="18.85546875" style="67" bestFit="1" customWidth="1"/>
    <col min="2818" max="2818" width="99" style="67" bestFit="1" customWidth="1"/>
    <col min="2819" max="3072" width="9.140625" style="67"/>
    <col min="3073" max="3073" width="18.85546875" style="67" bestFit="1" customWidth="1"/>
    <col min="3074" max="3074" width="99" style="67" bestFit="1" customWidth="1"/>
    <col min="3075" max="3328" width="9.140625" style="67"/>
    <col min="3329" max="3329" width="18.85546875" style="67" bestFit="1" customWidth="1"/>
    <col min="3330" max="3330" width="99" style="67" bestFit="1" customWidth="1"/>
    <col min="3331" max="3584" width="9.140625" style="67"/>
    <col min="3585" max="3585" width="18.85546875" style="67" bestFit="1" customWidth="1"/>
    <col min="3586" max="3586" width="99" style="67" bestFit="1" customWidth="1"/>
    <col min="3587" max="3840" width="9.140625" style="67"/>
    <col min="3841" max="3841" width="18.85546875" style="67" bestFit="1" customWidth="1"/>
    <col min="3842" max="3842" width="99" style="67" bestFit="1" customWidth="1"/>
    <col min="3843" max="4096" width="9.140625" style="67"/>
    <col min="4097" max="4097" width="18.85546875" style="67" bestFit="1" customWidth="1"/>
    <col min="4098" max="4098" width="99" style="67" bestFit="1" customWidth="1"/>
    <col min="4099" max="4352" width="9.140625" style="67"/>
    <col min="4353" max="4353" width="18.85546875" style="67" bestFit="1" customWidth="1"/>
    <col min="4354" max="4354" width="99" style="67" bestFit="1" customWidth="1"/>
    <col min="4355" max="4608" width="9.140625" style="67"/>
    <col min="4609" max="4609" width="18.85546875" style="67" bestFit="1" customWidth="1"/>
    <col min="4610" max="4610" width="99" style="67" bestFit="1" customWidth="1"/>
    <col min="4611" max="4864" width="9.140625" style="67"/>
    <col min="4865" max="4865" width="18.85546875" style="67" bestFit="1" customWidth="1"/>
    <col min="4866" max="4866" width="99" style="67" bestFit="1" customWidth="1"/>
    <col min="4867" max="5120" width="9.140625" style="67"/>
    <col min="5121" max="5121" width="18.85546875" style="67" bestFit="1" customWidth="1"/>
    <col min="5122" max="5122" width="99" style="67" bestFit="1" customWidth="1"/>
    <col min="5123" max="5376" width="9.140625" style="67"/>
    <col min="5377" max="5377" width="18.85546875" style="67" bestFit="1" customWidth="1"/>
    <col min="5378" max="5378" width="99" style="67" bestFit="1" customWidth="1"/>
    <col min="5379" max="5632" width="9.140625" style="67"/>
    <col min="5633" max="5633" width="18.85546875" style="67" bestFit="1" customWidth="1"/>
    <col min="5634" max="5634" width="99" style="67" bestFit="1" customWidth="1"/>
    <col min="5635" max="5888" width="9.140625" style="67"/>
    <col min="5889" max="5889" width="18.85546875" style="67" bestFit="1" customWidth="1"/>
    <col min="5890" max="5890" width="99" style="67" bestFit="1" customWidth="1"/>
    <col min="5891" max="6144" width="9.140625" style="67"/>
    <col min="6145" max="6145" width="18.85546875" style="67" bestFit="1" customWidth="1"/>
    <col min="6146" max="6146" width="99" style="67" bestFit="1" customWidth="1"/>
    <col min="6147" max="6400" width="9.140625" style="67"/>
    <col min="6401" max="6401" width="18.85546875" style="67" bestFit="1" customWidth="1"/>
    <col min="6402" max="6402" width="99" style="67" bestFit="1" customWidth="1"/>
    <col min="6403" max="6656" width="9.140625" style="67"/>
    <col min="6657" max="6657" width="18.85546875" style="67" bestFit="1" customWidth="1"/>
    <col min="6658" max="6658" width="99" style="67" bestFit="1" customWidth="1"/>
    <col min="6659" max="6912" width="9.140625" style="67"/>
    <col min="6913" max="6913" width="18.85546875" style="67" bestFit="1" customWidth="1"/>
    <col min="6914" max="6914" width="99" style="67" bestFit="1" customWidth="1"/>
    <col min="6915" max="7168" width="9.140625" style="67"/>
    <col min="7169" max="7169" width="18.85546875" style="67" bestFit="1" customWidth="1"/>
    <col min="7170" max="7170" width="99" style="67" bestFit="1" customWidth="1"/>
    <col min="7171" max="7424" width="9.140625" style="67"/>
    <col min="7425" max="7425" width="18.85546875" style="67" bestFit="1" customWidth="1"/>
    <col min="7426" max="7426" width="99" style="67" bestFit="1" customWidth="1"/>
    <col min="7427" max="7680" width="9.140625" style="67"/>
    <col min="7681" max="7681" width="18.85546875" style="67" bestFit="1" customWidth="1"/>
    <col min="7682" max="7682" width="99" style="67" bestFit="1" customWidth="1"/>
    <col min="7683" max="7936" width="9.140625" style="67"/>
    <col min="7937" max="7937" width="18.85546875" style="67" bestFit="1" customWidth="1"/>
    <col min="7938" max="7938" width="99" style="67" bestFit="1" customWidth="1"/>
    <col min="7939" max="8192" width="9.140625" style="67"/>
    <col min="8193" max="8193" width="18.85546875" style="67" bestFit="1" customWidth="1"/>
    <col min="8194" max="8194" width="99" style="67" bestFit="1" customWidth="1"/>
    <col min="8195" max="8448" width="9.140625" style="67"/>
    <col min="8449" max="8449" width="18.85546875" style="67" bestFit="1" customWidth="1"/>
    <col min="8450" max="8450" width="99" style="67" bestFit="1" customWidth="1"/>
    <col min="8451" max="8704" width="9.140625" style="67"/>
    <col min="8705" max="8705" width="18.85546875" style="67" bestFit="1" customWidth="1"/>
    <col min="8706" max="8706" width="99" style="67" bestFit="1" customWidth="1"/>
    <col min="8707" max="8960" width="9.140625" style="67"/>
    <col min="8961" max="8961" width="18.85546875" style="67" bestFit="1" customWidth="1"/>
    <col min="8962" max="8962" width="99" style="67" bestFit="1" customWidth="1"/>
    <col min="8963" max="9216" width="9.140625" style="67"/>
    <col min="9217" max="9217" width="18.85546875" style="67" bestFit="1" customWidth="1"/>
    <col min="9218" max="9218" width="99" style="67" bestFit="1" customWidth="1"/>
    <col min="9219" max="9472" width="9.140625" style="67"/>
    <col min="9473" max="9473" width="18.85546875" style="67" bestFit="1" customWidth="1"/>
    <col min="9474" max="9474" width="99" style="67" bestFit="1" customWidth="1"/>
    <col min="9475" max="9728" width="9.140625" style="67"/>
    <col min="9729" max="9729" width="18.85546875" style="67" bestFit="1" customWidth="1"/>
    <col min="9730" max="9730" width="99" style="67" bestFit="1" customWidth="1"/>
    <col min="9731" max="9984" width="9.140625" style="67"/>
    <col min="9985" max="9985" width="18.85546875" style="67" bestFit="1" customWidth="1"/>
    <col min="9986" max="9986" width="99" style="67" bestFit="1" customWidth="1"/>
    <col min="9987" max="10240" width="9.140625" style="67"/>
    <col min="10241" max="10241" width="18.85546875" style="67" bestFit="1" customWidth="1"/>
    <col min="10242" max="10242" width="99" style="67" bestFit="1" customWidth="1"/>
    <col min="10243" max="10496" width="9.140625" style="67"/>
    <col min="10497" max="10497" width="18.85546875" style="67" bestFit="1" customWidth="1"/>
    <col min="10498" max="10498" width="99" style="67" bestFit="1" customWidth="1"/>
    <col min="10499" max="10752" width="9.140625" style="67"/>
    <col min="10753" max="10753" width="18.85546875" style="67" bestFit="1" customWidth="1"/>
    <col min="10754" max="10754" width="99" style="67" bestFit="1" customWidth="1"/>
    <col min="10755" max="11008" width="9.140625" style="67"/>
    <col min="11009" max="11009" width="18.85546875" style="67" bestFit="1" customWidth="1"/>
    <col min="11010" max="11010" width="99" style="67" bestFit="1" customWidth="1"/>
    <col min="11011" max="11264" width="9.140625" style="67"/>
    <col min="11265" max="11265" width="18.85546875" style="67" bestFit="1" customWidth="1"/>
    <col min="11266" max="11266" width="99" style="67" bestFit="1" customWidth="1"/>
    <col min="11267" max="11520" width="9.140625" style="67"/>
    <col min="11521" max="11521" width="18.85546875" style="67" bestFit="1" customWidth="1"/>
    <col min="11522" max="11522" width="99" style="67" bestFit="1" customWidth="1"/>
    <col min="11523" max="11776" width="9.140625" style="67"/>
    <col min="11777" max="11777" width="18.85546875" style="67" bestFit="1" customWidth="1"/>
    <col min="11778" max="11778" width="99" style="67" bestFit="1" customWidth="1"/>
    <col min="11779" max="12032" width="9.140625" style="67"/>
    <col min="12033" max="12033" width="18.85546875" style="67" bestFit="1" customWidth="1"/>
    <col min="12034" max="12034" width="99" style="67" bestFit="1" customWidth="1"/>
    <col min="12035" max="12288" width="9.140625" style="67"/>
    <col min="12289" max="12289" width="18.85546875" style="67" bestFit="1" customWidth="1"/>
    <col min="12290" max="12290" width="99" style="67" bestFit="1" customWidth="1"/>
    <col min="12291" max="12544" width="9.140625" style="67"/>
    <col min="12545" max="12545" width="18.85546875" style="67" bestFit="1" customWidth="1"/>
    <col min="12546" max="12546" width="99" style="67" bestFit="1" customWidth="1"/>
    <col min="12547" max="12800" width="9.140625" style="67"/>
    <col min="12801" max="12801" width="18.85546875" style="67" bestFit="1" customWidth="1"/>
    <col min="12802" max="12802" width="99" style="67" bestFit="1" customWidth="1"/>
    <col min="12803" max="13056" width="9.140625" style="67"/>
    <col min="13057" max="13057" width="18.85546875" style="67" bestFit="1" customWidth="1"/>
    <col min="13058" max="13058" width="99" style="67" bestFit="1" customWidth="1"/>
    <col min="13059" max="13312" width="9.140625" style="67"/>
    <col min="13313" max="13313" width="18.85546875" style="67" bestFit="1" customWidth="1"/>
    <col min="13314" max="13314" width="99" style="67" bestFit="1" customWidth="1"/>
    <col min="13315" max="13568" width="9.140625" style="67"/>
    <col min="13569" max="13569" width="18.85546875" style="67" bestFit="1" customWidth="1"/>
    <col min="13570" max="13570" width="99" style="67" bestFit="1" customWidth="1"/>
    <col min="13571" max="13824" width="9.140625" style="67"/>
    <col min="13825" max="13825" width="18.85546875" style="67" bestFit="1" customWidth="1"/>
    <col min="13826" max="13826" width="99" style="67" bestFit="1" customWidth="1"/>
    <col min="13827" max="14080" width="9.140625" style="67"/>
    <col min="14081" max="14081" width="18.85546875" style="67" bestFit="1" customWidth="1"/>
    <col min="14082" max="14082" width="99" style="67" bestFit="1" customWidth="1"/>
    <col min="14083" max="14336" width="9.140625" style="67"/>
    <col min="14337" max="14337" width="18.85546875" style="67" bestFit="1" customWidth="1"/>
    <col min="14338" max="14338" width="99" style="67" bestFit="1" customWidth="1"/>
    <col min="14339" max="14592" width="9.140625" style="67"/>
    <col min="14593" max="14593" width="18.85546875" style="67" bestFit="1" customWidth="1"/>
    <col min="14594" max="14594" width="99" style="67" bestFit="1" customWidth="1"/>
    <col min="14595" max="14848" width="9.140625" style="67"/>
    <col min="14849" max="14849" width="18.85546875" style="67" bestFit="1" customWidth="1"/>
    <col min="14850" max="14850" width="99" style="67" bestFit="1" customWidth="1"/>
    <col min="14851" max="15104" width="9.140625" style="67"/>
    <col min="15105" max="15105" width="18.85546875" style="67" bestFit="1" customWidth="1"/>
    <col min="15106" max="15106" width="99" style="67" bestFit="1" customWidth="1"/>
    <col min="15107" max="15360" width="9.140625" style="67"/>
    <col min="15361" max="15361" width="18.85546875" style="67" bestFit="1" customWidth="1"/>
    <col min="15362" max="15362" width="99" style="67" bestFit="1" customWidth="1"/>
    <col min="15363" max="15616" width="9.140625" style="67"/>
    <col min="15617" max="15617" width="18.85546875" style="67" bestFit="1" customWidth="1"/>
    <col min="15618" max="15618" width="99" style="67" bestFit="1" customWidth="1"/>
    <col min="15619" max="15872" width="9.140625" style="67"/>
    <col min="15873" max="15873" width="18.85546875" style="67" bestFit="1" customWidth="1"/>
    <col min="15874" max="15874" width="99" style="67" bestFit="1" customWidth="1"/>
    <col min="15875" max="16128" width="9.140625" style="67"/>
    <col min="16129" max="16129" width="18.85546875" style="67" bestFit="1" customWidth="1"/>
    <col min="16130" max="16130" width="99" style="67" bestFit="1" customWidth="1"/>
    <col min="16131" max="16384" width="9.140625" style="67"/>
  </cols>
  <sheetData>
    <row r="1" spans="1:2">
      <c r="A1" s="362" t="s">
        <v>193</v>
      </c>
      <c r="B1" s="362"/>
    </row>
    <row r="2" spans="1:2">
      <c r="A2" s="362" t="s">
        <v>249</v>
      </c>
      <c r="B2" s="362"/>
    </row>
    <row r="4" spans="1:2">
      <c r="A4" s="66" t="s">
        <v>98</v>
      </c>
      <c r="B4" s="64" t="s">
        <v>213</v>
      </c>
    </row>
    <row r="5" spans="1:2">
      <c r="A5" s="66" t="s">
        <v>194</v>
      </c>
      <c r="B5" s="64" t="s">
        <v>214</v>
      </c>
    </row>
    <row r="6" spans="1:2">
      <c r="A6" s="66" t="s">
        <v>99</v>
      </c>
      <c r="B6" s="64" t="s">
        <v>197</v>
      </c>
    </row>
    <row r="7" spans="1:2">
      <c r="A7" s="66" t="s">
        <v>100</v>
      </c>
      <c r="B7" s="64" t="s">
        <v>198</v>
      </c>
    </row>
    <row r="8" spans="1:2">
      <c r="A8" s="66" t="s">
        <v>101</v>
      </c>
      <c r="B8" s="64" t="s">
        <v>199</v>
      </c>
    </row>
    <row r="9" spans="1:2">
      <c r="A9" s="66" t="s">
        <v>102</v>
      </c>
      <c r="B9" s="64" t="s">
        <v>200</v>
      </c>
    </row>
    <row r="10" spans="1:2">
      <c r="A10" s="66" t="s">
        <v>103</v>
      </c>
      <c r="B10" s="64" t="s">
        <v>201</v>
      </c>
    </row>
    <row r="11" spans="1:2">
      <c r="A11" s="66" t="s">
        <v>104</v>
      </c>
      <c r="B11" s="64" t="s">
        <v>202</v>
      </c>
    </row>
    <row r="12" spans="1:2">
      <c r="A12" s="66" t="s">
        <v>105</v>
      </c>
      <c r="B12" s="64" t="s">
        <v>203</v>
      </c>
    </row>
    <row r="13" spans="1:2">
      <c r="A13" s="66" t="s">
        <v>106</v>
      </c>
      <c r="B13" s="66" t="s">
        <v>109</v>
      </c>
    </row>
    <row r="14" spans="1:2">
      <c r="A14" s="66" t="s">
        <v>107</v>
      </c>
      <c r="B14" s="66" t="s">
        <v>110</v>
      </c>
    </row>
    <row r="15" spans="1:2">
      <c r="A15" s="66" t="s">
        <v>195</v>
      </c>
      <c r="B15" s="66" t="s">
        <v>196</v>
      </c>
    </row>
    <row r="17" spans="1:1">
      <c r="A17" s="20" t="s">
        <v>250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F24" sqref="F24"/>
    </sheetView>
  </sheetViews>
  <sheetFormatPr defaultRowHeight="15"/>
  <cols>
    <col min="1" max="1" width="3.85546875" customWidth="1"/>
    <col min="2" max="2" width="42.42578125" bestFit="1" customWidth="1"/>
    <col min="3" max="4" width="12.5703125" bestFit="1" customWidth="1"/>
    <col min="5" max="5" width="14.28515625" bestFit="1" customWidth="1"/>
    <col min="6" max="6" width="14.28515625" customWidth="1"/>
    <col min="7" max="7" width="12.7109375" customWidth="1"/>
    <col min="8" max="8" width="11.5703125" bestFit="1" customWidth="1"/>
    <col min="9" max="11" width="12.5703125" bestFit="1" customWidth="1"/>
    <col min="14" max="14" width="17.28515625" bestFit="1" customWidth="1"/>
  </cols>
  <sheetData>
    <row r="1" spans="1:14" s="1" customFormat="1">
      <c r="A1" s="382" t="s">
        <v>223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5.75" thickBot="1">
      <c r="A2" s="418" t="s">
        <v>9</v>
      </c>
      <c r="B2" s="419"/>
      <c r="C2" s="419"/>
      <c r="D2" s="419"/>
      <c r="E2" s="419"/>
      <c r="F2" s="419"/>
      <c r="G2" s="419"/>
      <c r="H2" s="419"/>
      <c r="I2" s="419"/>
      <c r="J2" s="419"/>
      <c r="K2" s="420"/>
      <c r="L2" s="421" t="s">
        <v>105</v>
      </c>
      <c r="M2" s="421"/>
      <c r="N2" s="421"/>
    </row>
    <row r="3" spans="1:14" s="2" customFormat="1" ht="15" customHeight="1">
      <c r="A3" s="422" t="s">
        <v>42</v>
      </c>
      <c r="B3" s="436"/>
      <c r="C3" s="424" t="s">
        <v>10</v>
      </c>
      <c r="D3" s="425"/>
      <c r="E3" s="425"/>
      <c r="F3" s="425"/>
      <c r="G3" s="426"/>
      <c r="H3" s="427" t="s">
        <v>11</v>
      </c>
      <c r="I3" s="428"/>
      <c r="J3" s="428"/>
      <c r="K3" s="429"/>
      <c r="L3" s="422" t="s">
        <v>13</v>
      </c>
      <c r="M3" s="430"/>
      <c r="N3" s="423"/>
    </row>
    <row r="4" spans="1:14" s="2" customFormat="1" ht="66.75" customHeight="1">
      <c r="A4" s="260" t="s">
        <v>36</v>
      </c>
      <c r="B4" s="280" t="s">
        <v>224</v>
      </c>
      <c r="C4" s="59" t="s">
        <v>71</v>
      </c>
      <c r="D4" s="3" t="s">
        <v>15</v>
      </c>
      <c r="E4" s="3" t="s">
        <v>16</v>
      </c>
      <c r="F4" s="4" t="s">
        <v>46</v>
      </c>
      <c r="G4" s="49" t="s">
        <v>33</v>
      </c>
      <c r="H4" s="59" t="s">
        <v>17</v>
      </c>
      <c r="I4" s="4" t="s">
        <v>18</v>
      </c>
      <c r="J4" s="4" t="s">
        <v>34</v>
      </c>
      <c r="K4" s="49" t="s">
        <v>35</v>
      </c>
      <c r="L4" s="221" t="s">
        <v>19</v>
      </c>
      <c r="M4" s="5" t="s">
        <v>20</v>
      </c>
      <c r="N4" s="222" t="s">
        <v>21</v>
      </c>
    </row>
    <row r="5" spans="1:14" s="1" customFormat="1">
      <c r="A5" s="261" t="s">
        <v>56</v>
      </c>
      <c r="B5" s="281" t="s">
        <v>79</v>
      </c>
      <c r="C5" s="89">
        <v>21789</v>
      </c>
      <c r="D5" s="85">
        <v>2210</v>
      </c>
      <c r="E5" s="75"/>
      <c r="F5" s="75"/>
      <c r="G5" s="86">
        <f>SUM(C5:F5)</f>
        <v>23999</v>
      </c>
      <c r="H5" s="89">
        <v>3112</v>
      </c>
      <c r="I5" s="85">
        <v>0</v>
      </c>
      <c r="J5" s="85">
        <f>G5-H5-I5</f>
        <v>20887</v>
      </c>
      <c r="K5" s="91">
        <f>SUM(H5:J5)</f>
        <v>23999</v>
      </c>
      <c r="L5" s="249">
        <v>9</v>
      </c>
      <c r="M5" s="148">
        <v>1</v>
      </c>
      <c r="N5" s="250"/>
    </row>
    <row r="6" spans="1:14" s="1" customFormat="1">
      <c r="A6" s="261" t="s">
        <v>57</v>
      </c>
      <c r="B6" s="270" t="s">
        <v>225</v>
      </c>
      <c r="C6" s="89">
        <v>961</v>
      </c>
      <c r="D6" s="85">
        <v>64</v>
      </c>
      <c r="E6" s="75"/>
      <c r="F6" s="75"/>
      <c r="G6" s="86">
        <f>SUM(C6:F6)</f>
        <v>1025</v>
      </c>
      <c r="H6" s="89">
        <v>889</v>
      </c>
      <c r="I6" s="75"/>
      <c r="J6" s="85">
        <f t="shared" ref="J6:J16" si="0">G6-H6-I6</f>
        <v>136</v>
      </c>
      <c r="K6" s="91">
        <f t="shared" ref="K6:K16" si="1">SUM(H6:J6)</f>
        <v>1025</v>
      </c>
      <c r="L6" s="264"/>
      <c r="M6" s="148">
        <v>1</v>
      </c>
      <c r="N6" s="250"/>
    </row>
    <row r="7" spans="1:14">
      <c r="A7" s="262" t="s">
        <v>56</v>
      </c>
      <c r="B7" s="270" t="s">
        <v>76</v>
      </c>
      <c r="C7" s="241">
        <v>2105</v>
      </c>
      <c r="D7" s="68">
        <v>1055</v>
      </c>
      <c r="E7" s="69"/>
      <c r="F7" s="69"/>
      <c r="G7" s="282">
        <f t="shared" ref="G7:G16" si="2">SUM(C7:F7)</f>
        <v>3160</v>
      </c>
      <c r="H7" s="241">
        <v>2667</v>
      </c>
      <c r="I7" s="68">
        <v>2775</v>
      </c>
      <c r="J7" s="17">
        <f t="shared" si="0"/>
        <v>-2282</v>
      </c>
      <c r="K7" s="63">
        <f t="shared" si="1"/>
        <v>3160</v>
      </c>
      <c r="L7" s="251">
        <v>1</v>
      </c>
      <c r="M7" s="149"/>
      <c r="N7" s="252"/>
    </row>
    <row r="8" spans="1:14">
      <c r="A8" s="348" t="s">
        <v>56</v>
      </c>
      <c r="B8" s="346" t="s">
        <v>245</v>
      </c>
      <c r="C8" s="241">
        <v>13929</v>
      </c>
      <c r="D8" s="290">
        <v>10962</v>
      </c>
      <c r="E8" s="292"/>
      <c r="F8" s="292"/>
      <c r="G8" s="282">
        <f>SUM(C8:F8)</f>
        <v>24891</v>
      </c>
      <c r="H8" s="291">
        <v>305</v>
      </c>
      <c r="I8" s="290">
        <v>22955</v>
      </c>
      <c r="J8" s="17">
        <f>G8-H8-I8</f>
        <v>1631</v>
      </c>
      <c r="K8" s="63">
        <f>SUM(H8:J8)</f>
        <v>24891</v>
      </c>
      <c r="L8" s="251">
        <v>7</v>
      </c>
      <c r="M8" s="149"/>
      <c r="N8" s="252"/>
    </row>
    <row r="9" spans="1:14" s="92" customFormat="1">
      <c r="A9" s="348" t="s">
        <v>57</v>
      </c>
      <c r="B9" s="346" t="s">
        <v>248</v>
      </c>
      <c r="C9" s="242"/>
      <c r="D9" s="290">
        <v>8166</v>
      </c>
      <c r="E9" s="292"/>
      <c r="F9" s="292"/>
      <c r="G9" s="282">
        <f>SUM(C9:F9)</f>
        <v>8166</v>
      </c>
      <c r="H9" s="291">
        <v>8166</v>
      </c>
      <c r="I9" s="292"/>
      <c r="J9" s="17">
        <f>G9-H9-I9</f>
        <v>0</v>
      </c>
      <c r="K9" s="63">
        <f>SUM(H9:J9)</f>
        <v>8166</v>
      </c>
      <c r="L9" s="253"/>
      <c r="M9" s="150"/>
      <c r="N9" s="254"/>
    </row>
    <row r="10" spans="1:14" s="92" customFormat="1">
      <c r="A10" s="348" t="s">
        <v>57</v>
      </c>
      <c r="B10" s="345" t="s">
        <v>247</v>
      </c>
      <c r="C10" s="242"/>
      <c r="D10" s="290">
        <v>1829</v>
      </c>
      <c r="E10" s="292"/>
      <c r="F10" s="292"/>
      <c r="G10" s="282">
        <f>SUM(C10:F10)</f>
        <v>1829</v>
      </c>
      <c r="H10" s="291">
        <v>3200</v>
      </c>
      <c r="I10" s="292"/>
      <c r="J10" s="17">
        <f>G10-H10-I10</f>
        <v>-1371</v>
      </c>
      <c r="K10" s="63">
        <f>SUM(H10:J10)</f>
        <v>1829</v>
      </c>
      <c r="L10" s="256"/>
      <c r="M10" s="150"/>
      <c r="N10" s="254"/>
    </row>
    <row r="11" spans="1:14">
      <c r="A11" s="347" t="s">
        <v>56</v>
      </c>
      <c r="B11" s="345" t="s">
        <v>244</v>
      </c>
      <c r="C11" s="243"/>
      <c r="D11" s="290">
        <v>13081</v>
      </c>
      <c r="E11" s="292"/>
      <c r="F11" s="292"/>
      <c r="G11" s="282">
        <f>SUM(C11:F11)</f>
        <v>13081</v>
      </c>
      <c r="H11" s="291">
        <v>2667</v>
      </c>
      <c r="I11" s="296">
        <v>10414</v>
      </c>
      <c r="J11" s="17">
        <f>G11-H11-I11</f>
        <v>0</v>
      </c>
      <c r="K11" s="63">
        <f>SUM(H11:J11)</f>
        <v>13081</v>
      </c>
      <c r="L11" s="255"/>
      <c r="M11" s="149"/>
      <c r="N11" s="252"/>
    </row>
    <row r="12" spans="1:14">
      <c r="A12" s="262" t="s">
        <v>56</v>
      </c>
      <c r="B12" s="271" t="s">
        <v>78</v>
      </c>
      <c r="C12" s="241">
        <v>3735</v>
      </c>
      <c r="D12" s="290">
        <v>2326</v>
      </c>
      <c r="E12" s="292"/>
      <c r="F12" s="292"/>
      <c r="G12" s="282">
        <f t="shared" si="2"/>
        <v>6061</v>
      </c>
      <c r="H12" s="291">
        <v>243</v>
      </c>
      <c r="I12" s="290">
        <v>1603</v>
      </c>
      <c r="J12" s="17">
        <f t="shared" si="0"/>
        <v>4215</v>
      </c>
      <c r="K12" s="63">
        <f t="shared" si="1"/>
        <v>6061</v>
      </c>
      <c r="L12" s="251">
        <v>2</v>
      </c>
      <c r="M12" s="149"/>
      <c r="N12" s="252"/>
    </row>
    <row r="13" spans="1:14">
      <c r="A13" s="287" t="s">
        <v>56</v>
      </c>
      <c r="B13" s="288" t="s">
        <v>246</v>
      </c>
      <c r="C13" s="286"/>
      <c r="D13" s="293">
        <v>9986</v>
      </c>
      <c r="E13" s="294"/>
      <c r="F13" s="294"/>
      <c r="G13" s="282">
        <f t="shared" si="2"/>
        <v>9986</v>
      </c>
      <c r="H13" s="295"/>
      <c r="I13" s="293">
        <v>9986</v>
      </c>
      <c r="J13" s="17">
        <f t="shared" ref="J13:J15" si="3">G13-H13-I13</f>
        <v>0</v>
      </c>
      <c r="K13" s="63">
        <f t="shared" ref="K13:K15" si="4">SUM(H13:J13)</f>
        <v>9986</v>
      </c>
      <c r="L13" s="298"/>
      <c r="M13" s="284"/>
      <c r="N13" s="285"/>
    </row>
    <row r="14" spans="1:14">
      <c r="A14" s="287" t="s">
        <v>56</v>
      </c>
      <c r="B14" s="288" t="s">
        <v>226</v>
      </c>
      <c r="C14" s="289">
        <v>2209</v>
      </c>
      <c r="D14" s="293">
        <v>4398</v>
      </c>
      <c r="E14" s="294"/>
      <c r="F14" s="294"/>
      <c r="G14" s="282">
        <f t="shared" si="2"/>
        <v>6607</v>
      </c>
      <c r="H14" s="295"/>
      <c r="I14" s="293">
        <v>6645</v>
      </c>
      <c r="J14" s="17">
        <f t="shared" si="3"/>
        <v>-38</v>
      </c>
      <c r="K14" s="63">
        <f t="shared" si="4"/>
        <v>6607</v>
      </c>
      <c r="L14" s="283">
        <v>1</v>
      </c>
      <c r="M14" s="284"/>
      <c r="N14" s="285"/>
    </row>
    <row r="15" spans="1:14">
      <c r="A15" s="287" t="s">
        <v>56</v>
      </c>
      <c r="B15" s="288" t="s">
        <v>227</v>
      </c>
      <c r="C15" s="289">
        <v>2214</v>
      </c>
      <c r="D15" s="293">
        <v>1969</v>
      </c>
      <c r="E15" s="294"/>
      <c r="F15" s="294"/>
      <c r="G15" s="86">
        <f t="shared" si="2"/>
        <v>4183</v>
      </c>
      <c r="H15" s="297">
        <v>2904</v>
      </c>
      <c r="I15" s="293">
        <v>226</v>
      </c>
      <c r="J15" s="85">
        <f t="shared" si="3"/>
        <v>1053</v>
      </c>
      <c r="K15" s="91">
        <f t="shared" si="4"/>
        <v>4183</v>
      </c>
      <c r="L15" s="283">
        <v>1</v>
      </c>
      <c r="M15" s="284"/>
      <c r="N15" s="285"/>
    </row>
    <row r="16" spans="1:14" ht="15.75" thickBot="1">
      <c r="A16" s="263" t="s">
        <v>56</v>
      </c>
      <c r="B16" s="272" t="s">
        <v>77</v>
      </c>
      <c r="C16" s="244"/>
      <c r="D16" s="245">
        <v>38</v>
      </c>
      <c r="E16" s="246"/>
      <c r="F16" s="246"/>
      <c r="G16" s="247">
        <f t="shared" si="2"/>
        <v>38</v>
      </c>
      <c r="H16" s="244"/>
      <c r="I16" s="246"/>
      <c r="J16" s="279">
        <f t="shared" si="0"/>
        <v>38</v>
      </c>
      <c r="K16" s="248">
        <f t="shared" si="1"/>
        <v>38</v>
      </c>
      <c r="L16" s="257"/>
      <c r="M16" s="258"/>
      <c r="N16" s="259"/>
    </row>
    <row r="17" spans="1:14" s="57" customFormat="1" ht="15.75" thickBot="1">
      <c r="A17" s="434" t="s">
        <v>31</v>
      </c>
      <c r="B17" s="435"/>
      <c r="C17" s="273">
        <f>SUM(C5:C16)</f>
        <v>46942</v>
      </c>
      <c r="D17" s="274">
        <f>SUM(D5:D16)</f>
        <v>56084</v>
      </c>
      <c r="E17" s="274">
        <f>SUM(E5:E16)</f>
        <v>0</v>
      </c>
      <c r="F17" s="275"/>
      <c r="G17" s="276">
        <f t="shared" ref="G17:M17" si="5">SUM(G5:G16)</f>
        <v>103026</v>
      </c>
      <c r="H17" s="277">
        <f t="shared" si="5"/>
        <v>24153</v>
      </c>
      <c r="I17" s="274">
        <f t="shared" si="5"/>
        <v>54604</v>
      </c>
      <c r="J17" s="274">
        <f t="shared" si="5"/>
        <v>24269</v>
      </c>
      <c r="K17" s="274">
        <f t="shared" si="5"/>
        <v>103026</v>
      </c>
      <c r="L17" s="274">
        <f t="shared" si="5"/>
        <v>21</v>
      </c>
      <c r="M17" s="274">
        <f t="shared" si="5"/>
        <v>2</v>
      </c>
      <c r="N17" s="278"/>
    </row>
    <row r="19" spans="1:14">
      <c r="B19" s="28" t="str">
        <f>Tartalomjegyzék!A17</f>
        <v>Cibakháza, 2016. február 24.</v>
      </c>
    </row>
  </sheetData>
  <mergeCells count="8">
    <mergeCell ref="A17:B17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19" sqref="E19"/>
    </sheetView>
  </sheetViews>
  <sheetFormatPr defaultRowHeight="15"/>
  <cols>
    <col min="1" max="1" width="33.42578125" style="94" bestFit="1" customWidth="1"/>
    <col min="2" max="2" width="17" style="94" bestFit="1" customWidth="1"/>
    <col min="3" max="3" width="20.7109375" style="94" customWidth="1"/>
    <col min="4" max="5" width="16.28515625" style="94" customWidth="1"/>
    <col min="6" max="6" width="15.7109375" style="94" customWidth="1"/>
    <col min="7" max="16384" width="9.140625" style="94"/>
  </cols>
  <sheetData>
    <row r="1" spans="1:8">
      <c r="C1" s="366" t="s">
        <v>106</v>
      </c>
      <c r="D1" s="366"/>
      <c r="E1" s="366"/>
      <c r="F1" s="366"/>
    </row>
    <row r="2" spans="1:8">
      <c r="A2" s="443" t="s">
        <v>109</v>
      </c>
      <c r="B2" s="443"/>
      <c r="C2" s="443"/>
      <c r="D2" s="443"/>
      <c r="E2" s="443"/>
      <c r="F2" s="443"/>
    </row>
    <row r="3" spans="1:8">
      <c r="A3" s="443" t="s">
        <v>230</v>
      </c>
      <c r="B3" s="443"/>
      <c r="C3" s="443"/>
      <c r="D3" s="443"/>
      <c r="E3" s="443"/>
      <c r="F3" s="443"/>
    </row>
    <row r="4" spans="1:8">
      <c r="A4" s="100"/>
      <c r="B4" s="100"/>
      <c r="C4" s="100"/>
    </row>
    <row r="5" spans="1:8" s="99" customFormat="1">
      <c r="A5" s="442" t="s">
        <v>108</v>
      </c>
      <c r="B5" s="442"/>
      <c r="C5" s="442"/>
      <c r="D5" s="442"/>
      <c r="E5" s="442"/>
      <c r="F5" s="442"/>
    </row>
    <row r="6" spans="1:8" s="98" customFormat="1">
      <c r="A6" s="440" t="s">
        <v>132</v>
      </c>
      <c r="B6" s="440" t="s">
        <v>10</v>
      </c>
      <c r="C6" s="437" t="s">
        <v>11</v>
      </c>
      <c r="D6" s="438"/>
      <c r="E6" s="438"/>
      <c r="F6" s="439"/>
    </row>
    <row r="7" spans="1:8" s="98" customFormat="1">
      <c r="A7" s="441"/>
      <c r="B7" s="441"/>
      <c r="C7" s="73" t="s">
        <v>204</v>
      </c>
      <c r="D7" s="73" t="s">
        <v>205</v>
      </c>
      <c r="E7" s="181" t="s">
        <v>232</v>
      </c>
      <c r="F7" s="73" t="s">
        <v>69</v>
      </c>
    </row>
    <row r="8" spans="1:8" s="98" customFormat="1" ht="30">
      <c r="A8" s="305" t="s">
        <v>228</v>
      </c>
      <c r="B8" s="307">
        <v>40000000</v>
      </c>
      <c r="C8" s="307">
        <f>B8</f>
        <v>40000000</v>
      </c>
      <c r="D8" s="302"/>
      <c r="E8" s="302"/>
      <c r="F8" s="301">
        <f>SUM(C8:D8)</f>
        <v>40000000</v>
      </c>
    </row>
    <row r="9" spans="1:8" s="98" customFormat="1">
      <c r="A9" s="306" t="s">
        <v>229</v>
      </c>
      <c r="B9" s="307">
        <v>1615060</v>
      </c>
      <c r="C9" s="308"/>
      <c r="D9" s="303">
        <f>B9*90%</f>
        <v>1453554</v>
      </c>
      <c r="E9" s="303">
        <f>B9-D9</f>
        <v>161506</v>
      </c>
      <c r="F9" s="301">
        <f>SUM(C9:E9)</f>
        <v>1615060</v>
      </c>
      <c r="H9" s="304"/>
    </row>
    <row r="10" spans="1:8">
      <c r="A10" s="181" t="s">
        <v>31</v>
      </c>
      <c r="B10" s="310">
        <f>SUM(B8:B9)</f>
        <v>41615060</v>
      </c>
      <c r="C10" s="309">
        <f t="shared" ref="C10:F10" si="0">SUM(C8:C9)</f>
        <v>40000000</v>
      </c>
      <c r="D10" s="309">
        <f t="shared" si="0"/>
        <v>1453554</v>
      </c>
      <c r="E10" s="309">
        <f t="shared" si="0"/>
        <v>161506</v>
      </c>
      <c r="F10" s="310">
        <f t="shared" si="0"/>
        <v>41615060</v>
      </c>
    </row>
    <row r="12" spans="1:8">
      <c r="A12" s="95" t="str">
        <f>Tartalomjegyzék!A17</f>
        <v>Cibakháza, 2016. február 24.</v>
      </c>
    </row>
  </sheetData>
  <mergeCells count="7">
    <mergeCell ref="C6:F6"/>
    <mergeCell ref="A6:A7"/>
    <mergeCell ref="B6:B7"/>
    <mergeCell ref="A5:F5"/>
    <mergeCell ref="C1:F1"/>
    <mergeCell ref="A2:F2"/>
    <mergeCell ref="A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verticalDpi="0" r:id="rId1"/>
  <headerFooter>
    <oddHeader>&amp;R&amp;"-,Félkövér"13.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B20" sqref="B20"/>
    </sheetView>
  </sheetViews>
  <sheetFormatPr defaultColWidth="29.85546875" defaultRowHeight="15"/>
  <cols>
    <col min="1" max="1" width="29.140625" style="336" bestFit="1" customWidth="1"/>
    <col min="2" max="2" width="18.7109375" style="336" bestFit="1" customWidth="1"/>
    <col min="3" max="3" width="18.85546875" style="336" bestFit="1" customWidth="1"/>
    <col min="4" max="256" width="29.85546875" style="336"/>
    <col min="257" max="257" width="29.140625" style="336" bestFit="1" customWidth="1"/>
    <col min="258" max="258" width="18.7109375" style="336" bestFit="1" customWidth="1"/>
    <col min="259" max="259" width="12.42578125" style="336" bestFit="1" customWidth="1"/>
    <col min="260" max="512" width="29.85546875" style="336"/>
    <col min="513" max="513" width="29.140625" style="336" bestFit="1" customWidth="1"/>
    <col min="514" max="514" width="18.7109375" style="336" bestFit="1" customWidth="1"/>
    <col min="515" max="515" width="12.42578125" style="336" bestFit="1" customWidth="1"/>
    <col min="516" max="768" width="29.85546875" style="336"/>
    <col min="769" max="769" width="29.140625" style="336" bestFit="1" customWidth="1"/>
    <col min="770" max="770" width="18.7109375" style="336" bestFit="1" customWidth="1"/>
    <col min="771" max="771" width="12.42578125" style="336" bestFit="1" customWidth="1"/>
    <col min="772" max="1024" width="29.85546875" style="336"/>
    <col min="1025" max="1025" width="29.140625" style="336" bestFit="1" customWidth="1"/>
    <col min="1026" max="1026" width="18.7109375" style="336" bestFit="1" customWidth="1"/>
    <col min="1027" max="1027" width="12.42578125" style="336" bestFit="1" customWidth="1"/>
    <col min="1028" max="1280" width="29.85546875" style="336"/>
    <col min="1281" max="1281" width="29.140625" style="336" bestFit="1" customWidth="1"/>
    <col min="1282" max="1282" width="18.7109375" style="336" bestFit="1" customWidth="1"/>
    <col min="1283" max="1283" width="12.42578125" style="336" bestFit="1" customWidth="1"/>
    <col min="1284" max="1536" width="29.85546875" style="336"/>
    <col min="1537" max="1537" width="29.140625" style="336" bestFit="1" customWidth="1"/>
    <col min="1538" max="1538" width="18.7109375" style="336" bestFit="1" customWidth="1"/>
    <col min="1539" max="1539" width="12.42578125" style="336" bestFit="1" customWidth="1"/>
    <col min="1540" max="1792" width="29.85546875" style="336"/>
    <col min="1793" max="1793" width="29.140625" style="336" bestFit="1" customWidth="1"/>
    <col min="1794" max="1794" width="18.7109375" style="336" bestFit="1" customWidth="1"/>
    <col min="1795" max="1795" width="12.42578125" style="336" bestFit="1" customWidth="1"/>
    <col min="1796" max="2048" width="29.85546875" style="336"/>
    <col min="2049" max="2049" width="29.140625" style="336" bestFit="1" customWidth="1"/>
    <col min="2050" max="2050" width="18.7109375" style="336" bestFit="1" customWidth="1"/>
    <col min="2051" max="2051" width="12.42578125" style="336" bestFit="1" customWidth="1"/>
    <col min="2052" max="2304" width="29.85546875" style="336"/>
    <col min="2305" max="2305" width="29.140625" style="336" bestFit="1" customWidth="1"/>
    <col min="2306" max="2306" width="18.7109375" style="336" bestFit="1" customWidth="1"/>
    <col min="2307" max="2307" width="12.42578125" style="336" bestFit="1" customWidth="1"/>
    <col min="2308" max="2560" width="29.85546875" style="336"/>
    <col min="2561" max="2561" width="29.140625" style="336" bestFit="1" customWidth="1"/>
    <col min="2562" max="2562" width="18.7109375" style="336" bestFit="1" customWidth="1"/>
    <col min="2563" max="2563" width="12.42578125" style="336" bestFit="1" customWidth="1"/>
    <col min="2564" max="2816" width="29.85546875" style="336"/>
    <col min="2817" max="2817" width="29.140625" style="336" bestFit="1" customWidth="1"/>
    <col min="2818" max="2818" width="18.7109375" style="336" bestFit="1" customWidth="1"/>
    <col min="2819" max="2819" width="12.42578125" style="336" bestFit="1" customWidth="1"/>
    <col min="2820" max="3072" width="29.85546875" style="336"/>
    <col min="3073" max="3073" width="29.140625" style="336" bestFit="1" customWidth="1"/>
    <col min="3074" max="3074" width="18.7109375" style="336" bestFit="1" customWidth="1"/>
    <col min="3075" max="3075" width="12.42578125" style="336" bestFit="1" customWidth="1"/>
    <col min="3076" max="3328" width="29.85546875" style="336"/>
    <col min="3329" max="3329" width="29.140625" style="336" bestFit="1" customWidth="1"/>
    <col min="3330" max="3330" width="18.7109375" style="336" bestFit="1" customWidth="1"/>
    <col min="3331" max="3331" width="12.42578125" style="336" bestFit="1" customWidth="1"/>
    <col min="3332" max="3584" width="29.85546875" style="336"/>
    <col min="3585" max="3585" width="29.140625" style="336" bestFit="1" customWidth="1"/>
    <col min="3586" max="3586" width="18.7109375" style="336" bestFit="1" customWidth="1"/>
    <col min="3587" max="3587" width="12.42578125" style="336" bestFit="1" customWidth="1"/>
    <col min="3588" max="3840" width="29.85546875" style="336"/>
    <col min="3841" max="3841" width="29.140625" style="336" bestFit="1" customWidth="1"/>
    <col min="3842" max="3842" width="18.7109375" style="336" bestFit="1" customWidth="1"/>
    <col min="3843" max="3843" width="12.42578125" style="336" bestFit="1" customWidth="1"/>
    <col min="3844" max="4096" width="29.85546875" style="336"/>
    <col min="4097" max="4097" width="29.140625" style="336" bestFit="1" customWidth="1"/>
    <col min="4098" max="4098" width="18.7109375" style="336" bestFit="1" customWidth="1"/>
    <col min="4099" max="4099" width="12.42578125" style="336" bestFit="1" customWidth="1"/>
    <col min="4100" max="4352" width="29.85546875" style="336"/>
    <col min="4353" max="4353" width="29.140625" style="336" bestFit="1" customWidth="1"/>
    <col min="4354" max="4354" width="18.7109375" style="336" bestFit="1" customWidth="1"/>
    <col min="4355" max="4355" width="12.42578125" style="336" bestFit="1" customWidth="1"/>
    <col min="4356" max="4608" width="29.85546875" style="336"/>
    <col min="4609" max="4609" width="29.140625" style="336" bestFit="1" customWidth="1"/>
    <col min="4610" max="4610" width="18.7109375" style="336" bestFit="1" customWidth="1"/>
    <col min="4611" max="4611" width="12.42578125" style="336" bestFit="1" customWidth="1"/>
    <col min="4612" max="4864" width="29.85546875" style="336"/>
    <col min="4865" max="4865" width="29.140625" style="336" bestFit="1" customWidth="1"/>
    <col min="4866" max="4866" width="18.7109375" style="336" bestFit="1" customWidth="1"/>
    <col min="4867" max="4867" width="12.42578125" style="336" bestFit="1" customWidth="1"/>
    <col min="4868" max="5120" width="29.85546875" style="336"/>
    <col min="5121" max="5121" width="29.140625" style="336" bestFit="1" customWidth="1"/>
    <col min="5122" max="5122" width="18.7109375" style="336" bestFit="1" customWidth="1"/>
    <col min="5123" max="5123" width="12.42578125" style="336" bestFit="1" customWidth="1"/>
    <col min="5124" max="5376" width="29.85546875" style="336"/>
    <col min="5377" max="5377" width="29.140625" style="336" bestFit="1" customWidth="1"/>
    <col min="5378" max="5378" width="18.7109375" style="336" bestFit="1" customWidth="1"/>
    <col min="5379" max="5379" width="12.42578125" style="336" bestFit="1" customWidth="1"/>
    <col min="5380" max="5632" width="29.85546875" style="336"/>
    <col min="5633" max="5633" width="29.140625" style="336" bestFit="1" customWidth="1"/>
    <col min="5634" max="5634" width="18.7109375" style="336" bestFit="1" customWidth="1"/>
    <col min="5635" max="5635" width="12.42578125" style="336" bestFit="1" customWidth="1"/>
    <col min="5636" max="5888" width="29.85546875" style="336"/>
    <col min="5889" max="5889" width="29.140625" style="336" bestFit="1" customWidth="1"/>
    <col min="5890" max="5890" width="18.7109375" style="336" bestFit="1" customWidth="1"/>
    <col min="5891" max="5891" width="12.42578125" style="336" bestFit="1" customWidth="1"/>
    <col min="5892" max="6144" width="29.85546875" style="336"/>
    <col min="6145" max="6145" width="29.140625" style="336" bestFit="1" customWidth="1"/>
    <col min="6146" max="6146" width="18.7109375" style="336" bestFit="1" customWidth="1"/>
    <col min="6147" max="6147" width="12.42578125" style="336" bestFit="1" customWidth="1"/>
    <col min="6148" max="6400" width="29.85546875" style="336"/>
    <col min="6401" max="6401" width="29.140625" style="336" bestFit="1" customWidth="1"/>
    <col min="6402" max="6402" width="18.7109375" style="336" bestFit="1" customWidth="1"/>
    <col min="6403" max="6403" width="12.42578125" style="336" bestFit="1" customWidth="1"/>
    <col min="6404" max="6656" width="29.85546875" style="336"/>
    <col min="6657" max="6657" width="29.140625" style="336" bestFit="1" customWidth="1"/>
    <col min="6658" max="6658" width="18.7109375" style="336" bestFit="1" customWidth="1"/>
    <col min="6659" max="6659" width="12.42578125" style="336" bestFit="1" customWidth="1"/>
    <col min="6660" max="6912" width="29.85546875" style="336"/>
    <col min="6913" max="6913" width="29.140625" style="336" bestFit="1" customWidth="1"/>
    <col min="6914" max="6914" width="18.7109375" style="336" bestFit="1" customWidth="1"/>
    <col min="6915" max="6915" width="12.42578125" style="336" bestFit="1" customWidth="1"/>
    <col min="6916" max="7168" width="29.85546875" style="336"/>
    <col min="7169" max="7169" width="29.140625" style="336" bestFit="1" customWidth="1"/>
    <col min="7170" max="7170" width="18.7109375" style="336" bestFit="1" customWidth="1"/>
    <col min="7171" max="7171" width="12.42578125" style="336" bestFit="1" customWidth="1"/>
    <col min="7172" max="7424" width="29.85546875" style="336"/>
    <col min="7425" max="7425" width="29.140625" style="336" bestFit="1" customWidth="1"/>
    <col min="7426" max="7426" width="18.7109375" style="336" bestFit="1" customWidth="1"/>
    <col min="7427" max="7427" width="12.42578125" style="336" bestFit="1" customWidth="1"/>
    <col min="7428" max="7680" width="29.85546875" style="336"/>
    <col min="7681" max="7681" width="29.140625" style="336" bestFit="1" customWidth="1"/>
    <col min="7682" max="7682" width="18.7109375" style="336" bestFit="1" customWidth="1"/>
    <col min="7683" max="7683" width="12.42578125" style="336" bestFit="1" customWidth="1"/>
    <col min="7684" max="7936" width="29.85546875" style="336"/>
    <col min="7937" max="7937" width="29.140625" style="336" bestFit="1" customWidth="1"/>
    <col min="7938" max="7938" width="18.7109375" style="336" bestFit="1" customWidth="1"/>
    <col min="7939" max="7939" width="12.42578125" style="336" bestFit="1" customWidth="1"/>
    <col min="7940" max="8192" width="29.85546875" style="336"/>
    <col min="8193" max="8193" width="29.140625" style="336" bestFit="1" customWidth="1"/>
    <col min="8194" max="8194" width="18.7109375" style="336" bestFit="1" customWidth="1"/>
    <col min="8195" max="8195" width="12.42578125" style="336" bestFit="1" customWidth="1"/>
    <col min="8196" max="8448" width="29.85546875" style="336"/>
    <col min="8449" max="8449" width="29.140625" style="336" bestFit="1" customWidth="1"/>
    <col min="8450" max="8450" width="18.7109375" style="336" bestFit="1" customWidth="1"/>
    <col min="8451" max="8451" width="12.42578125" style="336" bestFit="1" customWidth="1"/>
    <col min="8452" max="8704" width="29.85546875" style="336"/>
    <col min="8705" max="8705" width="29.140625" style="336" bestFit="1" customWidth="1"/>
    <col min="8706" max="8706" width="18.7109375" style="336" bestFit="1" customWidth="1"/>
    <col min="8707" max="8707" width="12.42578125" style="336" bestFit="1" customWidth="1"/>
    <col min="8708" max="8960" width="29.85546875" style="336"/>
    <col min="8961" max="8961" width="29.140625" style="336" bestFit="1" customWidth="1"/>
    <col min="8962" max="8962" width="18.7109375" style="336" bestFit="1" customWidth="1"/>
    <col min="8963" max="8963" width="12.42578125" style="336" bestFit="1" customWidth="1"/>
    <col min="8964" max="9216" width="29.85546875" style="336"/>
    <col min="9217" max="9217" width="29.140625" style="336" bestFit="1" customWidth="1"/>
    <col min="9218" max="9218" width="18.7109375" style="336" bestFit="1" customWidth="1"/>
    <col min="9219" max="9219" width="12.42578125" style="336" bestFit="1" customWidth="1"/>
    <col min="9220" max="9472" width="29.85546875" style="336"/>
    <col min="9473" max="9473" width="29.140625" style="336" bestFit="1" customWidth="1"/>
    <col min="9474" max="9474" width="18.7109375" style="336" bestFit="1" customWidth="1"/>
    <col min="9475" max="9475" width="12.42578125" style="336" bestFit="1" customWidth="1"/>
    <col min="9476" max="9728" width="29.85546875" style="336"/>
    <col min="9729" max="9729" width="29.140625" style="336" bestFit="1" customWidth="1"/>
    <col min="9730" max="9730" width="18.7109375" style="336" bestFit="1" customWidth="1"/>
    <col min="9731" max="9731" width="12.42578125" style="336" bestFit="1" customWidth="1"/>
    <col min="9732" max="9984" width="29.85546875" style="336"/>
    <col min="9985" max="9985" width="29.140625" style="336" bestFit="1" customWidth="1"/>
    <col min="9986" max="9986" width="18.7109375" style="336" bestFit="1" customWidth="1"/>
    <col min="9987" max="9987" width="12.42578125" style="336" bestFit="1" customWidth="1"/>
    <col min="9988" max="10240" width="29.85546875" style="336"/>
    <col min="10241" max="10241" width="29.140625" style="336" bestFit="1" customWidth="1"/>
    <col min="10242" max="10242" width="18.7109375" style="336" bestFit="1" customWidth="1"/>
    <col min="10243" max="10243" width="12.42578125" style="336" bestFit="1" customWidth="1"/>
    <col min="10244" max="10496" width="29.85546875" style="336"/>
    <col min="10497" max="10497" width="29.140625" style="336" bestFit="1" customWidth="1"/>
    <col min="10498" max="10498" width="18.7109375" style="336" bestFit="1" customWidth="1"/>
    <col min="10499" max="10499" width="12.42578125" style="336" bestFit="1" customWidth="1"/>
    <col min="10500" max="10752" width="29.85546875" style="336"/>
    <col min="10753" max="10753" width="29.140625" style="336" bestFit="1" customWidth="1"/>
    <col min="10754" max="10754" width="18.7109375" style="336" bestFit="1" customWidth="1"/>
    <col min="10755" max="10755" width="12.42578125" style="336" bestFit="1" customWidth="1"/>
    <col min="10756" max="11008" width="29.85546875" style="336"/>
    <col min="11009" max="11009" width="29.140625" style="336" bestFit="1" customWidth="1"/>
    <col min="11010" max="11010" width="18.7109375" style="336" bestFit="1" customWidth="1"/>
    <col min="11011" max="11011" width="12.42578125" style="336" bestFit="1" customWidth="1"/>
    <col min="11012" max="11264" width="29.85546875" style="336"/>
    <col min="11265" max="11265" width="29.140625" style="336" bestFit="1" customWidth="1"/>
    <col min="11266" max="11266" width="18.7109375" style="336" bestFit="1" customWidth="1"/>
    <col min="11267" max="11267" width="12.42578125" style="336" bestFit="1" customWidth="1"/>
    <col min="11268" max="11520" width="29.85546875" style="336"/>
    <col min="11521" max="11521" width="29.140625" style="336" bestFit="1" customWidth="1"/>
    <col min="11522" max="11522" width="18.7109375" style="336" bestFit="1" customWidth="1"/>
    <col min="11523" max="11523" width="12.42578125" style="336" bestFit="1" customWidth="1"/>
    <col min="11524" max="11776" width="29.85546875" style="336"/>
    <col min="11777" max="11777" width="29.140625" style="336" bestFit="1" customWidth="1"/>
    <col min="11778" max="11778" width="18.7109375" style="336" bestFit="1" customWidth="1"/>
    <col min="11779" max="11779" width="12.42578125" style="336" bestFit="1" customWidth="1"/>
    <col min="11780" max="12032" width="29.85546875" style="336"/>
    <col min="12033" max="12033" width="29.140625" style="336" bestFit="1" customWidth="1"/>
    <col min="12034" max="12034" width="18.7109375" style="336" bestFit="1" customWidth="1"/>
    <col min="12035" max="12035" width="12.42578125" style="336" bestFit="1" customWidth="1"/>
    <col min="12036" max="12288" width="29.85546875" style="336"/>
    <col min="12289" max="12289" width="29.140625" style="336" bestFit="1" customWidth="1"/>
    <col min="12290" max="12290" width="18.7109375" style="336" bestFit="1" customWidth="1"/>
    <col min="12291" max="12291" width="12.42578125" style="336" bestFit="1" customWidth="1"/>
    <col min="12292" max="12544" width="29.85546875" style="336"/>
    <col min="12545" max="12545" width="29.140625" style="336" bestFit="1" customWidth="1"/>
    <col min="12546" max="12546" width="18.7109375" style="336" bestFit="1" customWidth="1"/>
    <col min="12547" max="12547" width="12.42578125" style="336" bestFit="1" customWidth="1"/>
    <col min="12548" max="12800" width="29.85546875" style="336"/>
    <col min="12801" max="12801" width="29.140625" style="336" bestFit="1" customWidth="1"/>
    <col min="12802" max="12802" width="18.7109375" style="336" bestFit="1" customWidth="1"/>
    <col min="12803" max="12803" width="12.42578125" style="336" bestFit="1" customWidth="1"/>
    <col min="12804" max="13056" width="29.85546875" style="336"/>
    <col min="13057" max="13057" width="29.140625" style="336" bestFit="1" customWidth="1"/>
    <col min="13058" max="13058" width="18.7109375" style="336" bestFit="1" customWidth="1"/>
    <col min="13059" max="13059" width="12.42578125" style="336" bestFit="1" customWidth="1"/>
    <col min="13060" max="13312" width="29.85546875" style="336"/>
    <col min="13313" max="13313" width="29.140625" style="336" bestFit="1" customWidth="1"/>
    <col min="13314" max="13314" width="18.7109375" style="336" bestFit="1" customWidth="1"/>
    <col min="13315" max="13315" width="12.42578125" style="336" bestFit="1" customWidth="1"/>
    <col min="13316" max="13568" width="29.85546875" style="336"/>
    <col min="13569" max="13569" width="29.140625" style="336" bestFit="1" customWidth="1"/>
    <col min="13570" max="13570" width="18.7109375" style="336" bestFit="1" customWidth="1"/>
    <col min="13571" max="13571" width="12.42578125" style="336" bestFit="1" customWidth="1"/>
    <col min="13572" max="13824" width="29.85546875" style="336"/>
    <col min="13825" max="13825" width="29.140625" style="336" bestFit="1" customWidth="1"/>
    <col min="13826" max="13826" width="18.7109375" style="336" bestFit="1" customWidth="1"/>
    <col min="13827" max="13827" width="12.42578125" style="336" bestFit="1" customWidth="1"/>
    <col min="13828" max="14080" width="29.85546875" style="336"/>
    <col min="14081" max="14081" width="29.140625" style="336" bestFit="1" customWidth="1"/>
    <col min="14082" max="14082" width="18.7109375" style="336" bestFit="1" customWidth="1"/>
    <col min="14083" max="14083" width="12.42578125" style="336" bestFit="1" customWidth="1"/>
    <col min="14084" max="14336" width="29.85546875" style="336"/>
    <col min="14337" max="14337" width="29.140625" style="336" bestFit="1" customWidth="1"/>
    <col min="14338" max="14338" width="18.7109375" style="336" bestFit="1" customWidth="1"/>
    <col min="14339" max="14339" width="12.42578125" style="336" bestFit="1" customWidth="1"/>
    <col min="14340" max="14592" width="29.85546875" style="336"/>
    <col min="14593" max="14593" width="29.140625" style="336" bestFit="1" customWidth="1"/>
    <col min="14594" max="14594" width="18.7109375" style="336" bestFit="1" customWidth="1"/>
    <col min="14595" max="14595" width="12.42578125" style="336" bestFit="1" customWidth="1"/>
    <col min="14596" max="14848" width="29.85546875" style="336"/>
    <col min="14849" max="14849" width="29.140625" style="336" bestFit="1" customWidth="1"/>
    <col min="14850" max="14850" width="18.7109375" style="336" bestFit="1" customWidth="1"/>
    <col min="14851" max="14851" width="12.42578125" style="336" bestFit="1" customWidth="1"/>
    <col min="14852" max="15104" width="29.85546875" style="336"/>
    <col min="15105" max="15105" width="29.140625" style="336" bestFit="1" customWidth="1"/>
    <col min="15106" max="15106" width="18.7109375" style="336" bestFit="1" customWidth="1"/>
    <col min="15107" max="15107" width="12.42578125" style="336" bestFit="1" customWidth="1"/>
    <col min="15108" max="15360" width="29.85546875" style="336"/>
    <col min="15361" max="15361" width="29.140625" style="336" bestFit="1" customWidth="1"/>
    <col min="15362" max="15362" width="18.7109375" style="336" bestFit="1" customWidth="1"/>
    <col min="15363" max="15363" width="12.42578125" style="336" bestFit="1" customWidth="1"/>
    <col min="15364" max="15616" width="29.85546875" style="336"/>
    <col min="15617" max="15617" width="29.140625" style="336" bestFit="1" customWidth="1"/>
    <col min="15618" max="15618" width="18.7109375" style="336" bestFit="1" customWidth="1"/>
    <col min="15619" max="15619" width="12.42578125" style="336" bestFit="1" customWidth="1"/>
    <col min="15620" max="15872" width="29.85546875" style="336"/>
    <col min="15873" max="15873" width="29.140625" style="336" bestFit="1" customWidth="1"/>
    <col min="15874" max="15874" width="18.7109375" style="336" bestFit="1" customWidth="1"/>
    <col min="15875" max="15875" width="12.42578125" style="336" bestFit="1" customWidth="1"/>
    <col min="15876" max="16128" width="29.85546875" style="336"/>
    <col min="16129" max="16129" width="29.140625" style="336" bestFit="1" customWidth="1"/>
    <col min="16130" max="16130" width="18.7109375" style="336" bestFit="1" customWidth="1"/>
    <col min="16131" max="16131" width="12.42578125" style="336" bestFit="1" customWidth="1"/>
    <col min="16132" max="16384" width="29.85546875" style="336"/>
  </cols>
  <sheetData>
    <row r="1" spans="1:3">
      <c r="C1" s="337" t="s">
        <v>107</v>
      </c>
    </row>
    <row r="2" spans="1:3">
      <c r="A2" s="444" t="s">
        <v>110</v>
      </c>
      <c r="B2" s="444"/>
      <c r="C2" s="444"/>
    </row>
    <row r="3" spans="1:3">
      <c r="A3" s="444" t="s">
        <v>230</v>
      </c>
      <c r="B3" s="444"/>
      <c r="C3" s="444"/>
    </row>
    <row r="5" spans="1:3" ht="15.75" thickBot="1">
      <c r="A5" s="101"/>
      <c r="B5" s="101"/>
      <c r="C5" s="102" t="s">
        <v>9</v>
      </c>
    </row>
    <row r="6" spans="1:3" ht="30.75" thickBot="1">
      <c r="A6" s="103" t="s">
        <v>111</v>
      </c>
      <c r="B6" s="104" t="s">
        <v>112</v>
      </c>
      <c r="C6" s="105" t="s">
        <v>113</v>
      </c>
    </row>
    <row r="7" spans="1:3" ht="15.75" thickBot="1">
      <c r="A7" s="103">
        <v>2</v>
      </c>
      <c r="B7" s="104">
        <v>3</v>
      </c>
      <c r="C7" s="105">
        <v>4</v>
      </c>
    </row>
    <row r="8" spans="1:3" ht="45">
      <c r="A8" s="338" t="s">
        <v>114</v>
      </c>
      <c r="B8" s="339" t="s">
        <v>115</v>
      </c>
      <c r="C8" s="340" t="s">
        <v>115</v>
      </c>
    </row>
    <row r="9" spans="1:3" ht="45">
      <c r="A9" s="106" t="s">
        <v>116</v>
      </c>
      <c r="B9" s="107" t="s">
        <v>115</v>
      </c>
      <c r="C9" s="108" t="s">
        <v>115</v>
      </c>
    </row>
    <row r="10" spans="1:3" ht="45">
      <c r="A10" s="106" t="s">
        <v>117</v>
      </c>
      <c r="B10" s="107" t="s">
        <v>115</v>
      </c>
      <c r="C10" s="108" t="s">
        <v>115</v>
      </c>
    </row>
    <row r="11" spans="1:3" ht="45">
      <c r="A11" s="106" t="s">
        <v>118</v>
      </c>
      <c r="B11" s="107" t="s">
        <v>115</v>
      </c>
      <c r="C11" s="108" t="s">
        <v>115</v>
      </c>
    </row>
    <row r="12" spans="1:3" ht="45">
      <c r="A12" s="106" t="s">
        <v>119</v>
      </c>
      <c r="B12" s="107">
        <f>SUM(B13:B19)</f>
        <v>87995</v>
      </c>
      <c r="C12" s="109">
        <f>SUM(C13:C19)</f>
        <v>0</v>
      </c>
    </row>
    <row r="13" spans="1:3">
      <c r="A13" s="106" t="s">
        <v>120</v>
      </c>
      <c r="B13" s="107">
        <v>12000</v>
      </c>
      <c r="C13" s="108">
        <v>0</v>
      </c>
    </row>
    <row r="14" spans="1:3">
      <c r="A14" s="110" t="s">
        <v>121</v>
      </c>
      <c r="B14" s="107"/>
      <c r="C14" s="108">
        <v>0</v>
      </c>
    </row>
    <row r="15" spans="1:3" ht="30">
      <c r="A15" s="110" t="s">
        <v>122</v>
      </c>
      <c r="B15" s="107"/>
      <c r="C15" s="108">
        <v>0</v>
      </c>
    </row>
    <row r="16" spans="1:3" ht="30">
      <c r="A16" s="110" t="s">
        <v>123</v>
      </c>
      <c r="B16" s="107">
        <v>16000</v>
      </c>
      <c r="C16" s="108">
        <v>0</v>
      </c>
    </row>
    <row r="17" spans="1:3" ht="30">
      <c r="A17" s="110" t="s">
        <v>124</v>
      </c>
      <c r="B17" s="107"/>
      <c r="C17" s="108"/>
    </row>
    <row r="18" spans="1:3" ht="30">
      <c r="A18" s="110" t="s">
        <v>125</v>
      </c>
      <c r="B18" s="107"/>
      <c r="C18" s="108"/>
    </row>
    <row r="19" spans="1:3" ht="60">
      <c r="A19" s="110" t="s">
        <v>126</v>
      </c>
      <c r="B19" s="107">
        <v>59995</v>
      </c>
      <c r="C19" s="108"/>
    </row>
    <row r="20" spans="1:3" ht="30">
      <c r="A20" s="106" t="s">
        <v>127</v>
      </c>
      <c r="B20" s="107">
        <v>5200</v>
      </c>
      <c r="C20" s="108">
        <v>360</v>
      </c>
    </row>
    <row r="21" spans="1:3">
      <c r="A21" s="106" t="s">
        <v>241</v>
      </c>
      <c r="B21" s="107">
        <v>5</v>
      </c>
      <c r="C21" s="108" t="s">
        <v>115</v>
      </c>
    </row>
    <row r="22" spans="1:3">
      <c r="A22" s="106" t="s">
        <v>242</v>
      </c>
      <c r="B22" s="107">
        <v>800</v>
      </c>
      <c r="C22" s="108" t="s">
        <v>115</v>
      </c>
    </row>
    <row r="23" spans="1:3">
      <c r="A23" s="106" t="s">
        <v>243</v>
      </c>
      <c r="B23" s="107">
        <v>1000</v>
      </c>
      <c r="C23" s="108" t="s">
        <v>115</v>
      </c>
    </row>
    <row r="24" spans="1:3" ht="15.75" thickBot="1">
      <c r="A24" s="341" t="s">
        <v>128</v>
      </c>
      <c r="B24" s="342" t="s">
        <v>115</v>
      </c>
      <c r="C24" s="343" t="s">
        <v>115</v>
      </c>
    </row>
    <row r="25" spans="1:3" ht="15.75" thickBot="1">
      <c r="A25" s="111" t="s">
        <v>129</v>
      </c>
      <c r="B25" s="112">
        <f>SUM(B8,B9,B10,B11,B12,B20,B21,B22,B23,B24)</f>
        <v>95000</v>
      </c>
      <c r="C25" s="112">
        <f>SUM(C8,C9,C10,C11,C12,C20,C21,C22,C23,C24)</f>
        <v>360</v>
      </c>
    </row>
    <row r="27" spans="1:3">
      <c r="A27" s="337" t="str">
        <f>Tartalomjegyzék!A17</f>
        <v>Cibakháza, 2016. február 24.</v>
      </c>
    </row>
  </sheetData>
  <mergeCells count="2"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&amp;R&amp;"-,Félkövér"14.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O33"/>
  <sheetViews>
    <sheetView tabSelected="1" workbookViewId="0">
      <selection activeCell="O32" sqref="O32"/>
    </sheetView>
  </sheetViews>
  <sheetFormatPr defaultRowHeight="12.75"/>
  <cols>
    <col min="1" max="1" width="4.85546875" style="146" bestFit="1" customWidth="1"/>
    <col min="2" max="2" width="48.5703125" style="146" bestFit="1" customWidth="1"/>
    <col min="3" max="3" width="6.42578125" style="146" bestFit="1" customWidth="1"/>
    <col min="4" max="4" width="7.140625" style="146" bestFit="1" customWidth="1"/>
    <col min="5" max="5" width="7" style="146" bestFit="1" customWidth="1"/>
    <col min="6" max="6" width="6.42578125" style="146" bestFit="1" customWidth="1"/>
    <col min="7" max="9" width="7.42578125" style="146" bestFit="1" customWidth="1"/>
    <col min="10" max="10" width="7.5703125" style="146" bestFit="1" customWidth="1"/>
    <col min="11" max="14" width="6.42578125" style="146" bestFit="1" customWidth="1"/>
    <col min="15" max="15" width="9.5703125" style="146" bestFit="1" customWidth="1"/>
    <col min="16" max="256" width="9.140625" style="146"/>
    <col min="257" max="257" width="4.85546875" style="146" bestFit="1" customWidth="1"/>
    <col min="258" max="258" width="48.5703125" style="146" bestFit="1" customWidth="1"/>
    <col min="259" max="259" width="6.42578125" style="146" bestFit="1" customWidth="1"/>
    <col min="260" max="260" width="7.140625" style="146" bestFit="1" customWidth="1"/>
    <col min="261" max="261" width="7" style="146" bestFit="1" customWidth="1"/>
    <col min="262" max="262" width="6.42578125" style="146" bestFit="1" customWidth="1"/>
    <col min="263" max="265" width="7.42578125" style="146" bestFit="1" customWidth="1"/>
    <col min="266" max="266" width="7.5703125" style="146" bestFit="1" customWidth="1"/>
    <col min="267" max="270" width="6.42578125" style="146" bestFit="1" customWidth="1"/>
    <col min="271" max="271" width="9.5703125" style="146" bestFit="1" customWidth="1"/>
    <col min="272" max="512" width="9.140625" style="146"/>
    <col min="513" max="513" width="4.85546875" style="146" bestFit="1" customWidth="1"/>
    <col min="514" max="514" width="48.5703125" style="146" bestFit="1" customWidth="1"/>
    <col min="515" max="515" width="6.42578125" style="146" bestFit="1" customWidth="1"/>
    <col min="516" max="516" width="7.140625" style="146" bestFit="1" customWidth="1"/>
    <col min="517" max="517" width="7" style="146" bestFit="1" customWidth="1"/>
    <col min="518" max="518" width="6.42578125" style="146" bestFit="1" customWidth="1"/>
    <col min="519" max="521" width="7.42578125" style="146" bestFit="1" customWidth="1"/>
    <col min="522" max="522" width="7.5703125" style="146" bestFit="1" customWidth="1"/>
    <col min="523" max="526" width="6.42578125" style="146" bestFit="1" customWidth="1"/>
    <col min="527" max="527" width="9.5703125" style="146" bestFit="1" customWidth="1"/>
    <col min="528" max="768" width="9.140625" style="146"/>
    <col min="769" max="769" width="4.85546875" style="146" bestFit="1" customWidth="1"/>
    <col min="770" max="770" width="48.5703125" style="146" bestFit="1" customWidth="1"/>
    <col min="771" max="771" width="6.42578125" style="146" bestFit="1" customWidth="1"/>
    <col min="772" max="772" width="7.140625" style="146" bestFit="1" customWidth="1"/>
    <col min="773" max="773" width="7" style="146" bestFit="1" customWidth="1"/>
    <col min="774" max="774" width="6.42578125" style="146" bestFit="1" customWidth="1"/>
    <col min="775" max="777" width="7.42578125" style="146" bestFit="1" customWidth="1"/>
    <col min="778" max="778" width="7.5703125" style="146" bestFit="1" customWidth="1"/>
    <col min="779" max="782" width="6.42578125" style="146" bestFit="1" customWidth="1"/>
    <col min="783" max="783" width="9.5703125" style="146" bestFit="1" customWidth="1"/>
    <col min="784" max="1024" width="9.140625" style="146"/>
    <col min="1025" max="1025" width="4.85546875" style="146" bestFit="1" customWidth="1"/>
    <col min="1026" max="1026" width="48.5703125" style="146" bestFit="1" customWidth="1"/>
    <col min="1027" max="1027" width="6.42578125" style="146" bestFit="1" customWidth="1"/>
    <col min="1028" max="1028" width="7.140625" style="146" bestFit="1" customWidth="1"/>
    <col min="1029" max="1029" width="7" style="146" bestFit="1" customWidth="1"/>
    <col min="1030" max="1030" width="6.42578125" style="146" bestFit="1" customWidth="1"/>
    <col min="1031" max="1033" width="7.42578125" style="146" bestFit="1" customWidth="1"/>
    <col min="1034" max="1034" width="7.5703125" style="146" bestFit="1" customWidth="1"/>
    <col min="1035" max="1038" width="6.42578125" style="146" bestFit="1" customWidth="1"/>
    <col min="1039" max="1039" width="9.5703125" style="146" bestFit="1" customWidth="1"/>
    <col min="1040" max="1280" width="9.140625" style="146"/>
    <col min="1281" max="1281" width="4.85546875" style="146" bestFit="1" customWidth="1"/>
    <col min="1282" max="1282" width="48.5703125" style="146" bestFit="1" customWidth="1"/>
    <col min="1283" max="1283" width="6.42578125" style="146" bestFit="1" customWidth="1"/>
    <col min="1284" max="1284" width="7.140625" style="146" bestFit="1" customWidth="1"/>
    <col min="1285" max="1285" width="7" style="146" bestFit="1" customWidth="1"/>
    <col min="1286" max="1286" width="6.42578125" style="146" bestFit="1" customWidth="1"/>
    <col min="1287" max="1289" width="7.42578125" style="146" bestFit="1" customWidth="1"/>
    <col min="1290" max="1290" width="7.5703125" style="146" bestFit="1" customWidth="1"/>
    <col min="1291" max="1294" width="6.42578125" style="146" bestFit="1" customWidth="1"/>
    <col min="1295" max="1295" width="9.5703125" style="146" bestFit="1" customWidth="1"/>
    <col min="1296" max="1536" width="9.140625" style="146"/>
    <col min="1537" max="1537" width="4.85546875" style="146" bestFit="1" customWidth="1"/>
    <col min="1538" max="1538" width="48.5703125" style="146" bestFit="1" customWidth="1"/>
    <col min="1539" max="1539" width="6.42578125" style="146" bestFit="1" customWidth="1"/>
    <col min="1540" max="1540" width="7.140625" style="146" bestFit="1" customWidth="1"/>
    <col min="1541" max="1541" width="7" style="146" bestFit="1" customWidth="1"/>
    <col min="1542" max="1542" width="6.42578125" style="146" bestFit="1" customWidth="1"/>
    <col min="1543" max="1545" width="7.42578125" style="146" bestFit="1" customWidth="1"/>
    <col min="1546" max="1546" width="7.5703125" style="146" bestFit="1" customWidth="1"/>
    <col min="1547" max="1550" width="6.42578125" style="146" bestFit="1" customWidth="1"/>
    <col min="1551" max="1551" width="9.5703125" style="146" bestFit="1" customWidth="1"/>
    <col min="1552" max="1792" width="9.140625" style="146"/>
    <col min="1793" max="1793" width="4.85546875" style="146" bestFit="1" customWidth="1"/>
    <col min="1794" max="1794" width="48.5703125" style="146" bestFit="1" customWidth="1"/>
    <col min="1795" max="1795" width="6.42578125" style="146" bestFit="1" customWidth="1"/>
    <col min="1796" max="1796" width="7.140625" style="146" bestFit="1" customWidth="1"/>
    <col min="1797" max="1797" width="7" style="146" bestFit="1" customWidth="1"/>
    <col min="1798" max="1798" width="6.42578125" style="146" bestFit="1" customWidth="1"/>
    <col min="1799" max="1801" width="7.42578125" style="146" bestFit="1" customWidth="1"/>
    <col min="1802" max="1802" width="7.5703125" style="146" bestFit="1" customWidth="1"/>
    <col min="1803" max="1806" width="6.42578125" style="146" bestFit="1" customWidth="1"/>
    <col min="1807" max="1807" width="9.5703125" style="146" bestFit="1" customWidth="1"/>
    <col min="1808" max="2048" width="9.140625" style="146"/>
    <col min="2049" max="2049" width="4.85546875" style="146" bestFit="1" customWidth="1"/>
    <col min="2050" max="2050" width="48.5703125" style="146" bestFit="1" customWidth="1"/>
    <col min="2051" max="2051" width="6.42578125" style="146" bestFit="1" customWidth="1"/>
    <col min="2052" max="2052" width="7.140625" style="146" bestFit="1" customWidth="1"/>
    <col min="2053" max="2053" width="7" style="146" bestFit="1" customWidth="1"/>
    <col min="2054" max="2054" width="6.42578125" style="146" bestFit="1" customWidth="1"/>
    <col min="2055" max="2057" width="7.42578125" style="146" bestFit="1" customWidth="1"/>
    <col min="2058" max="2058" width="7.5703125" style="146" bestFit="1" customWidth="1"/>
    <col min="2059" max="2062" width="6.42578125" style="146" bestFit="1" customWidth="1"/>
    <col min="2063" max="2063" width="9.5703125" style="146" bestFit="1" customWidth="1"/>
    <col min="2064" max="2304" width="9.140625" style="146"/>
    <col min="2305" max="2305" width="4.85546875" style="146" bestFit="1" customWidth="1"/>
    <col min="2306" max="2306" width="48.5703125" style="146" bestFit="1" customWidth="1"/>
    <col min="2307" max="2307" width="6.42578125" style="146" bestFit="1" customWidth="1"/>
    <col min="2308" max="2308" width="7.140625" style="146" bestFit="1" customWidth="1"/>
    <col min="2309" max="2309" width="7" style="146" bestFit="1" customWidth="1"/>
    <col min="2310" max="2310" width="6.42578125" style="146" bestFit="1" customWidth="1"/>
    <col min="2311" max="2313" width="7.42578125" style="146" bestFit="1" customWidth="1"/>
    <col min="2314" max="2314" width="7.5703125" style="146" bestFit="1" customWidth="1"/>
    <col min="2315" max="2318" width="6.42578125" style="146" bestFit="1" customWidth="1"/>
    <col min="2319" max="2319" width="9.5703125" style="146" bestFit="1" customWidth="1"/>
    <col min="2320" max="2560" width="9.140625" style="146"/>
    <col min="2561" max="2561" width="4.85546875" style="146" bestFit="1" customWidth="1"/>
    <col min="2562" max="2562" width="48.5703125" style="146" bestFit="1" customWidth="1"/>
    <col min="2563" max="2563" width="6.42578125" style="146" bestFit="1" customWidth="1"/>
    <col min="2564" max="2564" width="7.140625" style="146" bestFit="1" customWidth="1"/>
    <col min="2565" max="2565" width="7" style="146" bestFit="1" customWidth="1"/>
    <col min="2566" max="2566" width="6.42578125" style="146" bestFit="1" customWidth="1"/>
    <col min="2567" max="2569" width="7.42578125" style="146" bestFit="1" customWidth="1"/>
    <col min="2570" max="2570" width="7.5703125" style="146" bestFit="1" customWidth="1"/>
    <col min="2571" max="2574" width="6.42578125" style="146" bestFit="1" customWidth="1"/>
    <col min="2575" max="2575" width="9.5703125" style="146" bestFit="1" customWidth="1"/>
    <col min="2576" max="2816" width="9.140625" style="146"/>
    <col min="2817" max="2817" width="4.85546875" style="146" bestFit="1" customWidth="1"/>
    <col min="2818" max="2818" width="48.5703125" style="146" bestFit="1" customWidth="1"/>
    <col min="2819" max="2819" width="6.42578125" style="146" bestFit="1" customWidth="1"/>
    <col min="2820" max="2820" width="7.140625" style="146" bestFit="1" customWidth="1"/>
    <col min="2821" max="2821" width="7" style="146" bestFit="1" customWidth="1"/>
    <col min="2822" max="2822" width="6.42578125" style="146" bestFit="1" customWidth="1"/>
    <col min="2823" max="2825" width="7.42578125" style="146" bestFit="1" customWidth="1"/>
    <col min="2826" max="2826" width="7.5703125" style="146" bestFit="1" customWidth="1"/>
    <col min="2827" max="2830" width="6.42578125" style="146" bestFit="1" customWidth="1"/>
    <col min="2831" max="2831" width="9.5703125" style="146" bestFit="1" customWidth="1"/>
    <col min="2832" max="3072" width="9.140625" style="146"/>
    <col min="3073" max="3073" width="4.85546875" style="146" bestFit="1" customWidth="1"/>
    <col min="3074" max="3074" width="48.5703125" style="146" bestFit="1" customWidth="1"/>
    <col min="3075" max="3075" width="6.42578125" style="146" bestFit="1" customWidth="1"/>
    <col min="3076" max="3076" width="7.140625" style="146" bestFit="1" customWidth="1"/>
    <col min="3077" max="3077" width="7" style="146" bestFit="1" customWidth="1"/>
    <col min="3078" max="3078" width="6.42578125" style="146" bestFit="1" customWidth="1"/>
    <col min="3079" max="3081" width="7.42578125" style="146" bestFit="1" customWidth="1"/>
    <col min="3082" max="3082" width="7.5703125" style="146" bestFit="1" customWidth="1"/>
    <col min="3083" max="3086" width="6.42578125" style="146" bestFit="1" customWidth="1"/>
    <col min="3087" max="3087" width="9.5703125" style="146" bestFit="1" customWidth="1"/>
    <col min="3088" max="3328" width="9.140625" style="146"/>
    <col min="3329" max="3329" width="4.85546875" style="146" bestFit="1" customWidth="1"/>
    <col min="3330" max="3330" width="48.5703125" style="146" bestFit="1" customWidth="1"/>
    <col min="3331" max="3331" width="6.42578125" style="146" bestFit="1" customWidth="1"/>
    <col min="3332" max="3332" width="7.140625" style="146" bestFit="1" customWidth="1"/>
    <col min="3333" max="3333" width="7" style="146" bestFit="1" customWidth="1"/>
    <col min="3334" max="3334" width="6.42578125" style="146" bestFit="1" customWidth="1"/>
    <col min="3335" max="3337" width="7.42578125" style="146" bestFit="1" customWidth="1"/>
    <col min="3338" max="3338" width="7.5703125" style="146" bestFit="1" customWidth="1"/>
    <col min="3339" max="3342" width="6.42578125" style="146" bestFit="1" customWidth="1"/>
    <col min="3343" max="3343" width="9.5703125" style="146" bestFit="1" customWidth="1"/>
    <col min="3344" max="3584" width="9.140625" style="146"/>
    <col min="3585" max="3585" width="4.85546875" style="146" bestFit="1" customWidth="1"/>
    <col min="3586" max="3586" width="48.5703125" style="146" bestFit="1" customWidth="1"/>
    <col min="3587" max="3587" width="6.42578125" style="146" bestFit="1" customWidth="1"/>
    <col min="3588" max="3588" width="7.140625" style="146" bestFit="1" customWidth="1"/>
    <col min="3589" max="3589" width="7" style="146" bestFit="1" customWidth="1"/>
    <col min="3590" max="3590" width="6.42578125" style="146" bestFit="1" customWidth="1"/>
    <col min="3591" max="3593" width="7.42578125" style="146" bestFit="1" customWidth="1"/>
    <col min="3594" max="3594" width="7.5703125" style="146" bestFit="1" customWidth="1"/>
    <col min="3595" max="3598" width="6.42578125" style="146" bestFit="1" customWidth="1"/>
    <col min="3599" max="3599" width="9.5703125" style="146" bestFit="1" customWidth="1"/>
    <col min="3600" max="3840" width="9.140625" style="146"/>
    <col min="3841" max="3841" width="4.85546875" style="146" bestFit="1" customWidth="1"/>
    <col min="3842" max="3842" width="48.5703125" style="146" bestFit="1" customWidth="1"/>
    <col min="3843" max="3843" width="6.42578125" style="146" bestFit="1" customWidth="1"/>
    <col min="3844" max="3844" width="7.140625" style="146" bestFit="1" customWidth="1"/>
    <col min="3845" max="3845" width="7" style="146" bestFit="1" customWidth="1"/>
    <col min="3846" max="3846" width="6.42578125" style="146" bestFit="1" customWidth="1"/>
    <col min="3847" max="3849" width="7.42578125" style="146" bestFit="1" customWidth="1"/>
    <col min="3850" max="3850" width="7.5703125" style="146" bestFit="1" customWidth="1"/>
    <col min="3851" max="3854" width="6.42578125" style="146" bestFit="1" customWidth="1"/>
    <col min="3855" max="3855" width="9.5703125" style="146" bestFit="1" customWidth="1"/>
    <col min="3856" max="4096" width="9.140625" style="146"/>
    <col min="4097" max="4097" width="4.85546875" style="146" bestFit="1" customWidth="1"/>
    <col min="4098" max="4098" width="48.5703125" style="146" bestFit="1" customWidth="1"/>
    <col min="4099" max="4099" width="6.42578125" style="146" bestFit="1" customWidth="1"/>
    <col min="4100" max="4100" width="7.140625" style="146" bestFit="1" customWidth="1"/>
    <col min="4101" max="4101" width="7" style="146" bestFit="1" customWidth="1"/>
    <col min="4102" max="4102" width="6.42578125" style="146" bestFit="1" customWidth="1"/>
    <col min="4103" max="4105" width="7.42578125" style="146" bestFit="1" customWidth="1"/>
    <col min="4106" max="4106" width="7.5703125" style="146" bestFit="1" customWidth="1"/>
    <col min="4107" max="4110" width="6.42578125" style="146" bestFit="1" customWidth="1"/>
    <col min="4111" max="4111" width="9.5703125" style="146" bestFit="1" customWidth="1"/>
    <col min="4112" max="4352" width="9.140625" style="146"/>
    <col min="4353" max="4353" width="4.85546875" style="146" bestFit="1" customWidth="1"/>
    <col min="4354" max="4354" width="48.5703125" style="146" bestFit="1" customWidth="1"/>
    <col min="4355" max="4355" width="6.42578125" style="146" bestFit="1" customWidth="1"/>
    <col min="4356" max="4356" width="7.140625" style="146" bestFit="1" customWidth="1"/>
    <col min="4357" max="4357" width="7" style="146" bestFit="1" customWidth="1"/>
    <col min="4358" max="4358" width="6.42578125" style="146" bestFit="1" customWidth="1"/>
    <col min="4359" max="4361" width="7.42578125" style="146" bestFit="1" customWidth="1"/>
    <col min="4362" max="4362" width="7.5703125" style="146" bestFit="1" customWidth="1"/>
    <col min="4363" max="4366" width="6.42578125" style="146" bestFit="1" customWidth="1"/>
    <col min="4367" max="4367" width="9.5703125" style="146" bestFit="1" customWidth="1"/>
    <col min="4368" max="4608" width="9.140625" style="146"/>
    <col min="4609" max="4609" width="4.85546875" style="146" bestFit="1" customWidth="1"/>
    <col min="4610" max="4610" width="48.5703125" style="146" bestFit="1" customWidth="1"/>
    <col min="4611" max="4611" width="6.42578125" style="146" bestFit="1" customWidth="1"/>
    <col min="4612" max="4612" width="7.140625" style="146" bestFit="1" customWidth="1"/>
    <col min="4613" max="4613" width="7" style="146" bestFit="1" customWidth="1"/>
    <col min="4614" max="4614" width="6.42578125" style="146" bestFit="1" customWidth="1"/>
    <col min="4615" max="4617" width="7.42578125" style="146" bestFit="1" customWidth="1"/>
    <col min="4618" max="4618" width="7.5703125" style="146" bestFit="1" customWidth="1"/>
    <col min="4619" max="4622" width="6.42578125" style="146" bestFit="1" customWidth="1"/>
    <col min="4623" max="4623" width="9.5703125" style="146" bestFit="1" customWidth="1"/>
    <col min="4624" max="4864" width="9.140625" style="146"/>
    <col min="4865" max="4865" width="4.85546875" style="146" bestFit="1" customWidth="1"/>
    <col min="4866" max="4866" width="48.5703125" style="146" bestFit="1" customWidth="1"/>
    <col min="4867" max="4867" width="6.42578125" style="146" bestFit="1" customWidth="1"/>
    <col min="4868" max="4868" width="7.140625" style="146" bestFit="1" customWidth="1"/>
    <col min="4869" max="4869" width="7" style="146" bestFit="1" customWidth="1"/>
    <col min="4870" max="4870" width="6.42578125" style="146" bestFit="1" customWidth="1"/>
    <col min="4871" max="4873" width="7.42578125" style="146" bestFit="1" customWidth="1"/>
    <col min="4874" max="4874" width="7.5703125" style="146" bestFit="1" customWidth="1"/>
    <col min="4875" max="4878" width="6.42578125" style="146" bestFit="1" customWidth="1"/>
    <col min="4879" max="4879" width="9.5703125" style="146" bestFit="1" customWidth="1"/>
    <col min="4880" max="5120" width="9.140625" style="146"/>
    <col min="5121" max="5121" width="4.85546875" style="146" bestFit="1" customWidth="1"/>
    <col min="5122" max="5122" width="48.5703125" style="146" bestFit="1" customWidth="1"/>
    <col min="5123" max="5123" width="6.42578125" style="146" bestFit="1" customWidth="1"/>
    <col min="5124" max="5124" width="7.140625" style="146" bestFit="1" customWidth="1"/>
    <col min="5125" max="5125" width="7" style="146" bestFit="1" customWidth="1"/>
    <col min="5126" max="5126" width="6.42578125" style="146" bestFit="1" customWidth="1"/>
    <col min="5127" max="5129" width="7.42578125" style="146" bestFit="1" customWidth="1"/>
    <col min="5130" max="5130" width="7.5703125" style="146" bestFit="1" customWidth="1"/>
    <col min="5131" max="5134" width="6.42578125" style="146" bestFit="1" customWidth="1"/>
    <col min="5135" max="5135" width="9.5703125" style="146" bestFit="1" customWidth="1"/>
    <col min="5136" max="5376" width="9.140625" style="146"/>
    <col min="5377" max="5377" width="4.85546875" style="146" bestFit="1" customWidth="1"/>
    <col min="5378" max="5378" width="48.5703125" style="146" bestFit="1" customWidth="1"/>
    <col min="5379" max="5379" width="6.42578125" style="146" bestFit="1" customWidth="1"/>
    <col min="5380" max="5380" width="7.140625" style="146" bestFit="1" customWidth="1"/>
    <col min="5381" max="5381" width="7" style="146" bestFit="1" customWidth="1"/>
    <col min="5382" max="5382" width="6.42578125" style="146" bestFit="1" customWidth="1"/>
    <col min="5383" max="5385" width="7.42578125" style="146" bestFit="1" customWidth="1"/>
    <col min="5386" max="5386" width="7.5703125" style="146" bestFit="1" customWidth="1"/>
    <col min="5387" max="5390" width="6.42578125" style="146" bestFit="1" customWidth="1"/>
    <col min="5391" max="5391" width="9.5703125" style="146" bestFit="1" customWidth="1"/>
    <col min="5392" max="5632" width="9.140625" style="146"/>
    <col min="5633" max="5633" width="4.85546875" style="146" bestFit="1" customWidth="1"/>
    <col min="5634" max="5634" width="48.5703125" style="146" bestFit="1" customWidth="1"/>
    <col min="5635" max="5635" width="6.42578125" style="146" bestFit="1" customWidth="1"/>
    <col min="5636" max="5636" width="7.140625" style="146" bestFit="1" customWidth="1"/>
    <col min="5637" max="5637" width="7" style="146" bestFit="1" customWidth="1"/>
    <col min="5638" max="5638" width="6.42578125" style="146" bestFit="1" customWidth="1"/>
    <col min="5639" max="5641" width="7.42578125" style="146" bestFit="1" customWidth="1"/>
    <col min="5642" max="5642" width="7.5703125" style="146" bestFit="1" customWidth="1"/>
    <col min="5643" max="5646" width="6.42578125" style="146" bestFit="1" customWidth="1"/>
    <col min="5647" max="5647" width="9.5703125" style="146" bestFit="1" customWidth="1"/>
    <col min="5648" max="5888" width="9.140625" style="146"/>
    <col min="5889" max="5889" width="4.85546875" style="146" bestFit="1" customWidth="1"/>
    <col min="5890" max="5890" width="48.5703125" style="146" bestFit="1" customWidth="1"/>
    <col min="5891" max="5891" width="6.42578125" style="146" bestFit="1" customWidth="1"/>
    <col min="5892" max="5892" width="7.140625" style="146" bestFit="1" customWidth="1"/>
    <col min="5893" max="5893" width="7" style="146" bestFit="1" customWidth="1"/>
    <col min="5894" max="5894" width="6.42578125" style="146" bestFit="1" customWidth="1"/>
    <col min="5895" max="5897" width="7.42578125" style="146" bestFit="1" customWidth="1"/>
    <col min="5898" max="5898" width="7.5703125" style="146" bestFit="1" customWidth="1"/>
    <col min="5899" max="5902" width="6.42578125" style="146" bestFit="1" customWidth="1"/>
    <col min="5903" max="5903" width="9.5703125" style="146" bestFit="1" customWidth="1"/>
    <col min="5904" max="6144" width="9.140625" style="146"/>
    <col min="6145" max="6145" width="4.85546875" style="146" bestFit="1" customWidth="1"/>
    <col min="6146" max="6146" width="48.5703125" style="146" bestFit="1" customWidth="1"/>
    <col min="6147" max="6147" width="6.42578125" style="146" bestFit="1" customWidth="1"/>
    <col min="6148" max="6148" width="7.140625" style="146" bestFit="1" customWidth="1"/>
    <col min="6149" max="6149" width="7" style="146" bestFit="1" customWidth="1"/>
    <col min="6150" max="6150" width="6.42578125" style="146" bestFit="1" customWidth="1"/>
    <col min="6151" max="6153" width="7.42578125" style="146" bestFit="1" customWidth="1"/>
    <col min="6154" max="6154" width="7.5703125" style="146" bestFit="1" customWidth="1"/>
    <col min="6155" max="6158" width="6.42578125" style="146" bestFit="1" customWidth="1"/>
    <col min="6159" max="6159" width="9.5703125" style="146" bestFit="1" customWidth="1"/>
    <col min="6160" max="6400" width="9.140625" style="146"/>
    <col min="6401" max="6401" width="4.85546875" style="146" bestFit="1" customWidth="1"/>
    <col min="6402" max="6402" width="48.5703125" style="146" bestFit="1" customWidth="1"/>
    <col min="6403" max="6403" width="6.42578125" style="146" bestFit="1" customWidth="1"/>
    <col min="6404" max="6404" width="7.140625" style="146" bestFit="1" customWidth="1"/>
    <col min="6405" max="6405" width="7" style="146" bestFit="1" customWidth="1"/>
    <col min="6406" max="6406" width="6.42578125" style="146" bestFit="1" customWidth="1"/>
    <col min="6407" max="6409" width="7.42578125" style="146" bestFit="1" customWidth="1"/>
    <col min="6410" max="6410" width="7.5703125" style="146" bestFit="1" customWidth="1"/>
    <col min="6411" max="6414" width="6.42578125" style="146" bestFit="1" customWidth="1"/>
    <col min="6415" max="6415" width="9.5703125" style="146" bestFit="1" customWidth="1"/>
    <col min="6416" max="6656" width="9.140625" style="146"/>
    <col min="6657" max="6657" width="4.85546875" style="146" bestFit="1" customWidth="1"/>
    <col min="6658" max="6658" width="48.5703125" style="146" bestFit="1" customWidth="1"/>
    <col min="6659" max="6659" width="6.42578125" style="146" bestFit="1" customWidth="1"/>
    <col min="6660" max="6660" width="7.140625" style="146" bestFit="1" customWidth="1"/>
    <col min="6661" max="6661" width="7" style="146" bestFit="1" customWidth="1"/>
    <col min="6662" max="6662" width="6.42578125" style="146" bestFit="1" customWidth="1"/>
    <col min="6663" max="6665" width="7.42578125" style="146" bestFit="1" customWidth="1"/>
    <col min="6666" max="6666" width="7.5703125" style="146" bestFit="1" customWidth="1"/>
    <col min="6667" max="6670" width="6.42578125" style="146" bestFit="1" customWidth="1"/>
    <col min="6671" max="6671" width="9.5703125" style="146" bestFit="1" customWidth="1"/>
    <col min="6672" max="6912" width="9.140625" style="146"/>
    <col min="6913" max="6913" width="4.85546875" style="146" bestFit="1" customWidth="1"/>
    <col min="6914" max="6914" width="48.5703125" style="146" bestFit="1" customWidth="1"/>
    <col min="6915" max="6915" width="6.42578125" style="146" bestFit="1" customWidth="1"/>
    <col min="6916" max="6916" width="7.140625" style="146" bestFit="1" customWidth="1"/>
    <col min="6917" max="6917" width="7" style="146" bestFit="1" customWidth="1"/>
    <col min="6918" max="6918" width="6.42578125" style="146" bestFit="1" customWidth="1"/>
    <col min="6919" max="6921" width="7.42578125" style="146" bestFit="1" customWidth="1"/>
    <col min="6922" max="6922" width="7.5703125" style="146" bestFit="1" customWidth="1"/>
    <col min="6923" max="6926" width="6.42578125" style="146" bestFit="1" customWidth="1"/>
    <col min="6927" max="6927" width="9.5703125" style="146" bestFit="1" customWidth="1"/>
    <col min="6928" max="7168" width="9.140625" style="146"/>
    <col min="7169" max="7169" width="4.85546875" style="146" bestFit="1" customWidth="1"/>
    <col min="7170" max="7170" width="48.5703125" style="146" bestFit="1" customWidth="1"/>
    <col min="7171" max="7171" width="6.42578125" style="146" bestFit="1" customWidth="1"/>
    <col min="7172" max="7172" width="7.140625" style="146" bestFit="1" customWidth="1"/>
    <col min="7173" max="7173" width="7" style="146" bestFit="1" customWidth="1"/>
    <col min="7174" max="7174" width="6.42578125" style="146" bestFit="1" customWidth="1"/>
    <col min="7175" max="7177" width="7.42578125" style="146" bestFit="1" customWidth="1"/>
    <col min="7178" max="7178" width="7.5703125" style="146" bestFit="1" customWidth="1"/>
    <col min="7179" max="7182" width="6.42578125" style="146" bestFit="1" customWidth="1"/>
    <col min="7183" max="7183" width="9.5703125" style="146" bestFit="1" customWidth="1"/>
    <col min="7184" max="7424" width="9.140625" style="146"/>
    <col min="7425" max="7425" width="4.85546875" style="146" bestFit="1" customWidth="1"/>
    <col min="7426" max="7426" width="48.5703125" style="146" bestFit="1" customWidth="1"/>
    <col min="7427" max="7427" width="6.42578125" style="146" bestFit="1" customWidth="1"/>
    <col min="7428" max="7428" width="7.140625" style="146" bestFit="1" customWidth="1"/>
    <col min="7429" max="7429" width="7" style="146" bestFit="1" customWidth="1"/>
    <col min="7430" max="7430" width="6.42578125" style="146" bestFit="1" customWidth="1"/>
    <col min="7431" max="7433" width="7.42578125" style="146" bestFit="1" customWidth="1"/>
    <col min="7434" max="7434" width="7.5703125" style="146" bestFit="1" customWidth="1"/>
    <col min="7435" max="7438" width="6.42578125" style="146" bestFit="1" customWidth="1"/>
    <col min="7439" max="7439" width="9.5703125" style="146" bestFit="1" customWidth="1"/>
    <col min="7440" max="7680" width="9.140625" style="146"/>
    <col min="7681" max="7681" width="4.85546875" style="146" bestFit="1" customWidth="1"/>
    <col min="7682" max="7682" width="48.5703125" style="146" bestFit="1" customWidth="1"/>
    <col min="7683" max="7683" width="6.42578125" style="146" bestFit="1" customWidth="1"/>
    <col min="7684" max="7684" width="7.140625" style="146" bestFit="1" customWidth="1"/>
    <col min="7685" max="7685" width="7" style="146" bestFit="1" customWidth="1"/>
    <col min="7686" max="7686" width="6.42578125" style="146" bestFit="1" customWidth="1"/>
    <col min="7687" max="7689" width="7.42578125" style="146" bestFit="1" customWidth="1"/>
    <col min="7690" max="7690" width="7.5703125" style="146" bestFit="1" customWidth="1"/>
    <col min="7691" max="7694" width="6.42578125" style="146" bestFit="1" customWidth="1"/>
    <col min="7695" max="7695" width="9.5703125" style="146" bestFit="1" customWidth="1"/>
    <col min="7696" max="7936" width="9.140625" style="146"/>
    <col min="7937" max="7937" width="4.85546875" style="146" bestFit="1" customWidth="1"/>
    <col min="7938" max="7938" width="48.5703125" style="146" bestFit="1" customWidth="1"/>
    <col min="7939" max="7939" width="6.42578125" style="146" bestFit="1" customWidth="1"/>
    <col min="7940" max="7940" width="7.140625" style="146" bestFit="1" customWidth="1"/>
    <col min="7941" max="7941" width="7" style="146" bestFit="1" customWidth="1"/>
    <col min="7942" max="7942" width="6.42578125" style="146" bestFit="1" customWidth="1"/>
    <col min="7943" max="7945" width="7.42578125" style="146" bestFit="1" customWidth="1"/>
    <col min="7946" max="7946" width="7.5703125" style="146" bestFit="1" customWidth="1"/>
    <col min="7947" max="7950" width="6.42578125" style="146" bestFit="1" customWidth="1"/>
    <col min="7951" max="7951" width="9.5703125" style="146" bestFit="1" customWidth="1"/>
    <col min="7952" max="8192" width="9.140625" style="146"/>
    <col min="8193" max="8193" width="4.85546875" style="146" bestFit="1" customWidth="1"/>
    <col min="8194" max="8194" width="48.5703125" style="146" bestFit="1" customWidth="1"/>
    <col min="8195" max="8195" width="6.42578125" style="146" bestFit="1" customWidth="1"/>
    <col min="8196" max="8196" width="7.140625" style="146" bestFit="1" customWidth="1"/>
    <col min="8197" max="8197" width="7" style="146" bestFit="1" customWidth="1"/>
    <col min="8198" max="8198" width="6.42578125" style="146" bestFit="1" customWidth="1"/>
    <col min="8199" max="8201" width="7.42578125" style="146" bestFit="1" customWidth="1"/>
    <col min="8202" max="8202" width="7.5703125" style="146" bestFit="1" customWidth="1"/>
    <col min="8203" max="8206" width="6.42578125" style="146" bestFit="1" customWidth="1"/>
    <col min="8207" max="8207" width="9.5703125" style="146" bestFit="1" customWidth="1"/>
    <col min="8208" max="8448" width="9.140625" style="146"/>
    <col min="8449" max="8449" width="4.85546875" style="146" bestFit="1" customWidth="1"/>
    <col min="8450" max="8450" width="48.5703125" style="146" bestFit="1" customWidth="1"/>
    <col min="8451" max="8451" width="6.42578125" style="146" bestFit="1" customWidth="1"/>
    <col min="8452" max="8452" width="7.140625" style="146" bestFit="1" customWidth="1"/>
    <col min="8453" max="8453" width="7" style="146" bestFit="1" customWidth="1"/>
    <col min="8454" max="8454" width="6.42578125" style="146" bestFit="1" customWidth="1"/>
    <col min="8455" max="8457" width="7.42578125" style="146" bestFit="1" customWidth="1"/>
    <col min="8458" max="8458" width="7.5703125" style="146" bestFit="1" customWidth="1"/>
    <col min="8459" max="8462" width="6.42578125" style="146" bestFit="1" customWidth="1"/>
    <col min="8463" max="8463" width="9.5703125" style="146" bestFit="1" customWidth="1"/>
    <col min="8464" max="8704" width="9.140625" style="146"/>
    <col min="8705" max="8705" width="4.85546875" style="146" bestFit="1" customWidth="1"/>
    <col min="8706" max="8706" width="48.5703125" style="146" bestFit="1" customWidth="1"/>
    <col min="8707" max="8707" width="6.42578125" style="146" bestFit="1" customWidth="1"/>
    <col min="8708" max="8708" width="7.140625" style="146" bestFit="1" customWidth="1"/>
    <col min="8709" max="8709" width="7" style="146" bestFit="1" customWidth="1"/>
    <col min="8710" max="8710" width="6.42578125" style="146" bestFit="1" customWidth="1"/>
    <col min="8711" max="8713" width="7.42578125" style="146" bestFit="1" customWidth="1"/>
    <col min="8714" max="8714" width="7.5703125" style="146" bestFit="1" customWidth="1"/>
    <col min="8715" max="8718" width="6.42578125" style="146" bestFit="1" customWidth="1"/>
    <col min="8719" max="8719" width="9.5703125" style="146" bestFit="1" customWidth="1"/>
    <col min="8720" max="8960" width="9.140625" style="146"/>
    <col min="8961" max="8961" width="4.85546875" style="146" bestFit="1" customWidth="1"/>
    <col min="8962" max="8962" width="48.5703125" style="146" bestFit="1" customWidth="1"/>
    <col min="8963" max="8963" width="6.42578125" style="146" bestFit="1" customWidth="1"/>
    <col min="8964" max="8964" width="7.140625" style="146" bestFit="1" customWidth="1"/>
    <col min="8965" max="8965" width="7" style="146" bestFit="1" customWidth="1"/>
    <col min="8966" max="8966" width="6.42578125" style="146" bestFit="1" customWidth="1"/>
    <col min="8967" max="8969" width="7.42578125" style="146" bestFit="1" customWidth="1"/>
    <col min="8970" max="8970" width="7.5703125" style="146" bestFit="1" customWidth="1"/>
    <col min="8971" max="8974" width="6.42578125" style="146" bestFit="1" customWidth="1"/>
    <col min="8975" max="8975" width="9.5703125" style="146" bestFit="1" customWidth="1"/>
    <col min="8976" max="9216" width="9.140625" style="146"/>
    <col min="9217" max="9217" width="4.85546875" style="146" bestFit="1" customWidth="1"/>
    <col min="9218" max="9218" width="48.5703125" style="146" bestFit="1" customWidth="1"/>
    <col min="9219" max="9219" width="6.42578125" style="146" bestFit="1" customWidth="1"/>
    <col min="9220" max="9220" width="7.140625" style="146" bestFit="1" customWidth="1"/>
    <col min="9221" max="9221" width="7" style="146" bestFit="1" customWidth="1"/>
    <col min="9222" max="9222" width="6.42578125" style="146" bestFit="1" customWidth="1"/>
    <col min="9223" max="9225" width="7.42578125" style="146" bestFit="1" customWidth="1"/>
    <col min="9226" max="9226" width="7.5703125" style="146" bestFit="1" customWidth="1"/>
    <col min="9227" max="9230" width="6.42578125" style="146" bestFit="1" customWidth="1"/>
    <col min="9231" max="9231" width="9.5703125" style="146" bestFit="1" customWidth="1"/>
    <col min="9232" max="9472" width="9.140625" style="146"/>
    <col min="9473" max="9473" width="4.85546875" style="146" bestFit="1" customWidth="1"/>
    <col min="9474" max="9474" width="48.5703125" style="146" bestFit="1" customWidth="1"/>
    <col min="9475" max="9475" width="6.42578125" style="146" bestFit="1" customWidth="1"/>
    <col min="9476" max="9476" width="7.140625" style="146" bestFit="1" customWidth="1"/>
    <col min="9477" max="9477" width="7" style="146" bestFit="1" customWidth="1"/>
    <col min="9478" max="9478" width="6.42578125" style="146" bestFit="1" customWidth="1"/>
    <col min="9479" max="9481" width="7.42578125" style="146" bestFit="1" customWidth="1"/>
    <col min="9482" max="9482" width="7.5703125" style="146" bestFit="1" customWidth="1"/>
    <col min="9483" max="9486" width="6.42578125" style="146" bestFit="1" customWidth="1"/>
    <col min="9487" max="9487" width="9.5703125" style="146" bestFit="1" customWidth="1"/>
    <col min="9488" max="9728" width="9.140625" style="146"/>
    <col min="9729" max="9729" width="4.85546875" style="146" bestFit="1" customWidth="1"/>
    <col min="9730" max="9730" width="48.5703125" style="146" bestFit="1" customWidth="1"/>
    <col min="9731" max="9731" width="6.42578125" style="146" bestFit="1" customWidth="1"/>
    <col min="9732" max="9732" width="7.140625" style="146" bestFit="1" customWidth="1"/>
    <col min="9733" max="9733" width="7" style="146" bestFit="1" customWidth="1"/>
    <col min="9734" max="9734" width="6.42578125" style="146" bestFit="1" customWidth="1"/>
    <col min="9735" max="9737" width="7.42578125" style="146" bestFit="1" customWidth="1"/>
    <col min="9738" max="9738" width="7.5703125" style="146" bestFit="1" customWidth="1"/>
    <col min="9739" max="9742" width="6.42578125" style="146" bestFit="1" customWidth="1"/>
    <col min="9743" max="9743" width="9.5703125" style="146" bestFit="1" customWidth="1"/>
    <col min="9744" max="9984" width="9.140625" style="146"/>
    <col min="9985" max="9985" width="4.85546875" style="146" bestFit="1" customWidth="1"/>
    <col min="9986" max="9986" width="48.5703125" style="146" bestFit="1" customWidth="1"/>
    <col min="9987" max="9987" width="6.42578125" style="146" bestFit="1" customWidth="1"/>
    <col min="9988" max="9988" width="7.140625" style="146" bestFit="1" customWidth="1"/>
    <col min="9989" max="9989" width="7" style="146" bestFit="1" customWidth="1"/>
    <col min="9990" max="9990" width="6.42578125" style="146" bestFit="1" customWidth="1"/>
    <col min="9991" max="9993" width="7.42578125" style="146" bestFit="1" customWidth="1"/>
    <col min="9994" max="9994" width="7.5703125" style="146" bestFit="1" customWidth="1"/>
    <col min="9995" max="9998" width="6.42578125" style="146" bestFit="1" customWidth="1"/>
    <col min="9999" max="9999" width="9.5703125" style="146" bestFit="1" customWidth="1"/>
    <col min="10000" max="10240" width="9.140625" style="146"/>
    <col min="10241" max="10241" width="4.85546875" style="146" bestFit="1" customWidth="1"/>
    <col min="10242" max="10242" width="48.5703125" style="146" bestFit="1" customWidth="1"/>
    <col min="10243" max="10243" width="6.42578125" style="146" bestFit="1" customWidth="1"/>
    <col min="10244" max="10244" width="7.140625" style="146" bestFit="1" customWidth="1"/>
    <col min="10245" max="10245" width="7" style="146" bestFit="1" customWidth="1"/>
    <col min="10246" max="10246" width="6.42578125" style="146" bestFit="1" customWidth="1"/>
    <col min="10247" max="10249" width="7.42578125" style="146" bestFit="1" customWidth="1"/>
    <col min="10250" max="10250" width="7.5703125" style="146" bestFit="1" customWidth="1"/>
    <col min="10251" max="10254" width="6.42578125" style="146" bestFit="1" customWidth="1"/>
    <col min="10255" max="10255" width="9.5703125" style="146" bestFit="1" customWidth="1"/>
    <col min="10256" max="10496" width="9.140625" style="146"/>
    <col min="10497" max="10497" width="4.85546875" style="146" bestFit="1" customWidth="1"/>
    <col min="10498" max="10498" width="48.5703125" style="146" bestFit="1" customWidth="1"/>
    <col min="10499" max="10499" width="6.42578125" style="146" bestFit="1" customWidth="1"/>
    <col min="10500" max="10500" width="7.140625" style="146" bestFit="1" customWidth="1"/>
    <col min="10501" max="10501" width="7" style="146" bestFit="1" customWidth="1"/>
    <col min="10502" max="10502" width="6.42578125" style="146" bestFit="1" customWidth="1"/>
    <col min="10503" max="10505" width="7.42578125" style="146" bestFit="1" customWidth="1"/>
    <col min="10506" max="10506" width="7.5703125" style="146" bestFit="1" customWidth="1"/>
    <col min="10507" max="10510" width="6.42578125" style="146" bestFit="1" customWidth="1"/>
    <col min="10511" max="10511" width="9.5703125" style="146" bestFit="1" customWidth="1"/>
    <col min="10512" max="10752" width="9.140625" style="146"/>
    <col min="10753" max="10753" width="4.85546875" style="146" bestFit="1" customWidth="1"/>
    <col min="10754" max="10754" width="48.5703125" style="146" bestFit="1" customWidth="1"/>
    <col min="10755" max="10755" width="6.42578125" style="146" bestFit="1" customWidth="1"/>
    <col min="10756" max="10756" width="7.140625" style="146" bestFit="1" customWidth="1"/>
    <col min="10757" max="10757" width="7" style="146" bestFit="1" customWidth="1"/>
    <col min="10758" max="10758" width="6.42578125" style="146" bestFit="1" customWidth="1"/>
    <col min="10759" max="10761" width="7.42578125" style="146" bestFit="1" customWidth="1"/>
    <col min="10762" max="10762" width="7.5703125" style="146" bestFit="1" customWidth="1"/>
    <col min="10763" max="10766" width="6.42578125" style="146" bestFit="1" customWidth="1"/>
    <col min="10767" max="10767" width="9.5703125" style="146" bestFit="1" customWidth="1"/>
    <col min="10768" max="11008" width="9.140625" style="146"/>
    <col min="11009" max="11009" width="4.85546875" style="146" bestFit="1" customWidth="1"/>
    <col min="11010" max="11010" width="48.5703125" style="146" bestFit="1" customWidth="1"/>
    <col min="11011" max="11011" width="6.42578125" style="146" bestFit="1" customWidth="1"/>
    <col min="11012" max="11012" width="7.140625" style="146" bestFit="1" customWidth="1"/>
    <col min="11013" max="11013" width="7" style="146" bestFit="1" customWidth="1"/>
    <col min="11014" max="11014" width="6.42578125" style="146" bestFit="1" customWidth="1"/>
    <col min="11015" max="11017" width="7.42578125" style="146" bestFit="1" customWidth="1"/>
    <col min="11018" max="11018" width="7.5703125" style="146" bestFit="1" customWidth="1"/>
    <col min="11019" max="11022" width="6.42578125" style="146" bestFit="1" customWidth="1"/>
    <col min="11023" max="11023" width="9.5703125" style="146" bestFit="1" customWidth="1"/>
    <col min="11024" max="11264" width="9.140625" style="146"/>
    <col min="11265" max="11265" width="4.85546875" style="146" bestFit="1" customWidth="1"/>
    <col min="11266" max="11266" width="48.5703125" style="146" bestFit="1" customWidth="1"/>
    <col min="11267" max="11267" width="6.42578125" style="146" bestFit="1" customWidth="1"/>
    <col min="11268" max="11268" width="7.140625" style="146" bestFit="1" customWidth="1"/>
    <col min="11269" max="11269" width="7" style="146" bestFit="1" customWidth="1"/>
    <col min="11270" max="11270" width="6.42578125" style="146" bestFit="1" customWidth="1"/>
    <col min="11271" max="11273" width="7.42578125" style="146" bestFit="1" customWidth="1"/>
    <col min="11274" max="11274" width="7.5703125" style="146" bestFit="1" customWidth="1"/>
    <col min="11275" max="11278" width="6.42578125" style="146" bestFit="1" customWidth="1"/>
    <col min="11279" max="11279" width="9.5703125" style="146" bestFit="1" customWidth="1"/>
    <col min="11280" max="11520" width="9.140625" style="146"/>
    <col min="11521" max="11521" width="4.85546875" style="146" bestFit="1" customWidth="1"/>
    <col min="11522" max="11522" width="48.5703125" style="146" bestFit="1" customWidth="1"/>
    <col min="11523" max="11523" width="6.42578125" style="146" bestFit="1" customWidth="1"/>
    <col min="11524" max="11524" width="7.140625" style="146" bestFit="1" customWidth="1"/>
    <col min="11525" max="11525" width="7" style="146" bestFit="1" customWidth="1"/>
    <col min="11526" max="11526" width="6.42578125" style="146" bestFit="1" customWidth="1"/>
    <col min="11527" max="11529" width="7.42578125" style="146" bestFit="1" customWidth="1"/>
    <col min="11530" max="11530" width="7.5703125" style="146" bestFit="1" customWidth="1"/>
    <col min="11531" max="11534" width="6.42578125" style="146" bestFit="1" customWidth="1"/>
    <col min="11535" max="11535" width="9.5703125" style="146" bestFit="1" customWidth="1"/>
    <col min="11536" max="11776" width="9.140625" style="146"/>
    <col min="11777" max="11777" width="4.85546875" style="146" bestFit="1" customWidth="1"/>
    <col min="11778" max="11778" width="48.5703125" style="146" bestFit="1" customWidth="1"/>
    <col min="11779" max="11779" width="6.42578125" style="146" bestFit="1" customWidth="1"/>
    <col min="11780" max="11780" width="7.140625" style="146" bestFit="1" customWidth="1"/>
    <col min="11781" max="11781" width="7" style="146" bestFit="1" customWidth="1"/>
    <col min="11782" max="11782" width="6.42578125" style="146" bestFit="1" customWidth="1"/>
    <col min="11783" max="11785" width="7.42578125" style="146" bestFit="1" customWidth="1"/>
    <col min="11786" max="11786" width="7.5703125" style="146" bestFit="1" customWidth="1"/>
    <col min="11787" max="11790" width="6.42578125" style="146" bestFit="1" customWidth="1"/>
    <col min="11791" max="11791" width="9.5703125" style="146" bestFit="1" customWidth="1"/>
    <col min="11792" max="12032" width="9.140625" style="146"/>
    <col min="12033" max="12033" width="4.85546875" style="146" bestFit="1" customWidth="1"/>
    <col min="12034" max="12034" width="48.5703125" style="146" bestFit="1" customWidth="1"/>
    <col min="12035" max="12035" width="6.42578125" style="146" bestFit="1" customWidth="1"/>
    <col min="12036" max="12036" width="7.140625" style="146" bestFit="1" customWidth="1"/>
    <col min="12037" max="12037" width="7" style="146" bestFit="1" customWidth="1"/>
    <col min="12038" max="12038" width="6.42578125" style="146" bestFit="1" customWidth="1"/>
    <col min="12039" max="12041" width="7.42578125" style="146" bestFit="1" customWidth="1"/>
    <col min="12042" max="12042" width="7.5703125" style="146" bestFit="1" customWidth="1"/>
    <col min="12043" max="12046" width="6.42578125" style="146" bestFit="1" customWidth="1"/>
    <col min="12047" max="12047" width="9.5703125" style="146" bestFit="1" customWidth="1"/>
    <col min="12048" max="12288" width="9.140625" style="146"/>
    <col min="12289" max="12289" width="4.85546875" style="146" bestFit="1" customWidth="1"/>
    <col min="12290" max="12290" width="48.5703125" style="146" bestFit="1" customWidth="1"/>
    <col min="12291" max="12291" width="6.42578125" style="146" bestFit="1" customWidth="1"/>
    <col min="12292" max="12292" width="7.140625" style="146" bestFit="1" customWidth="1"/>
    <col min="12293" max="12293" width="7" style="146" bestFit="1" customWidth="1"/>
    <col min="12294" max="12294" width="6.42578125" style="146" bestFit="1" customWidth="1"/>
    <col min="12295" max="12297" width="7.42578125" style="146" bestFit="1" customWidth="1"/>
    <col min="12298" max="12298" width="7.5703125" style="146" bestFit="1" customWidth="1"/>
    <col min="12299" max="12302" width="6.42578125" style="146" bestFit="1" customWidth="1"/>
    <col min="12303" max="12303" width="9.5703125" style="146" bestFit="1" customWidth="1"/>
    <col min="12304" max="12544" width="9.140625" style="146"/>
    <col min="12545" max="12545" width="4.85546875" style="146" bestFit="1" customWidth="1"/>
    <col min="12546" max="12546" width="48.5703125" style="146" bestFit="1" customWidth="1"/>
    <col min="12547" max="12547" width="6.42578125" style="146" bestFit="1" customWidth="1"/>
    <col min="12548" max="12548" width="7.140625" style="146" bestFit="1" customWidth="1"/>
    <col min="12549" max="12549" width="7" style="146" bestFit="1" customWidth="1"/>
    <col min="12550" max="12550" width="6.42578125" style="146" bestFit="1" customWidth="1"/>
    <col min="12551" max="12553" width="7.42578125" style="146" bestFit="1" customWidth="1"/>
    <col min="12554" max="12554" width="7.5703125" style="146" bestFit="1" customWidth="1"/>
    <col min="12555" max="12558" width="6.42578125" style="146" bestFit="1" customWidth="1"/>
    <col min="12559" max="12559" width="9.5703125" style="146" bestFit="1" customWidth="1"/>
    <col min="12560" max="12800" width="9.140625" style="146"/>
    <col min="12801" max="12801" width="4.85546875" style="146" bestFit="1" customWidth="1"/>
    <col min="12802" max="12802" width="48.5703125" style="146" bestFit="1" customWidth="1"/>
    <col min="12803" max="12803" width="6.42578125" style="146" bestFit="1" customWidth="1"/>
    <col min="12804" max="12804" width="7.140625" style="146" bestFit="1" customWidth="1"/>
    <col min="12805" max="12805" width="7" style="146" bestFit="1" customWidth="1"/>
    <col min="12806" max="12806" width="6.42578125" style="146" bestFit="1" customWidth="1"/>
    <col min="12807" max="12809" width="7.42578125" style="146" bestFit="1" customWidth="1"/>
    <col min="12810" max="12810" width="7.5703125" style="146" bestFit="1" customWidth="1"/>
    <col min="12811" max="12814" width="6.42578125" style="146" bestFit="1" customWidth="1"/>
    <col min="12815" max="12815" width="9.5703125" style="146" bestFit="1" customWidth="1"/>
    <col min="12816" max="13056" width="9.140625" style="146"/>
    <col min="13057" max="13057" width="4.85546875" style="146" bestFit="1" customWidth="1"/>
    <col min="13058" max="13058" width="48.5703125" style="146" bestFit="1" customWidth="1"/>
    <col min="13059" max="13059" width="6.42578125" style="146" bestFit="1" customWidth="1"/>
    <col min="13060" max="13060" width="7.140625" style="146" bestFit="1" customWidth="1"/>
    <col min="13061" max="13061" width="7" style="146" bestFit="1" customWidth="1"/>
    <col min="13062" max="13062" width="6.42578125" style="146" bestFit="1" customWidth="1"/>
    <col min="13063" max="13065" width="7.42578125" style="146" bestFit="1" customWidth="1"/>
    <col min="13066" max="13066" width="7.5703125" style="146" bestFit="1" customWidth="1"/>
    <col min="13067" max="13070" width="6.42578125" style="146" bestFit="1" customWidth="1"/>
    <col min="13071" max="13071" width="9.5703125" style="146" bestFit="1" customWidth="1"/>
    <col min="13072" max="13312" width="9.140625" style="146"/>
    <col min="13313" max="13313" width="4.85546875" style="146" bestFit="1" customWidth="1"/>
    <col min="13314" max="13314" width="48.5703125" style="146" bestFit="1" customWidth="1"/>
    <col min="13315" max="13315" width="6.42578125" style="146" bestFit="1" customWidth="1"/>
    <col min="13316" max="13316" width="7.140625" style="146" bestFit="1" customWidth="1"/>
    <col min="13317" max="13317" width="7" style="146" bestFit="1" customWidth="1"/>
    <col min="13318" max="13318" width="6.42578125" style="146" bestFit="1" customWidth="1"/>
    <col min="13319" max="13321" width="7.42578125" style="146" bestFit="1" customWidth="1"/>
    <col min="13322" max="13322" width="7.5703125" style="146" bestFit="1" customWidth="1"/>
    <col min="13323" max="13326" width="6.42578125" style="146" bestFit="1" customWidth="1"/>
    <col min="13327" max="13327" width="9.5703125" style="146" bestFit="1" customWidth="1"/>
    <col min="13328" max="13568" width="9.140625" style="146"/>
    <col min="13569" max="13569" width="4.85546875" style="146" bestFit="1" customWidth="1"/>
    <col min="13570" max="13570" width="48.5703125" style="146" bestFit="1" customWidth="1"/>
    <col min="13571" max="13571" width="6.42578125" style="146" bestFit="1" customWidth="1"/>
    <col min="13572" max="13572" width="7.140625" style="146" bestFit="1" customWidth="1"/>
    <col min="13573" max="13573" width="7" style="146" bestFit="1" customWidth="1"/>
    <col min="13574" max="13574" width="6.42578125" style="146" bestFit="1" customWidth="1"/>
    <col min="13575" max="13577" width="7.42578125" style="146" bestFit="1" customWidth="1"/>
    <col min="13578" max="13578" width="7.5703125" style="146" bestFit="1" customWidth="1"/>
    <col min="13579" max="13582" width="6.42578125" style="146" bestFit="1" customWidth="1"/>
    <col min="13583" max="13583" width="9.5703125" style="146" bestFit="1" customWidth="1"/>
    <col min="13584" max="13824" width="9.140625" style="146"/>
    <col min="13825" max="13825" width="4.85546875" style="146" bestFit="1" customWidth="1"/>
    <col min="13826" max="13826" width="48.5703125" style="146" bestFit="1" customWidth="1"/>
    <col min="13827" max="13827" width="6.42578125" style="146" bestFit="1" customWidth="1"/>
    <col min="13828" max="13828" width="7.140625" style="146" bestFit="1" customWidth="1"/>
    <col min="13829" max="13829" width="7" style="146" bestFit="1" customWidth="1"/>
    <col min="13830" max="13830" width="6.42578125" style="146" bestFit="1" customWidth="1"/>
    <col min="13831" max="13833" width="7.42578125" style="146" bestFit="1" customWidth="1"/>
    <col min="13834" max="13834" width="7.5703125" style="146" bestFit="1" customWidth="1"/>
    <col min="13835" max="13838" width="6.42578125" style="146" bestFit="1" customWidth="1"/>
    <col min="13839" max="13839" width="9.5703125" style="146" bestFit="1" customWidth="1"/>
    <col min="13840" max="14080" width="9.140625" style="146"/>
    <col min="14081" max="14081" width="4.85546875" style="146" bestFit="1" customWidth="1"/>
    <col min="14082" max="14082" width="48.5703125" style="146" bestFit="1" customWidth="1"/>
    <col min="14083" max="14083" width="6.42578125" style="146" bestFit="1" customWidth="1"/>
    <col min="14084" max="14084" width="7.140625" style="146" bestFit="1" customWidth="1"/>
    <col min="14085" max="14085" width="7" style="146" bestFit="1" customWidth="1"/>
    <col min="14086" max="14086" width="6.42578125" style="146" bestFit="1" customWidth="1"/>
    <col min="14087" max="14089" width="7.42578125" style="146" bestFit="1" customWidth="1"/>
    <col min="14090" max="14090" width="7.5703125" style="146" bestFit="1" customWidth="1"/>
    <col min="14091" max="14094" width="6.42578125" style="146" bestFit="1" customWidth="1"/>
    <col min="14095" max="14095" width="9.5703125" style="146" bestFit="1" customWidth="1"/>
    <col min="14096" max="14336" width="9.140625" style="146"/>
    <col min="14337" max="14337" width="4.85546875" style="146" bestFit="1" customWidth="1"/>
    <col min="14338" max="14338" width="48.5703125" style="146" bestFit="1" customWidth="1"/>
    <col min="14339" max="14339" width="6.42578125" style="146" bestFit="1" customWidth="1"/>
    <col min="14340" max="14340" width="7.140625" style="146" bestFit="1" customWidth="1"/>
    <col min="14341" max="14341" width="7" style="146" bestFit="1" customWidth="1"/>
    <col min="14342" max="14342" width="6.42578125" style="146" bestFit="1" customWidth="1"/>
    <col min="14343" max="14345" width="7.42578125" style="146" bestFit="1" customWidth="1"/>
    <col min="14346" max="14346" width="7.5703125" style="146" bestFit="1" customWidth="1"/>
    <col min="14347" max="14350" width="6.42578125" style="146" bestFit="1" customWidth="1"/>
    <col min="14351" max="14351" width="9.5703125" style="146" bestFit="1" customWidth="1"/>
    <col min="14352" max="14592" width="9.140625" style="146"/>
    <col min="14593" max="14593" width="4.85546875" style="146" bestFit="1" customWidth="1"/>
    <col min="14594" max="14594" width="48.5703125" style="146" bestFit="1" customWidth="1"/>
    <col min="14595" max="14595" width="6.42578125" style="146" bestFit="1" customWidth="1"/>
    <col min="14596" max="14596" width="7.140625" style="146" bestFit="1" customWidth="1"/>
    <col min="14597" max="14597" width="7" style="146" bestFit="1" customWidth="1"/>
    <col min="14598" max="14598" width="6.42578125" style="146" bestFit="1" customWidth="1"/>
    <col min="14599" max="14601" width="7.42578125" style="146" bestFit="1" customWidth="1"/>
    <col min="14602" max="14602" width="7.5703125" style="146" bestFit="1" customWidth="1"/>
    <col min="14603" max="14606" width="6.42578125" style="146" bestFit="1" customWidth="1"/>
    <col min="14607" max="14607" width="9.5703125" style="146" bestFit="1" customWidth="1"/>
    <col min="14608" max="14848" width="9.140625" style="146"/>
    <col min="14849" max="14849" width="4.85546875" style="146" bestFit="1" customWidth="1"/>
    <col min="14850" max="14850" width="48.5703125" style="146" bestFit="1" customWidth="1"/>
    <col min="14851" max="14851" width="6.42578125" style="146" bestFit="1" customWidth="1"/>
    <col min="14852" max="14852" width="7.140625" style="146" bestFit="1" customWidth="1"/>
    <col min="14853" max="14853" width="7" style="146" bestFit="1" customWidth="1"/>
    <col min="14854" max="14854" width="6.42578125" style="146" bestFit="1" customWidth="1"/>
    <col min="14855" max="14857" width="7.42578125" style="146" bestFit="1" customWidth="1"/>
    <col min="14858" max="14858" width="7.5703125" style="146" bestFit="1" customWidth="1"/>
    <col min="14859" max="14862" width="6.42578125" style="146" bestFit="1" customWidth="1"/>
    <col min="14863" max="14863" width="9.5703125" style="146" bestFit="1" customWidth="1"/>
    <col min="14864" max="15104" width="9.140625" style="146"/>
    <col min="15105" max="15105" width="4.85546875" style="146" bestFit="1" customWidth="1"/>
    <col min="15106" max="15106" width="48.5703125" style="146" bestFit="1" customWidth="1"/>
    <col min="15107" max="15107" width="6.42578125" style="146" bestFit="1" customWidth="1"/>
    <col min="15108" max="15108" width="7.140625" style="146" bestFit="1" customWidth="1"/>
    <col min="15109" max="15109" width="7" style="146" bestFit="1" customWidth="1"/>
    <col min="15110" max="15110" width="6.42578125" style="146" bestFit="1" customWidth="1"/>
    <col min="15111" max="15113" width="7.42578125" style="146" bestFit="1" customWidth="1"/>
    <col min="15114" max="15114" width="7.5703125" style="146" bestFit="1" customWidth="1"/>
    <col min="15115" max="15118" width="6.42578125" style="146" bestFit="1" customWidth="1"/>
    <col min="15119" max="15119" width="9.5703125" style="146" bestFit="1" customWidth="1"/>
    <col min="15120" max="15360" width="9.140625" style="146"/>
    <col min="15361" max="15361" width="4.85546875" style="146" bestFit="1" customWidth="1"/>
    <col min="15362" max="15362" width="48.5703125" style="146" bestFit="1" customWidth="1"/>
    <col min="15363" max="15363" width="6.42578125" style="146" bestFit="1" customWidth="1"/>
    <col min="15364" max="15364" width="7.140625" style="146" bestFit="1" customWidth="1"/>
    <col min="15365" max="15365" width="7" style="146" bestFit="1" customWidth="1"/>
    <col min="15366" max="15366" width="6.42578125" style="146" bestFit="1" customWidth="1"/>
    <col min="15367" max="15369" width="7.42578125" style="146" bestFit="1" customWidth="1"/>
    <col min="15370" max="15370" width="7.5703125" style="146" bestFit="1" customWidth="1"/>
    <col min="15371" max="15374" width="6.42578125" style="146" bestFit="1" customWidth="1"/>
    <col min="15375" max="15375" width="9.5703125" style="146" bestFit="1" customWidth="1"/>
    <col min="15376" max="15616" width="9.140625" style="146"/>
    <col min="15617" max="15617" width="4.85546875" style="146" bestFit="1" customWidth="1"/>
    <col min="15618" max="15618" width="48.5703125" style="146" bestFit="1" customWidth="1"/>
    <col min="15619" max="15619" width="6.42578125" style="146" bestFit="1" customWidth="1"/>
    <col min="15620" max="15620" width="7.140625" style="146" bestFit="1" customWidth="1"/>
    <col min="15621" max="15621" width="7" style="146" bestFit="1" customWidth="1"/>
    <col min="15622" max="15622" width="6.42578125" style="146" bestFit="1" customWidth="1"/>
    <col min="15623" max="15625" width="7.42578125" style="146" bestFit="1" customWidth="1"/>
    <col min="15626" max="15626" width="7.5703125" style="146" bestFit="1" customWidth="1"/>
    <col min="15627" max="15630" width="6.42578125" style="146" bestFit="1" customWidth="1"/>
    <col min="15631" max="15631" width="9.5703125" style="146" bestFit="1" customWidth="1"/>
    <col min="15632" max="15872" width="9.140625" style="146"/>
    <col min="15873" max="15873" width="4.85546875" style="146" bestFit="1" customWidth="1"/>
    <col min="15874" max="15874" width="48.5703125" style="146" bestFit="1" customWidth="1"/>
    <col min="15875" max="15875" width="6.42578125" style="146" bestFit="1" customWidth="1"/>
    <col min="15876" max="15876" width="7.140625" style="146" bestFit="1" customWidth="1"/>
    <col min="15877" max="15877" width="7" style="146" bestFit="1" customWidth="1"/>
    <col min="15878" max="15878" width="6.42578125" style="146" bestFit="1" customWidth="1"/>
    <col min="15879" max="15881" width="7.42578125" style="146" bestFit="1" customWidth="1"/>
    <col min="15882" max="15882" width="7.5703125" style="146" bestFit="1" customWidth="1"/>
    <col min="15883" max="15886" width="6.42578125" style="146" bestFit="1" customWidth="1"/>
    <col min="15887" max="15887" width="9.5703125" style="146" bestFit="1" customWidth="1"/>
    <col min="15888" max="16128" width="9.140625" style="146"/>
    <col min="16129" max="16129" width="4.85546875" style="146" bestFit="1" customWidth="1"/>
    <col min="16130" max="16130" width="48.5703125" style="146" bestFit="1" customWidth="1"/>
    <col min="16131" max="16131" width="6.42578125" style="146" bestFit="1" customWidth="1"/>
    <col min="16132" max="16132" width="7.140625" style="146" bestFit="1" customWidth="1"/>
    <col min="16133" max="16133" width="7" style="146" bestFit="1" customWidth="1"/>
    <col min="16134" max="16134" width="6.42578125" style="146" bestFit="1" customWidth="1"/>
    <col min="16135" max="16137" width="7.42578125" style="146" bestFit="1" customWidth="1"/>
    <col min="16138" max="16138" width="7.5703125" style="146" bestFit="1" customWidth="1"/>
    <col min="16139" max="16142" width="6.42578125" style="146" bestFit="1" customWidth="1"/>
    <col min="16143" max="16143" width="9.5703125" style="146" bestFit="1" customWidth="1"/>
    <col min="16144" max="16384" width="9.140625" style="146"/>
  </cols>
  <sheetData>
    <row r="1" spans="1:15">
      <c r="M1" s="454" t="s">
        <v>195</v>
      </c>
      <c r="N1" s="454"/>
      <c r="O1" s="454"/>
    </row>
    <row r="2" spans="1:15" s="113" customFormat="1">
      <c r="A2" s="445" t="s">
        <v>130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</row>
    <row r="3" spans="1:15" s="113" customFormat="1" ht="13.5" thickBot="1">
      <c r="A3" s="114"/>
      <c r="O3" s="115" t="s">
        <v>9</v>
      </c>
    </row>
    <row r="4" spans="1:15" s="114" customFormat="1" ht="26.25" thickBot="1">
      <c r="A4" s="116" t="s">
        <v>131</v>
      </c>
      <c r="B4" s="117" t="s">
        <v>132</v>
      </c>
      <c r="C4" s="117" t="s">
        <v>133</v>
      </c>
      <c r="D4" s="117" t="s">
        <v>134</v>
      </c>
      <c r="E4" s="117" t="s">
        <v>135</v>
      </c>
      <c r="F4" s="117" t="s">
        <v>136</v>
      </c>
      <c r="G4" s="117" t="s">
        <v>137</v>
      </c>
      <c r="H4" s="117" t="s">
        <v>138</v>
      </c>
      <c r="I4" s="117" t="s">
        <v>139</v>
      </c>
      <c r="J4" s="117" t="s">
        <v>140</v>
      </c>
      <c r="K4" s="117" t="s">
        <v>141</v>
      </c>
      <c r="L4" s="117" t="s">
        <v>142</v>
      </c>
      <c r="M4" s="117" t="s">
        <v>143</v>
      </c>
      <c r="N4" s="117" t="s">
        <v>144</v>
      </c>
      <c r="O4" s="118" t="s">
        <v>31</v>
      </c>
    </row>
    <row r="5" spans="1:15" s="120" customFormat="1" ht="13.5" thickBot="1">
      <c r="A5" s="351" t="s">
        <v>8</v>
      </c>
      <c r="B5" s="447" t="s">
        <v>145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9"/>
    </row>
    <row r="6" spans="1:15" s="120" customFormat="1">
      <c r="A6" s="121" t="s">
        <v>83</v>
      </c>
      <c r="B6" s="122" t="s">
        <v>146</v>
      </c>
      <c r="C6" s="123">
        <v>35479</v>
      </c>
      <c r="D6" s="123">
        <v>35479</v>
      </c>
      <c r="E6" s="123">
        <v>35479</v>
      </c>
      <c r="F6" s="123">
        <v>35479</v>
      </c>
      <c r="G6" s="123">
        <v>35479</v>
      </c>
      <c r="H6" s="123">
        <v>35479</v>
      </c>
      <c r="I6" s="123">
        <v>35479</v>
      </c>
      <c r="J6" s="123">
        <v>35479</v>
      </c>
      <c r="K6" s="123">
        <v>35479</v>
      </c>
      <c r="L6" s="123">
        <v>35479</v>
      </c>
      <c r="M6" s="123">
        <v>35479</v>
      </c>
      <c r="N6" s="123">
        <v>35478</v>
      </c>
      <c r="O6" s="124">
        <f>SUM(C6:N6)</f>
        <v>425747</v>
      </c>
    </row>
    <row r="7" spans="1:15" s="120" customFormat="1">
      <c r="A7" s="125" t="s">
        <v>94</v>
      </c>
      <c r="B7" s="126" t="s">
        <v>147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>
        <f t="shared" ref="O7:O15" si="0">SUM(C7:N7)</f>
        <v>0</v>
      </c>
    </row>
    <row r="8" spans="1:15" s="132" customFormat="1">
      <c r="A8" s="125" t="s">
        <v>148</v>
      </c>
      <c r="B8" s="129" t="s">
        <v>149</v>
      </c>
      <c r="C8" s="130">
        <v>28498</v>
      </c>
      <c r="D8" s="127">
        <v>28498</v>
      </c>
      <c r="E8" s="127">
        <v>28498</v>
      </c>
      <c r="F8" s="127">
        <v>28498</v>
      </c>
      <c r="G8" s="127">
        <v>28498</v>
      </c>
      <c r="H8" s="127">
        <v>28498</v>
      </c>
      <c r="I8" s="127">
        <v>28498</v>
      </c>
      <c r="J8" s="127">
        <v>28498</v>
      </c>
      <c r="K8" s="127">
        <v>28497</v>
      </c>
      <c r="L8" s="127">
        <v>28497</v>
      </c>
      <c r="M8" s="127">
        <v>28497</v>
      </c>
      <c r="N8" s="127">
        <v>28497</v>
      </c>
      <c r="O8" s="128">
        <f t="shared" si="0"/>
        <v>341972</v>
      </c>
    </row>
    <row r="9" spans="1:15" s="132" customFormat="1">
      <c r="A9" s="125" t="s">
        <v>150</v>
      </c>
      <c r="B9" s="126" t="s">
        <v>151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8">
        <f t="shared" si="0"/>
        <v>0</v>
      </c>
    </row>
    <row r="10" spans="1:15" s="132" customFormat="1">
      <c r="A10" s="125" t="s">
        <v>152</v>
      </c>
      <c r="B10" s="126" t="s">
        <v>153</v>
      </c>
      <c r="C10" s="127"/>
      <c r="D10" s="127"/>
      <c r="E10" s="127">
        <v>12000</v>
      </c>
      <c r="F10" s="127"/>
      <c r="G10" s="127"/>
      <c r="H10" s="127">
        <v>14000</v>
      </c>
      <c r="I10" s="127"/>
      <c r="J10" s="127"/>
      <c r="K10" s="127">
        <v>13000</v>
      </c>
      <c r="L10" s="127"/>
      <c r="M10" s="127"/>
      <c r="N10" s="127">
        <v>11153</v>
      </c>
      <c r="O10" s="128">
        <f t="shared" si="0"/>
        <v>50153</v>
      </c>
    </row>
    <row r="11" spans="1:15" s="132" customFormat="1">
      <c r="A11" s="125" t="s">
        <v>154</v>
      </c>
      <c r="B11" s="126" t="s">
        <v>155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8">
        <f t="shared" si="0"/>
        <v>0</v>
      </c>
    </row>
    <row r="12" spans="1:15" s="132" customFormat="1">
      <c r="A12" s="125" t="s">
        <v>156</v>
      </c>
      <c r="B12" s="126" t="s">
        <v>157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8">
        <f t="shared" si="0"/>
        <v>0</v>
      </c>
    </row>
    <row r="13" spans="1:15" s="132" customFormat="1">
      <c r="A13" s="125" t="s">
        <v>158</v>
      </c>
      <c r="B13" s="133" t="s">
        <v>159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8">
        <f t="shared" si="0"/>
        <v>0</v>
      </c>
    </row>
    <row r="14" spans="1:15" s="132" customFormat="1">
      <c r="A14" s="125" t="s">
        <v>160</v>
      </c>
      <c r="B14" s="126" t="s">
        <v>161</v>
      </c>
      <c r="C14" s="127">
        <v>6880</v>
      </c>
      <c r="D14" s="127">
        <v>6880</v>
      </c>
      <c r="E14" s="127">
        <v>6880</v>
      </c>
      <c r="F14" s="127">
        <v>6880</v>
      </c>
      <c r="G14" s="127">
        <v>6880</v>
      </c>
      <c r="H14" s="127">
        <v>6880</v>
      </c>
      <c r="I14" s="127">
        <v>6880</v>
      </c>
      <c r="J14" s="127">
        <v>6880</v>
      </c>
      <c r="K14" s="127">
        <v>6880</v>
      </c>
      <c r="L14" s="127">
        <v>6880</v>
      </c>
      <c r="M14" s="127">
        <v>6880</v>
      </c>
      <c r="N14" s="127">
        <v>6885</v>
      </c>
      <c r="O14" s="128">
        <f t="shared" si="0"/>
        <v>82565</v>
      </c>
    </row>
    <row r="15" spans="1:15" s="132" customFormat="1" ht="13.5" thickBot="1">
      <c r="A15" s="354" t="s">
        <v>162</v>
      </c>
      <c r="B15" s="355" t="s">
        <v>95</v>
      </c>
      <c r="C15" s="356"/>
      <c r="D15" s="357"/>
      <c r="E15" s="357">
        <v>5000</v>
      </c>
      <c r="F15" s="357"/>
      <c r="G15" s="357"/>
      <c r="H15" s="357"/>
      <c r="I15" s="357">
        <v>5784</v>
      </c>
      <c r="J15" s="357"/>
      <c r="K15" s="357"/>
      <c r="L15" s="357"/>
      <c r="M15" s="357"/>
      <c r="N15" s="357"/>
      <c r="O15" s="358">
        <f t="shared" si="0"/>
        <v>10784</v>
      </c>
    </row>
    <row r="16" spans="1:15" s="120" customFormat="1" ht="13.5" thickBot="1">
      <c r="A16" s="352" t="s">
        <v>163</v>
      </c>
      <c r="B16" s="353" t="s">
        <v>164</v>
      </c>
      <c r="C16" s="349">
        <f>SUM(C6:C15)</f>
        <v>70857</v>
      </c>
      <c r="D16" s="349">
        <f t="shared" ref="D16:N16" si="1">SUM(D6:D15)</f>
        <v>70857</v>
      </c>
      <c r="E16" s="349">
        <f t="shared" si="1"/>
        <v>87857</v>
      </c>
      <c r="F16" s="349">
        <f t="shared" si="1"/>
        <v>70857</v>
      </c>
      <c r="G16" s="349">
        <f t="shared" si="1"/>
        <v>70857</v>
      </c>
      <c r="H16" s="349">
        <f t="shared" si="1"/>
        <v>84857</v>
      </c>
      <c r="I16" s="349">
        <f t="shared" si="1"/>
        <v>76641</v>
      </c>
      <c r="J16" s="349">
        <f t="shared" si="1"/>
        <v>70857</v>
      </c>
      <c r="K16" s="349">
        <f t="shared" si="1"/>
        <v>83856</v>
      </c>
      <c r="L16" s="349">
        <f t="shared" si="1"/>
        <v>70856</v>
      </c>
      <c r="M16" s="349">
        <f t="shared" si="1"/>
        <v>70856</v>
      </c>
      <c r="N16" s="349">
        <f t="shared" si="1"/>
        <v>82013</v>
      </c>
      <c r="O16" s="350">
        <f>SUM(C16:N16)</f>
        <v>911221</v>
      </c>
    </row>
    <row r="17" spans="1:15" s="120" customFormat="1" ht="13.5" thickBot="1">
      <c r="A17" s="119" t="s">
        <v>165</v>
      </c>
      <c r="B17" s="450" t="s">
        <v>166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2"/>
    </row>
    <row r="18" spans="1:15" s="132" customFormat="1">
      <c r="A18" s="138" t="s">
        <v>167</v>
      </c>
      <c r="B18" s="139" t="s">
        <v>168</v>
      </c>
      <c r="C18" s="130">
        <v>32940</v>
      </c>
      <c r="D18" s="130">
        <v>32940</v>
      </c>
      <c r="E18" s="130">
        <v>32940</v>
      </c>
      <c r="F18" s="130">
        <v>32940</v>
      </c>
      <c r="G18" s="130">
        <v>32940</v>
      </c>
      <c r="H18" s="130">
        <v>32940</v>
      </c>
      <c r="I18" s="130">
        <v>32940</v>
      </c>
      <c r="J18" s="130">
        <v>32940</v>
      </c>
      <c r="K18" s="130">
        <v>32940</v>
      </c>
      <c r="L18" s="130">
        <v>32940</v>
      </c>
      <c r="M18" s="130">
        <v>32940</v>
      </c>
      <c r="N18" s="130">
        <v>32945</v>
      </c>
      <c r="O18" s="131">
        <f>SUM(C18:N18)</f>
        <v>395285</v>
      </c>
    </row>
    <row r="19" spans="1:15" s="132" customFormat="1">
      <c r="A19" s="125" t="s">
        <v>169</v>
      </c>
      <c r="B19" s="126" t="s">
        <v>89</v>
      </c>
      <c r="C19" s="127">
        <v>17545</v>
      </c>
      <c r="D19" s="127">
        <v>17545</v>
      </c>
      <c r="E19" s="127">
        <v>17545</v>
      </c>
      <c r="F19" s="127">
        <v>17545</v>
      </c>
      <c r="G19" s="127">
        <v>17545</v>
      </c>
      <c r="H19" s="127">
        <v>17545</v>
      </c>
      <c r="I19" s="127">
        <v>17545</v>
      </c>
      <c r="J19" s="127">
        <v>17545</v>
      </c>
      <c r="K19" s="127">
        <v>17545</v>
      </c>
      <c r="L19" s="127">
        <v>17545</v>
      </c>
      <c r="M19" s="127">
        <v>17545</v>
      </c>
      <c r="N19" s="127">
        <v>17546</v>
      </c>
      <c r="O19" s="131">
        <f t="shared" ref="O19:O29" si="2">SUM(C19:N19)</f>
        <v>210541</v>
      </c>
    </row>
    <row r="20" spans="1:15" s="132" customFormat="1">
      <c r="A20" s="125" t="s">
        <v>170</v>
      </c>
      <c r="B20" s="126" t="s">
        <v>171</v>
      </c>
      <c r="C20" s="127">
        <v>1567</v>
      </c>
      <c r="D20" s="127">
        <v>1567</v>
      </c>
      <c r="E20" s="127">
        <v>1567</v>
      </c>
      <c r="F20" s="127">
        <v>1567</v>
      </c>
      <c r="G20" s="127">
        <v>1567</v>
      </c>
      <c r="H20" s="127">
        <v>1567</v>
      </c>
      <c r="I20" s="127">
        <v>1567</v>
      </c>
      <c r="J20" s="127">
        <v>1567</v>
      </c>
      <c r="K20" s="127">
        <v>1567</v>
      </c>
      <c r="L20" s="127">
        <v>1567</v>
      </c>
      <c r="M20" s="127">
        <v>1567</v>
      </c>
      <c r="N20" s="127">
        <v>1574</v>
      </c>
      <c r="O20" s="131">
        <f t="shared" si="2"/>
        <v>18811</v>
      </c>
    </row>
    <row r="21" spans="1:15" s="132" customFormat="1">
      <c r="A21" s="125" t="s">
        <v>172</v>
      </c>
      <c r="B21" s="126" t="s">
        <v>173</v>
      </c>
      <c r="C21" s="127">
        <v>18981</v>
      </c>
      <c r="D21" s="127">
        <v>18981</v>
      </c>
      <c r="E21" s="127">
        <v>18981</v>
      </c>
      <c r="F21" s="127">
        <v>18981</v>
      </c>
      <c r="G21" s="127">
        <v>18981</v>
      </c>
      <c r="H21" s="127">
        <v>18981</v>
      </c>
      <c r="I21" s="127">
        <v>18981</v>
      </c>
      <c r="J21" s="127">
        <v>18980</v>
      </c>
      <c r="K21" s="127">
        <v>18981</v>
      </c>
      <c r="L21" s="127">
        <v>18980</v>
      </c>
      <c r="M21" s="127">
        <v>18981</v>
      </c>
      <c r="N21" s="127">
        <v>18980</v>
      </c>
      <c r="O21" s="131">
        <f t="shared" si="2"/>
        <v>227769</v>
      </c>
    </row>
    <row r="22" spans="1:15" s="132" customFormat="1">
      <c r="A22" s="125" t="s">
        <v>174</v>
      </c>
      <c r="B22" s="126" t="s">
        <v>175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31">
        <f t="shared" si="2"/>
        <v>0</v>
      </c>
    </row>
    <row r="23" spans="1:15" s="132" customFormat="1">
      <c r="A23" s="125" t="s">
        <v>176</v>
      </c>
      <c r="B23" s="126" t="s">
        <v>177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31">
        <f t="shared" si="2"/>
        <v>0</v>
      </c>
    </row>
    <row r="24" spans="1:15" s="132" customFormat="1" ht="25.5">
      <c r="A24" s="125" t="s">
        <v>178</v>
      </c>
      <c r="B24" s="133" t="s">
        <v>179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31">
        <f t="shared" si="2"/>
        <v>0</v>
      </c>
    </row>
    <row r="25" spans="1:15" s="132" customFormat="1">
      <c r="A25" s="125" t="s">
        <v>180</v>
      </c>
      <c r="B25" s="126" t="s">
        <v>181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31">
        <f t="shared" si="2"/>
        <v>0</v>
      </c>
    </row>
    <row r="26" spans="1:15" s="132" customFormat="1">
      <c r="A26" s="125" t="s">
        <v>182</v>
      </c>
      <c r="B26" s="126" t="s">
        <v>183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31">
        <f t="shared" si="2"/>
        <v>0</v>
      </c>
    </row>
    <row r="27" spans="1:15" s="132" customFormat="1">
      <c r="A27" s="125" t="s">
        <v>184</v>
      </c>
      <c r="B27" s="126" t="s">
        <v>185</v>
      </c>
      <c r="C27" s="127"/>
      <c r="D27" s="127"/>
      <c r="E27" s="127">
        <v>12000</v>
      </c>
      <c r="F27" s="127"/>
      <c r="G27" s="127"/>
      <c r="H27" s="127">
        <v>14000</v>
      </c>
      <c r="I27" s="127"/>
      <c r="J27" s="127">
        <v>8000</v>
      </c>
      <c r="K27" s="147">
        <v>13000</v>
      </c>
      <c r="L27" s="147"/>
      <c r="M27" s="147"/>
      <c r="N27" s="127">
        <v>11815</v>
      </c>
      <c r="O27" s="131">
        <f t="shared" si="2"/>
        <v>58815</v>
      </c>
    </row>
    <row r="28" spans="1:15" s="132" customFormat="1">
      <c r="A28" s="125" t="s">
        <v>186</v>
      </c>
      <c r="B28" s="126" t="s">
        <v>187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31">
        <f t="shared" si="2"/>
        <v>0</v>
      </c>
    </row>
    <row r="29" spans="1:15" s="132" customFormat="1" ht="13.5" thickBot="1">
      <c r="A29" s="140" t="s">
        <v>188</v>
      </c>
      <c r="B29" s="141" t="s">
        <v>239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1">
        <f t="shared" si="2"/>
        <v>0</v>
      </c>
    </row>
    <row r="30" spans="1:15" s="120" customFormat="1" ht="13.5" thickBot="1">
      <c r="A30" s="142" t="s">
        <v>189</v>
      </c>
      <c r="B30" s="135" t="s">
        <v>190</v>
      </c>
      <c r="C30" s="136">
        <f>SUM(C18:C29)</f>
        <v>71033</v>
      </c>
      <c r="D30" s="136">
        <f t="shared" ref="D30:N30" si="3">SUM(D18:D29)</f>
        <v>71033</v>
      </c>
      <c r="E30" s="136">
        <f t="shared" si="3"/>
        <v>83033</v>
      </c>
      <c r="F30" s="136">
        <f t="shared" si="3"/>
        <v>71033</v>
      </c>
      <c r="G30" s="136">
        <f t="shared" si="3"/>
        <v>71033</v>
      </c>
      <c r="H30" s="136">
        <f t="shared" si="3"/>
        <v>85033</v>
      </c>
      <c r="I30" s="136">
        <f t="shared" si="3"/>
        <v>71033</v>
      </c>
      <c r="J30" s="136">
        <f t="shared" si="3"/>
        <v>79032</v>
      </c>
      <c r="K30" s="136">
        <f t="shared" si="3"/>
        <v>84033</v>
      </c>
      <c r="L30" s="136">
        <f t="shared" si="3"/>
        <v>71032</v>
      </c>
      <c r="M30" s="136">
        <f t="shared" si="3"/>
        <v>71033</v>
      </c>
      <c r="N30" s="136">
        <f t="shared" si="3"/>
        <v>82860</v>
      </c>
      <c r="O30" s="137">
        <f>SUM(C30:N30)</f>
        <v>911221</v>
      </c>
    </row>
    <row r="31" spans="1:15" s="113" customFormat="1" ht="13.5" thickBot="1">
      <c r="A31" s="142" t="s">
        <v>191</v>
      </c>
      <c r="B31" s="143" t="s">
        <v>192</v>
      </c>
      <c r="C31" s="144">
        <f>C16-C30</f>
        <v>-176</v>
      </c>
      <c r="D31" s="144">
        <f t="shared" ref="D31:N31" si="4">D16-D30</f>
        <v>-176</v>
      </c>
      <c r="E31" s="144">
        <f t="shared" si="4"/>
        <v>4824</v>
      </c>
      <c r="F31" s="144">
        <f t="shared" si="4"/>
        <v>-176</v>
      </c>
      <c r="G31" s="144">
        <f t="shared" si="4"/>
        <v>-176</v>
      </c>
      <c r="H31" s="144">
        <f t="shared" si="4"/>
        <v>-176</v>
      </c>
      <c r="I31" s="144">
        <f t="shared" si="4"/>
        <v>5608</v>
      </c>
      <c r="J31" s="144">
        <f t="shared" si="4"/>
        <v>-8175</v>
      </c>
      <c r="K31" s="144">
        <f t="shared" si="4"/>
        <v>-177</v>
      </c>
      <c r="L31" s="144">
        <f t="shared" si="4"/>
        <v>-176</v>
      </c>
      <c r="M31" s="144">
        <f t="shared" si="4"/>
        <v>-177</v>
      </c>
      <c r="N31" s="144">
        <f t="shared" si="4"/>
        <v>-847</v>
      </c>
      <c r="O31" s="145">
        <f>O16-O30</f>
        <v>0</v>
      </c>
    </row>
    <row r="33" spans="1:2">
      <c r="A33" s="453" t="str">
        <f>Tartalomjegyzék!A17</f>
        <v>Cibakháza, 2016. február 24.</v>
      </c>
      <c r="B33" s="453"/>
    </row>
  </sheetData>
  <mergeCells count="5">
    <mergeCell ref="A2:O2"/>
    <mergeCell ref="B5:O5"/>
    <mergeCell ref="B17:O17"/>
    <mergeCell ref="A33:B33"/>
    <mergeCell ref="M1:O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>
    <oddHeader>&amp;R&amp;"-,Félkövér"15.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opLeftCell="A16" workbookViewId="0">
      <selection activeCell="H25" sqref="H25"/>
    </sheetView>
  </sheetViews>
  <sheetFormatPr defaultRowHeight="15"/>
  <cols>
    <col min="1" max="1" width="3.7109375" style="299" customWidth="1"/>
    <col min="2" max="2" width="41.7109375" style="299" bestFit="1" customWidth="1"/>
    <col min="3" max="3" width="12.28515625" style="299" customWidth="1"/>
    <col min="4" max="4" width="12.140625" style="299" customWidth="1"/>
    <col min="5" max="5" width="14.5703125" style="299" customWidth="1"/>
    <col min="6" max="6" width="14.28515625" style="299" bestFit="1" customWidth="1"/>
    <col min="7" max="7" width="4" style="299" customWidth="1"/>
    <col min="8" max="8" width="38.140625" style="299" bestFit="1" customWidth="1"/>
    <col min="9" max="9" width="11.5703125" style="299" customWidth="1"/>
    <col min="10" max="10" width="13.28515625" style="299" customWidth="1"/>
    <col min="11" max="11" width="14.7109375" style="299" customWidth="1"/>
    <col min="12" max="12" width="14.28515625" style="299" bestFit="1" customWidth="1"/>
    <col min="13" max="16384" width="9.140625" style="299"/>
  </cols>
  <sheetData>
    <row r="1" spans="1:12">
      <c r="K1" s="366" t="s">
        <v>98</v>
      </c>
      <c r="L1" s="366"/>
    </row>
    <row r="2" spans="1:12">
      <c r="A2" s="365" t="s">
        <v>213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  <row r="4" spans="1:12">
      <c r="A4" s="370" t="s">
        <v>96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2"/>
    </row>
    <row r="5" spans="1:12">
      <c r="A5" s="363" t="s">
        <v>0</v>
      </c>
      <c r="B5" s="363"/>
      <c r="C5" s="363">
        <v>2016</v>
      </c>
      <c r="D5" s="363"/>
      <c r="E5" s="363"/>
      <c r="F5" s="363"/>
      <c r="G5" s="363" t="s">
        <v>6</v>
      </c>
      <c r="H5" s="363"/>
      <c r="I5" s="363">
        <v>2016</v>
      </c>
      <c r="J5" s="363"/>
      <c r="K5" s="363"/>
      <c r="L5" s="363"/>
    </row>
    <row r="6" spans="1:12">
      <c r="A6" s="363"/>
      <c r="B6" s="363"/>
      <c r="C6" s="363" t="s">
        <v>1</v>
      </c>
      <c r="D6" s="363"/>
      <c r="E6" s="363"/>
      <c r="F6" s="363"/>
      <c r="G6" s="363"/>
      <c r="H6" s="363"/>
      <c r="I6" s="364" t="s">
        <v>1</v>
      </c>
      <c r="J6" s="364"/>
      <c r="K6" s="364"/>
      <c r="L6" s="364"/>
    </row>
    <row r="7" spans="1:12">
      <c r="A7" s="363"/>
      <c r="B7" s="363"/>
      <c r="C7" s="364" t="s">
        <v>4</v>
      </c>
      <c r="D7" s="364" t="s">
        <v>3</v>
      </c>
      <c r="E7" s="364" t="s">
        <v>2</v>
      </c>
      <c r="F7" s="363" t="s">
        <v>5</v>
      </c>
      <c r="G7" s="363"/>
      <c r="H7" s="363"/>
      <c r="I7" s="364" t="s">
        <v>4</v>
      </c>
      <c r="J7" s="364" t="s">
        <v>3</v>
      </c>
      <c r="K7" s="364" t="s">
        <v>2</v>
      </c>
      <c r="L7" s="363" t="s">
        <v>5</v>
      </c>
    </row>
    <row r="8" spans="1:12">
      <c r="A8" s="363"/>
      <c r="B8" s="363"/>
      <c r="C8" s="364"/>
      <c r="D8" s="363"/>
      <c r="E8" s="363"/>
      <c r="F8" s="363"/>
      <c r="G8" s="363"/>
      <c r="H8" s="363"/>
      <c r="I8" s="364"/>
      <c r="J8" s="363"/>
      <c r="K8" s="364"/>
      <c r="L8" s="363"/>
    </row>
    <row r="9" spans="1:12" s="99" customFormat="1">
      <c r="A9" s="320" t="s">
        <v>8</v>
      </c>
      <c r="B9" s="320" t="s">
        <v>82</v>
      </c>
      <c r="C9" s="321">
        <f>SUM(C10:C13)</f>
        <v>673190</v>
      </c>
      <c r="D9" s="321">
        <f>SUM(D10:D12)</f>
        <v>41842</v>
      </c>
      <c r="E9" s="321">
        <f t="shared" ref="E9" si="0">SUM(E11:E12)</f>
        <v>63471</v>
      </c>
      <c r="F9" s="321">
        <f>SUM(C9:E9)</f>
        <v>778503</v>
      </c>
      <c r="G9" s="320" t="s">
        <v>8</v>
      </c>
      <c r="H9" s="320" t="s">
        <v>82</v>
      </c>
      <c r="I9" s="321">
        <f>SUM(I10:I13)</f>
        <v>697481</v>
      </c>
      <c r="J9" s="321">
        <f t="shared" ref="J9:K9" si="1">SUM(J10:J13)</f>
        <v>84141</v>
      </c>
      <c r="K9" s="321">
        <f t="shared" si="1"/>
        <v>70784</v>
      </c>
      <c r="L9" s="321">
        <f>SUM(I9:K9)</f>
        <v>852406</v>
      </c>
    </row>
    <row r="10" spans="1:12">
      <c r="A10" s="368"/>
      <c r="B10" s="300" t="s">
        <v>80</v>
      </c>
      <c r="C10" s="322">
        <v>95000</v>
      </c>
      <c r="D10" s="323"/>
      <c r="E10" s="323"/>
      <c r="F10" s="322">
        <f>SUM(C10:E10)</f>
        <v>95000</v>
      </c>
      <c r="G10" s="369"/>
      <c r="H10" s="300" t="s">
        <v>88</v>
      </c>
      <c r="I10" s="322">
        <f>'2.sz.Összesítő'!C37</f>
        <v>301985</v>
      </c>
      <c r="J10" s="322">
        <f>'2.sz.Összesítő'!C38</f>
        <v>32137</v>
      </c>
      <c r="K10" s="322">
        <f>'2.sz.Összesítő'!C39</f>
        <v>61163</v>
      </c>
      <c r="L10" s="322">
        <f>SUM(I10:K10)</f>
        <v>395285</v>
      </c>
    </row>
    <row r="11" spans="1:12">
      <c r="A11" s="368"/>
      <c r="B11" s="300" t="s">
        <v>81</v>
      </c>
      <c r="C11" s="322">
        <f>'2.sz.Összesítő'!I37</f>
        <v>263293</v>
      </c>
      <c r="D11" s="322">
        <f>'2.sz.Összesítő'!I38</f>
        <v>16849</v>
      </c>
      <c r="E11" s="322">
        <f>'2.sz.Összesítő'!I39</f>
        <v>61830</v>
      </c>
      <c r="F11" s="322">
        <f t="shared" ref="F11:F13" si="2">SUM(C11:E11)</f>
        <v>341972</v>
      </c>
      <c r="G11" s="369"/>
      <c r="H11" s="300" t="s">
        <v>89</v>
      </c>
      <c r="I11" s="322">
        <f>'2.sz.Összesítő'!D37-'2.sz.Összesítő'!D16</f>
        <v>148916</v>
      </c>
      <c r="J11" s="322">
        <f>'2.sz.Összesítő'!D38</f>
        <v>52004</v>
      </c>
      <c r="K11" s="322">
        <f>'2.sz.Összesítő'!D39</f>
        <v>9621</v>
      </c>
      <c r="L11" s="322">
        <f t="shared" ref="L11:L13" si="3">SUM(I11:K11)</f>
        <v>210541</v>
      </c>
    </row>
    <row r="12" spans="1:12">
      <c r="A12" s="368"/>
      <c r="B12" s="300" t="s">
        <v>7</v>
      </c>
      <c r="C12" s="333">
        <f>'2.sz.Összesítő'!H37-C10</f>
        <v>304113</v>
      </c>
      <c r="D12" s="322">
        <f>'2.sz.Összesítő'!H38-D18-D15</f>
        <v>24993</v>
      </c>
      <c r="E12" s="333">
        <f>'2.sz.Összesítő'!H39</f>
        <v>1641</v>
      </c>
      <c r="F12" s="322">
        <f t="shared" si="2"/>
        <v>330747</v>
      </c>
      <c r="G12" s="369"/>
      <c r="H12" s="300" t="s">
        <v>90</v>
      </c>
      <c r="I12" s="322">
        <f>'2.sz.Összesítő'!D16</f>
        <v>18811</v>
      </c>
      <c r="J12" s="323"/>
      <c r="K12" s="323"/>
      <c r="L12" s="322">
        <f t="shared" si="3"/>
        <v>18811</v>
      </c>
    </row>
    <row r="13" spans="1:12">
      <c r="A13" s="368"/>
      <c r="B13" s="97" t="s">
        <v>95</v>
      </c>
      <c r="C13" s="324">
        <f>'2.sz.Összesítő'!K32</f>
        <v>10784</v>
      </c>
      <c r="D13" s="323"/>
      <c r="E13" s="323"/>
      <c r="F13" s="322">
        <f t="shared" si="2"/>
        <v>10784</v>
      </c>
      <c r="G13" s="369"/>
      <c r="H13" s="300" t="s">
        <v>91</v>
      </c>
      <c r="I13" s="333">
        <f>'2.sz.Összesítő'!F37</f>
        <v>227769</v>
      </c>
      <c r="J13" s="323"/>
      <c r="K13" s="323"/>
      <c r="L13" s="322">
        <f t="shared" si="3"/>
        <v>227769</v>
      </c>
    </row>
    <row r="14" spans="1:12">
      <c r="A14" s="320" t="s">
        <v>83</v>
      </c>
      <c r="B14" s="320" t="s">
        <v>84</v>
      </c>
      <c r="C14" s="325"/>
      <c r="D14" s="321">
        <f>SUM(D15:D18)</f>
        <v>50153</v>
      </c>
      <c r="E14" s="325"/>
      <c r="F14" s="321">
        <f>SUM(C14:E14)</f>
        <v>50153</v>
      </c>
      <c r="G14" s="320" t="s">
        <v>83</v>
      </c>
      <c r="H14" s="320" t="s">
        <v>84</v>
      </c>
      <c r="I14" s="335">
        <f>SUM(I15:I18)</f>
        <v>500</v>
      </c>
      <c r="J14" s="335">
        <f t="shared" ref="J14:K14" si="4">SUM(J15:J18)</f>
        <v>58315.06</v>
      </c>
      <c r="K14" s="335">
        <f t="shared" si="4"/>
        <v>0</v>
      </c>
      <c r="L14" s="321">
        <f>SUM(I14:K14)</f>
        <v>58815.06</v>
      </c>
    </row>
    <row r="15" spans="1:12" ht="30">
      <c r="A15" s="368"/>
      <c r="B15" s="96" t="s">
        <v>208</v>
      </c>
      <c r="C15" s="323"/>
      <c r="D15" s="322">
        <f>'2.sz.Összesítő'!H8</f>
        <v>8700</v>
      </c>
      <c r="E15" s="323"/>
      <c r="F15" s="322">
        <f>SUM(C15:E15)</f>
        <v>8700</v>
      </c>
      <c r="G15" s="368"/>
      <c r="H15" s="93" t="s">
        <v>92</v>
      </c>
      <c r="I15" s="323"/>
      <c r="J15" s="322">
        <f>'10.sz.Pályázatok'!B8/1000</f>
        <v>40000</v>
      </c>
      <c r="K15" s="323"/>
      <c r="L15" s="309">
        <f>SUM(I15:K15)</f>
        <v>40000</v>
      </c>
    </row>
    <row r="16" spans="1:12" ht="30">
      <c r="A16" s="368"/>
      <c r="B16" s="300" t="s">
        <v>85</v>
      </c>
      <c r="C16" s="323"/>
      <c r="D16" s="323"/>
      <c r="E16" s="323"/>
      <c r="F16" s="322">
        <f t="shared" ref="F16" si="5">SUM(C16:E16)</f>
        <v>0</v>
      </c>
      <c r="G16" s="368"/>
      <c r="H16" s="326" t="s">
        <v>206</v>
      </c>
      <c r="I16" s="323"/>
      <c r="J16" s="324">
        <f>'10.sz.Pályázatok'!B9/1000</f>
        <v>1615.06</v>
      </c>
      <c r="K16" s="323"/>
      <c r="L16" s="309">
        <f>SUM(I16:K16)</f>
        <v>1615.06</v>
      </c>
    </row>
    <row r="17" spans="1:12">
      <c r="A17" s="368"/>
      <c r="B17" s="300" t="s">
        <v>86</v>
      </c>
      <c r="C17" s="323"/>
      <c r="D17" s="323"/>
      <c r="E17" s="323"/>
      <c r="F17" s="323"/>
      <c r="G17" s="368"/>
      <c r="H17" s="327" t="s">
        <v>207</v>
      </c>
      <c r="I17" s="323"/>
      <c r="J17" s="324">
        <f>'2.sz.Összesítő'!E8</f>
        <v>8700</v>
      </c>
      <c r="K17" s="323"/>
      <c r="L17" s="334">
        <f t="shared" ref="L17:L18" si="6">SUM(I17:K17)</f>
        <v>8700</v>
      </c>
    </row>
    <row r="18" spans="1:12">
      <c r="A18" s="368"/>
      <c r="B18" s="93" t="s">
        <v>93</v>
      </c>
      <c r="C18" s="323"/>
      <c r="D18" s="324">
        <f>'2.sz.Összesítő'!H18</f>
        <v>41453</v>
      </c>
      <c r="E18" s="323"/>
      <c r="F18" s="324">
        <f>SUM(C18:E18)</f>
        <v>41453</v>
      </c>
      <c r="G18" s="368"/>
      <c r="H18" s="332" t="s">
        <v>240</v>
      </c>
      <c r="I18" s="333">
        <f>'2.sz.Összesítő'!E37</f>
        <v>500</v>
      </c>
      <c r="J18" s="333">
        <f>'2.sz.Összesítő'!E9</f>
        <v>8000</v>
      </c>
      <c r="K18" s="323"/>
      <c r="L18" s="334">
        <f t="shared" si="6"/>
        <v>8500</v>
      </c>
    </row>
    <row r="19" spans="1:12">
      <c r="A19" s="320" t="s">
        <v>94</v>
      </c>
      <c r="B19" s="320" t="s">
        <v>87</v>
      </c>
      <c r="C19" s="344">
        <f>'2.sz.Összesítő'!J37</f>
        <v>66043</v>
      </c>
      <c r="D19" s="321">
        <f>'2.sz.Összesítő'!J38</f>
        <v>9209</v>
      </c>
      <c r="E19" s="344">
        <f>'2.sz.Összesítő'!J39</f>
        <v>7313</v>
      </c>
      <c r="F19" s="321">
        <f>SUM(C19:E19)</f>
        <v>82565</v>
      </c>
      <c r="G19" s="368"/>
      <c r="H19" s="328"/>
      <c r="I19" s="323"/>
      <c r="J19" s="323"/>
      <c r="K19" s="323"/>
      <c r="L19" s="323"/>
    </row>
    <row r="20" spans="1:12" s="95" customFormat="1">
      <c r="A20" s="363" t="s">
        <v>31</v>
      </c>
      <c r="B20" s="363"/>
      <c r="C20" s="310">
        <f>SUM(C9+C14+C19)</f>
        <v>739233</v>
      </c>
      <c r="D20" s="310">
        <f>SUM(D9+D14+D19)</f>
        <v>101204</v>
      </c>
      <c r="E20" s="310">
        <f t="shared" ref="E20:F20" si="7">SUM(E9+E14+E19)</f>
        <v>70784</v>
      </c>
      <c r="F20" s="310">
        <f t="shared" si="7"/>
        <v>911221</v>
      </c>
      <c r="G20" s="368"/>
      <c r="H20" s="181" t="s">
        <v>31</v>
      </c>
      <c r="I20" s="310">
        <f>SUM(I9,I14)</f>
        <v>697981</v>
      </c>
      <c r="J20" s="310">
        <f t="shared" ref="J20:L20" si="8">SUM(J9,J14)</f>
        <v>142456.06</v>
      </c>
      <c r="K20" s="310">
        <f t="shared" si="8"/>
        <v>70784</v>
      </c>
      <c r="L20" s="310">
        <f t="shared" si="8"/>
        <v>911221.06</v>
      </c>
    </row>
    <row r="22" spans="1:12">
      <c r="A22" s="367"/>
      <c r="B22" s="367"/>
    </row>
    <row r="23" spans="1:12" ht="30">
      <c r="B23" s="363" t="s">
        <v>132</v>
      </c>
      <c r="C23" s="329" t="s">
        <v>4</v>
      </c>
      <c r="D23" s="329" t="s">
        <v>210</v>
      </c>
      <c r="E23" s="329" t="s">
        <v>211</v>
      </c>
    </row>
    <row r="24" spans="1:12">
      <c r="B24" s="363"/>
      <c r="C24" s="363" t="s">
        <v>212</v>
      </c>
      <c r="D24" s="363"/>
      <c r="E24" s="363"/>
    </row>
    <row r="25" spans="1:12">
      <c r="B25" s="97" t="s">
        <v>235</v>
      </c>
      <c r="C25" s="330">
        <f>C20/F20</f>
        <v>0.81125544736128774</v>
      </c>
      <c r="D25" s="330">
        <f>D20/F20</f>
        <v>0.11106416555369114</v>
      </c>
      <c r="E25" s="330">
        <f>E20/F20</f>
        <v>7.7680387085021091E-2</v>
      </c>
    </row>
    <row r="26" spans="1:12">
      <c r="B26" s="97" t="s">
        <v>236</v>
      </c>
      <c r="C26" s="330">
        <f>I20/L20</f>
        <v>0.76598427169802241</v>
      </c>
      <c r="D26" s="330">
        <f>J20/L20</f>
        <v>0.1563353463318769</v>
      </c>
      <c r="E26" s="330">
        <f>K20/L20</f>
        <v>7.7680381970100645E-2</v>
      </c>
    </row>
    <row r="27" spans="1:12">
      <c r="L27" s="331"/>
    </row>
    <row r="28" spans="1:12">
      <c r="B28" s="95" t="str">
        <f>Tartalomjegyzék!A17</f>
        <v>Cibakháza, 2016. február 24.</v>
      </c>
      <c r="L28" s="331"/>
    </row>
  </sheetData>
  <mergeCells count="25">
    <mergeCell ref="A2:L3"/>
    <mergeCell ref="K1:L1"/>
    <mergeCell ref="A22:B22"/>
    <mergeCell ref="G15:G20"/>
    <mergeCell ref="A15:A18"/>
    <mergeCell ref="A10:A13"/>
    <mergeCell ref="G10:G13"/>
    <mergeCell ref="G5:H8"/>
    <mergeCell ref="I5:L5"/>
    <mergeCell ref="I6:L6"/>
    <mergeCell ref="I7:I8"/>
    <mergeCell ref="J7:J8"/>
    <mergeCell ref="K7:K8"/>
    <mergeCell ref="L7:L8"/>
    <mergeCell ref="A5:B8"/>
    <mergeCell ref="A4:L4"/>
    <mergeCell ref="C24:E24"/>
    <mergeCell ref="B23:B24"/>
    <mergeCell ref="C5:F5"/>
    <mergeCell ref="C6:F6"/>
    <mergeCell ref="C7:C8"/>
    <mergeCell ref="D7:D8"/>
    <mergeCell ref="E7:E8"/>
    <mergeCell ref="F7:F8"/>
    <mergeCell ref="A20:B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2"/>
  <sheetViews>
    <sheetView topLeftCell="A19" zoomScale="80" zoomScaleNormal="80" workbookViewId="0">
      <selection activeCell="D17" sqref="D17"/>
    </sheetView>
  </sheetViews>
  <sheetFormatPr defaultRowHeight="15"/>
  <cols>
    <col min="1" max="1" width="5.28515625" style="1" customWidth="1"/>
    <col min="2" max="2" width="57.5703125" style="29" bestFit="1" customWidth="1"/>
    <col min="3" max="3" width="18" style="24" bestFit="1" customWidth="1"/>
    <col min="4" max="4" width="12" style="24" bestFit="1" customWidth="1"/>
    <col min="5" max="5" width="14.42578125" style="24" bestFit="1" customWidth="1"/>
    <col min="6" max="7" width="14.42578125" style="24" customWidth="1"/>
    <col min="8" max="8" width="20.28515625" style="24" customWidth="1"/>
    <col min="9" max="9" width="12.7109375" style="24" bestFit="1" customWidth="1"/>
    <col min="10" max="10" width="12.7109375" style="24" customWidth="1"/>
    <col min="11" max="11" width="12.85546875" style="24" bestFit="1" customWidth="1"/>
    <col min="12" max="12" width="11" style="1" customWidth="1"/>
    <col min="13" max="13" width="10.7109375" style="1" bestFit="1" customWidth="1"/>
    <col min="14" max="14" width="17.28515625" style="1" bestFit="1" customWidth="1"/>
    <col min="15" max="15" width="10" style="1" bestFit="1" customWidth="1"/>
    <col min="16" max="260" width="9.140625" style="1"/>
    <col min="261" max="261" width="49.5703125" style="1" bestFit="1" customWidth="1"/>
    <col min="262" max="262" width="18" style="1" bestFit="1" customWidth="1"/>
    <col min="263" max="263" width="11" style="1" customWidth="1"/>
    <col min="264" max="264" width="14.42578125" style="1" bestFit="1" customWidth="1"/>
    <col min="265" max="265" width="20.28515625" style="1" customWidth="1"/>
    <col min="266" max="266" width="12.7109375" style="1" bestFit="1" customWidth="1"/>
    <col min="267" max="267" width="12.85546875" style="1" bestFit="1" customWidth="1"/>
    <col min="268" max="268" width="11" style="1" customWidth="1"/>
    <col min="269" max="269" width="10.7109375" style="1" bestFit="1" customWidth="1"/>
    <col min="270" max="270" width="17.28515625" style="1" bestFit="1" customWidth="1"/>
    <col min="271" max="516" width="9.140625" style="1"/>
    <col min="517" max="517" width="49.5703125" style="1" bestFit="1" customWidth="1"/>
    <col min="518" max="518" width="18" style="1" bestFit="1" customWidth="1"/>
    <col min="519" max="519" width="11" style="1" customWidth="1"/>
    <col min="520" max="520" width="14.42578125" style="1" bestFit="1" customWidth="1"/>
    <col min="521" max="521" width="20.28515625" style="1" customWidth="1"/>
    <col min="522" max="522" width="12.7109375" style="1" bestFit="1" customWidth="1"/>
    <col min="523" max="523" width="12.85546875" style="1" bestFit="1" customWidth="1"/>
    <col min="524" max="524" width="11" style="1" customWidth="1"/>
    <col min="525" max="525" width="10.7109375" style="1" bestFit="1" customWidth="1"/>
    <col min="526" max="526" width="17.28515625" style="1" bestFit="1" customWidth="1"/>
    <col min="527" max="772" width="9.140625" style="1"/>
    <col min="773" max="773" width="49.5703125" style="1" bestFit="1" customWidth="1"/>
    <col min="774" max="774" width="18" style="1" bestFit="1" customWidth="1"/>
    <col min="775" max="775" width="11" style="1" customWidth="1"/>
    <col min="776" max="776" width="14.42578125" style="1" bestFit="1" customWidth="1"/>
    <col min="777" max="777" width="20.28515625" style="1" customWidth="1"/>
    <col min="778" max="778" width="12.7109375" style="1" bestFit="1" customWidth="1"/>
    <col min="779" max="779" width="12.85546875" style="1" bestFit="1" customWidth="1"/>
    <col min="780" max="780" width="11" style="1" customWidth="1"/>
    <col min="781" max="781" width="10.7109375" style="1" bestFit="1" customWidth="1"/>
    <col min="782" max="782" width="17.28515625" style="1" bestFit="1" customWidth="1"/>
    <col min="783" max="1028" width="9.140625" style="1"/>
    <col min="1029" max="1029" width="49.5703125" style="1" bestFit="1" customWidth="1"/>
    <col min="1030" max="1030" width="18" style="1" bestFit="1" customWidth="1"/>
    <col min="1031" max="1031" width="11" style="1" customWidth="1"/>
    <col min="1032" max="1032" width="14.42578125" style="1" bestFit="1" customWidth="1"/>
    <col min="1033" max="1033" width="20.28515625" style="1" customWidth="1"/>
    <col min="1034" max="1034" width="12.7109375" style="1" bestFit="1" customWidth="1"/>
    <col min="1035" max="1035" width="12.85546875" style="1" bestFit="1" customWidth="1"/>
    <col min="1036" max="1036" width="11" style="1" customWidth="1"/>
    <col min="1037" max="1037" width="10.7109375" style="1" bestFit="1" customWidth="1"/>
    <col min="1038" max="1038" width="17.28515625" style="1" bestFit="1" customWidth="1"/>
    <col min="1039" max="1284" width="9.140625" style="1"/>
    <col min="1285" max="1285" width="49.5703125" style="1" bestFit="1" customWidth="1"/>
    <col min="1286" max="1286" width="18" style="1" bestFit="1" customWidth="1"/>
    <col min="1287" max="1287" width="11" style="1" customWidth="1"/>
    <col min="1288" max="1288" width="14.42578125" style="1" bestFit="1" customWidth="1"/>
    <col min="1289" max="1289" width="20.28515625" style="1" customWidth="1"/>
    <col min="1290" max="1290" width="12.7109375" style="1" bestFit="1" customWidth="1"/>
    <col min="1291" max="1291" width="12.85546875" style="1" bestFit="1" customWidth="1"/>
    <col min="1292" max="1292" width="11" style="1" customWidth="1"/>
    <col min="1293" max="1293" width="10.7109375" style="1" bestFit="1" customWidth="1"/>
    <col min="1294" max="1294" width="17.28515625" style="1" bestFit="1" customWidth="1"/>
    <col min="1295" max="1540" width="9.140625" style="1"/>
    <col min="1541" max="1541" width="49.5703125" style="1" bestFit="1" customWidth="1"/>
    <col min="1542" max="1542" width="18" style="1" bestFit="1" customWidth="1"/>
    <col min="1543" max="1543" width="11" style="1" customWidth="1"/>
    <col min="1544" max="1544" width="14.42578125" style="1" bestFit="1" customWidth="1"/>
    <col min="1545" max="1545" width="20.28515625" style="1" customWidth="1"/>
    <col min="1546" max="1546" width="12.7109375" style="1" bestFit="1" customWidth="1"/>
    <col min="1547" max="1547" width="12.85546875" style="1" bestFit="1" customWidth="1"/>
    <col min="1548" max="1548" width="11" style="1" customWidth="1"/>
    <col min="1549" max="1549" width="10.7109375" style="1" bestFit="1" customWidth="1"/>
    <col min="1550" max="1550" width="17.28515625" style="1" bestFit="1" customWidth="1"/>
    <col min="1551" max="1796" width="9.140625" style="1"/>
    <col min="1797" max="1797" width="49.5703125" style="1" bestFit="1" customWidth="1"/>
    <col min="1798" max="1798" width="18" style="1" bestFit="1" customWidth="1"/>
    <col min="1799" max="1799" width="11" style="1" customWidth="1"/>
    <col min="1800" max="1800" width="14.42578125" style="1" bestFit="1" customWidth="1"/>
    <col min="1801" max="1801" width="20.28515625" style="1" customWidth="1"/>
    <col min="1802" max="1802" width="12.7109375" style="1" bestFit="1" customWidth="1"/>
    <col min="1803" max="1803" width="12.85546875" style="1" bestFit="1" customWidth="1"/>
    <col min="1804" max="1804" width="11" style="1" customWidth="1"/>
    <col min="1805" max="1805" width="10.7109375" style="1" bestFit="1" customWidth="1"/>
    <col min="1806" max="1806" width="17.28515625" style="1" bestFit="1" customWidth="1"/>
    <col min="1807" max="2052" width="9.140625" style="1"/>
    <col min="2053" max="2053" width="49.5703125" style="1" bestFit="1" customWidth="1"/>
    <col min="2054" max="2054" width="18" style="1" bestFit="1" customWidth="1"/>
    <col min="2055" max="2055" width="11" style="1" customWidth="1"/>
    <col min="2056" max="2056" width="14.42578125" style="1" bestFit="1" customWidth="1"/>
    <col min="2057" max="2057" width="20.28515625" style="1" customWidth="1"/>
    <col min="2058" max="2058" width="12.7109375" style="1" bestFit="1" customWidth="1"/>
    <col min="2059" max="2059" width="12.85546875" style="1" bestFit="1" customWidth="1"/>
    <col min="2060" max="2060" width="11" style="1" customWidth="1"/>
    <col min="2061" max="2061" width="10.7109375" style="1" bestFit="1" customWidth="1"/>
    <col min="2062" max="2062" width="17.28515625" style="1" bestFit="1" customWidth="1"/>
    <col min="2063" max="2308" width="9.140625" style="1"/>
    <col min="2309" max="2309" width="49.5703125" style="1" bestFit="1" customWidth="1"/>
    <col min="2310" max="2310" width="18" style="1" bestFit="1" customWidth="1"/>
    <col min="2311" max="2311" width="11" style="1" customWidth="1"/>
    <col min="2312" max="2312" width="14.42578125" style="1" bestFit="1" customWidth="1"/>
    <col min="2313" max="2313" width="20.28515625" style="1" customWidth="1"/>
    <col min="2314" max="2314" width="12.7109375" style="1" bestFit="1" customWidth="1"/>
    <col min="2315" max="2315" width="12.85546875" style="1" bestFit="1" customWidth="1"/>
    <col min="2316" max="2316" width="11" style="1" customWidth="1"/>
    <col min="2317" max="2317" width="10.7109375" style="1" bestFit="1" customWidth="1"/>
    <col min="2318" max="2318" width="17.28515625" style="1" bestFit="1" customWidth="1"/>
    <col min="2319" max="2564" width="9.140625" style="1"/>
    <col min="2565" max="2565" width="49.5703125" style="1" bestFit="1" customWidth="1"/>
    <col min="2566" max="2566" width="18" style="1" bestFit="1" customWidth="1"/>
    <col min="2567" max="2567" width="11" style="1" customWidth="1"/>
    <col min="2568" max="2568" width="14.42578125" style="1" bestFit="1" customWidth="1"/>
    <col min="2569" max="2569" width="20.28515625" style="1" customWidth="1"/>
    <col min="2570" max="2570" width="12.7109375" style="1" bestFit="1" customWidth="1"/>
    <col min="2571" max="2571" width="12.85546875" style="1" bestFit="1" customWidth="1"/>
    <col min="2572" max="2572" width="11" style="1" customWidth="1"/>
    <col min="2573" max="2573" width="10.7109375" style="1" bestFit="1" customWidth="1"/>
    <col min="2574" max="2574" width="17.28515625" style="1" bestFit="1" customWidth="1"/>
    <col min="2575" max="2820" width="9.140625" style="1"/>
    <col min="2821" max="2821" width="49.5703125" style="1" bestFit="1" customWidth="1"/>
    <col min="2822" max="2822" width="18" style="1" bestFit="1" customWidth="1"/>
    <col min="2823" max="2823" width="11" style="1" customWidth="1"/>
    <col min="2824" max="2824" width="14.42578125" style="1" bestFit="1" customWidth="1"/>
    <col min="2825" max="2825" width="20.28515625" style="1" customWidth="1"/>
    <col min="2826" max="2826" width="12.7109375" style="1" bestFit="1" customWidth="1"/>
    <col min="2827" max="2827" width="12.85546875" style="1" bestFit="1" customWidth="1"/>
    <col min="2828" max="2828" width="11" style="1" customWidth="1"/>
    <col min="2829" max="2829" width="10.7109375" style="1" bestFit="1" customWidth="1"/>
    <col min="2830" max="2830" width="17.28515625" style="1" bestFit="1" customWidth="1"/>
    <col min="2831" max="3076" width="9.140625" style="1"/>
    <col min="3077" max="3077" width="49.5703125" style="1" bestFit="1" customWidth="1"/>
    <col min="3078" max="3078" width="18" style="1" bestFit="1" customWidth="1"/>
    <col min="3079" max="3079" width="11" style="1" customWidth="1"/>
    <col min="3080" max="3080" width="14.42578125" style="1" bestFit="1" customWidth="1"/>
    <col min="3081" max="3081" width="20.28515625" style="1" customWidth="1"/>
    <col min="3082" max="3082" width="12.7109375" style="1" bestFit="1" customWidth="1"/>
    <col min="3083" max="3083" width="12.85546875" style="1" bestFit="1" customWidth="1"/>
    <col min="3084" max="3084" width="11" style="1" customWidth="1"/>
    <col min="3085" max="3085" width="10.7109375" style="1" bestFit="1" customWidth="1"/>
    <col min="3086" max="3086" width="17.28515625" style="1" bestFit="1" customWidth="1"/>
    <col min="3087" max="3332" width="9.140625" style="1"/>
    <col min="3333" max="3333" width="49.5703125" style="1" bestFit="1" customWidth="1"/>
    <col min="3334" max="3334" width="18" style="1" bestFit="1" customWidth="1"/>
    <col min="3335" max="3335" width="11" style="1" customWidth="1"/>
    <col min="3336" max="3336" width="14.42578125" style="1" bestFit="1" customWidth="1"/>
    <col min="3337" max="3337" width="20.28515625" style="1" customWidth="1"/>
    <col min="3338" max="3338" width="12.7109375" style="1" bestFit="1" customWidth="1"/>
    <col min="3339" max="3339" width="12.85546875" style="1" bestFit="1" customWidth="1"/>
    <col min="3340" max="3340" width="11" style="1" customWidth="1"/>
    <col min="3341" max="3341" width="10.7109375" style="1" bestFit="1" customWidth="1"/>
    <col min="3342" max="3342" width="17.28515625" style="1" bestFit="1" customWidth="1"/>
    <col min="3343" max="3588" width="9.140625" style="1"/>
    <col min="3589" max="3589" width="49.5703125" style="1" bestFit="1" customWidth="1"/>
    <col min="3590" max="3590" width="18" style="1" bestFit="1" customWidth="1"/>
    <col min="3591" max="3591" width="11" style="1" customWidth="1"/>
    <col min="3592" max="3592" width="14.42578125" style="1" bestFit="1" customWidth="1"/>
    <col min="3593" max="3593" width="20.28515625" style="1" customWidth="1"/>
    <col min="3594" max="3594" width="12.7109375" style="1" bestFit="1" customWidth="1"/>
    <col min="3595" max="3595" width="12.85546875" style="1" bestFit="1" customWidth="1"/>
    <col min="3596" max="3596" width="11" style="1" customWidth="1"/>
    <col min="3597" max="3597" width="10.7109375" style="1" bestFit="1" customWidth="1"/>
    <col min="3598" max="3598" width="17.28515625" style="1" bestFit="1" customWidth="1"/>
    <col min="3599" max="3844" width="9.140625" style="1"/>
    <col min="3845" max="3845" width="49.5703125" style="1" bestFit="1" customWidth="1"/>
    <col min="3846" max="3846" width="18" style="1" bestFit="1" customWidth="1"/>
    <col min="3847" max="3847" width="11" style="1" customWidth="1"/>
    <col min="3848" max="3848" width="14.42578125" style="1" bestFit="1" customWidth="1"/>
    <col min="3849" max="3849" width="20.28515625" style="1" customWidth="1"/>
    <col min="3850" max="3850" width="12.7109375" style="1" bestFit="1" customWidth="1"/>
    <col min="3851" max="3851" width="12.85546875" style="1" bestFit="1" customWidth="1"/>
    <col min="3852" max="3852" width="11" style="1" customWidth="1"/>
    <col min="3853" max="3853" width="10.7109375" style="1" bestFit="1" customWidth="1"/>
    <col min="3854" max="3854" width="17.28515625" style="1" bestFit="1" customWidth="1"/>
    <col min="3855" max="4100" width="9.140625" style="1"/>
    <col min="4101" max="4101" width="49.5703125" style="1" bestFit="1" customWidth="1"/>
    <col min="4102" max="4102" width="18" style="1" bestFit="1" customWidth="1"/>
    <col min="4103" max="4103" width="11" style="1" customWidth="1"/>
    <col min="4104" max="4104" width="14.42578125" style="1" bestFit="1" customWidth="1"/>
    <col min="4105" max="4105" width="20.28515625" style="1" customWidth="1"/>
    <col min="4106" max="4106" width="12.7109375" style="1" bestFit="1" customWidth="1"/>
    <col min="4107" max="4107" width="12.85546875" style="1" bestFit="1" customWidth="1"/>
    <col min="4108" max="4108" width="11" style="1" customWidth="1"/>
    <col min="4109" max="4109" width="10.7109375" style="1" bestFit="1" customWidth="1"/>
    <col min="4110" max="4110" width="17.28515625" style="1" bestFit="1" customWidth="1"/>
    <col min="4111" max="4356" width="9.140625" style="1"/>
    <col min="4357" max="4357" width="49.5703125" style="1" bestFit="1" customWidth="1"/>
    <col min="4358" max="4358" width="18" style="1" bestFit="1" customWidth="1"/>
    <col min="4359" max="4359" width="11" style="1" customWidth="1"/>
    <col min="4360" max="4360" width="14.42578125" style="1" bestFit="1" customWidth="1"/>
    <col min="4361" max="4361" width="20.28515625" style="1" customWidth="1"/>
    <col min="4362" max="4362" width="12.7109375" style="1" bestFit="1" customWidth="1"/>
    <col min="4363" max="4363" width="12.85546875" style="1" bestFit="1" customWidth="1"/>
    <col min="4364" max="4364" width="11" style="1" customWidth="1"/>
    <col min="4365" max="4365" width="10.7109375" style="1" bestFit="1" customWidth="1"/>
    <col min="4366" max="4366" width="17.28515625" style="1" bestFit="1" customWidth="1"/>
    <col min="4367" max="4612" width="9.140625" style="1"/>
    <col min="4613" max="4613" width="49.5703125" style="1" bestFit="1" customWidth="1"/>
    <col min="4614" max="4614" width="18" style="1" bestFit="1" customWidth="1"/>
    <col min="4615" max="4615" width="11" style="1" customWidth="1"/>
    <col min="4616" max="4616" width="14.42578125" style="1" bestFit="1" customWidth="1"/>
    <col min="4617" max="4617" width="20.28515625" style="1" customWidth="1"/>
    <col min="4618" max="4618" width="12.7109375" style="1" bestFit="1" customWidth="1"/>
    <col min="4619" max="4619" width="12.85546875" style="1" bestFit="1" customWidth="1"/>
    <col min="4620" max="4620" width="11" style="1" customWidth="1"/>
    <col min="4621" max="4621" width="10.7109375" style="1" bestFit="1" customWidth="1"/>
    <col min="4622" max="4622" width="17.28515625" style="1" bestFit="1" customWidth="1"/>
    <col min="4623" max="4868" width="9.140625" style="1"/>
    <col min="4869" max="4869" width="49.5703125" style="1" bestFit="1" customWidth="1"/>
    <col min="4870" max="4870" width="18" style="1" bestFit="1" customWidth="1"/>
    <col min="4871" max="4871" width="11" style="1" customWidth="1"/>
    <col min="4872" max="4872" width="14.42578125" style="1" bestFit="1" customWidth="1"/>
    <col min="4873" max="4873" width="20.28515625" style="1" customWidth="1"/>
    <col min="4874" max="4874" width="12.7109375" style="1" bestFit="1" customWidth="1"/>
    <col min="4875" max="4875" width="12.85546875" style="1" bestFit="1" customWidth="1"/>
    <col min="4876" max="4876" width="11" style="1" customWidth="1"/>
    <col min="4877" max="4877" width="10.7109375" style="1" bestFit="1" customWidth="1"/>
    <col min="4878" max="4878" width="17.28515625" style="1" bestFit="1" customWidth="1"/>
    <col min="4879" max="5124" width="9.140625" style="1"/>
    <col min="5125" max="5125" width="49.5703125" style="1" bestFit="1" customWidth="1"/>
    <col min="5126" max="5126" width="18" style="1" bestFit="1" customWidth="1"/>
    <col min="5127" max="5127" width="11" style="1" customWidth="1"/>
    <col min="5128" max="5128" width="14.42578125" style="1" bestFit="1" customWidth="1"/>
    <col min="5129" max="5129" width="20.28515625" style="1" customWidth="1"/>
    <col min="5130" max="5130" width="12.7109375" style="1" bestFit="1" customWidth="1"/>
    <col min="5131" max="5131" width="12.85546875" style="1" bestFit="1" customWidth="1"/>
    <col min="5132" max="5132" width="11" style="1" customWidth="1"/>
    <col min="5133" max="5133" width="10.7109375" style="1" bestFit="1" customWidth="1"/>
    <col min="5134" max="5134" width="17.28515625" style="1" bestFit="1" customWidth="1"/>
    <col min="5135" max="5380" width="9.140625" style="1"/>
    <col min="5381" max="5381" width="49.5703125" style="1" bestFit="1" customWidth="1"/>
    <col min="5382" max="5382" width="18" style="1" bestFit="1" customWidth="1"/>
    <col min="5383" max="5383" width="11" style="1" customWidth="1"/>
    <col min="5384" max="5384" width="14.42578125" style="1" bestFit="1" customWidth="1"/>
    <col min="5385" max="5385" width="20.28515625" style="1" customWidth="1"/>
    <col min="5386" max="5386" width="12.7109375" style="1" bestFit="1" customWidth="1"/>
    <col min="5387" max="5387" width="12.85546875" style="1" bestFit="1" customWidth="1"/>
    <col min="5388" max="5388" width="11" style="1" customWidth="1"/>
    <col min="5389" max="5389" width="10.7109375" style="1" bestFit="1" customWidth="1"/>
    <col min="5390" max="5390" width="17.28515625" style="1" bestFit="1" customWidth="1"/>
    <col min="5391" max="5636" width="9.140625" style="1"/>
    <col min="5637" max="5637" width="49.5703125" style="1" bestFit="1" customWidth="1"/>
    <col min="5638" max="5638" width="18" style="1" bestFit="1" customWidth="1"/>
    <col min="5639" max="5639" width="11" style="1" customWidth="1"/>
    <col min="5640" max="5640" width="14.42578125" style="1" bestFit="1" customWidth="1"/>
    <col min="5641" max="5641" width="20.28515625" style="1" customWidth="1"/>
    <col min="5642" max="5642" width="12.7109375" style="1" bestFit="1" customWidth="1"/>
    <col min="5643" max="5643" width="12.85546875" style="1" bestFit="1" customWidth="1"/>
    <col min="5644" max="5644" width="11" style="1" customWidth="1"/>
    <col min="5645" max="5645" width="10.7109375" style="1" bestFit="1" customWidth="1"/>
    <col min="5646" max="5646" width="17.28515625" style="1" bestFit="1" customWidth="1"/>
    <col min="5647" max="5892" width="9.140625" style="1"/>
    <col min="5893" max="5893" width="49.5703125" style="1" bestFit="1" customWidth="1"/>
    <col min="5894" max="5894" width="18" style="1" bestFit="1" customWidth="1"/>
    <col min="5895" max="5895" width="11" style="1" customWidth="1"/>
    <col min="5896" max="5896" width="14.42578125" style="1" bestFit="1" customWidth="1"/>
    <col min="5897" max="5897" width="20.28515625" style="1" customWidth="1"/>
    <col min="5898" max="5898" width="12.7109375" style="1" bestFit="1" customWidth="1"/>
    <col min="5899" max="5899" width="12.85546875" style="1" bestFit="1" customWidth="1"/>
    <col min="5900" max="5900" width="11" style="1" customWidth="1"/>
    <col min="5901" max="5901" width="10.7109375" style="1" bestFit="1" customWidth="1"/>
    <col min="5902" max="5902" width="17.28515625" style="1" bestFit="1" customWidth="1"/>
    <col min="5903" max="6148" width="9.140625" style="1"/>
    <col min="6149" max="6149" width="49.5703125" style="1" bestFit="1" customWidth="1"/>
    <col min="6150" max="6150" width="18" style="1" bestFit="1" customWidth="1"/>
    <col min="6151" max="6151" width="11" style="1" customWidth="1"/>
    <col min="6152" max="6152" width="14.42578125" style="1" bestFit="1" customWidth="1"/>
    <col min="6153" max="6153" width="20.28515625" style="1" customWidth="1"/>
    <col min="6154" max="6154" width="12.7109375" style="1" bestFit="1" customWidth="1"/>
    <col min="6155" max="6155" width="12.85546875" style="1" bestFit="1" customWidth="1"/>
    <col min="6156" max="6156" width="11" style="1" customWidth="1"/>
    <col min="6157" max="6157" width="10.7109375" style="1" bestFit="1" customWidth="1"/>
    <col min="6158" max="6158" width="17.28515625" style="1" bestFit="1" customWidth="1"/>
    <col min="6159" max="6404" width="9.140625" style="1"/>
    <col min="6405" max="6405" width="49.5703125" style="1" bestFit="1" customWidth="1"/>
    <col min="6406" max="6406" width="18" style="1" bestFit="1" customWidth="1"/>
    <col min="6407" max="6407" width="11" style="1" customWidth="1"/>
    <col min="6408" max="6408" width="14.42578125" style="1" bestFit="1" customWidth="1"/>
    <col min="6409" max="6409" width="20.28515625" style="1" customWidth="1"/>
    <col min="6410" max="6410" width="12.7109375" style="1" bestFit="1" customWidth="1"/>
    <col min="6411" max="6411" width="12.85546875" style="1" bestFit="1" customWidth="1"/>
    <col min="6412" max="6412" width="11" style="1" customWidth="1"/>
    <col min="6413" max="6413" width="10.7109375" style="1" bestFit="1" customWidth="1"/>
    <col min="6414" max="6414" width="17.28515625" style="1" bestFit="1" customWidth="1"/>
    <col min="6415" max="6660" width="9.140625" style="1"/>
    <col min="6661" max="6661" width="49.5703125" style="1" bestFit="1" customWidth="1"/>
    <col min="6662" max="6662" width="18" style="1" bestFit="1" customWidth="1"/>
    <col min="6663" max="6663" width="11" style="1" customWidth="1"/>
    <col min="6664" max="6664" width="14.42578125" style="1" bestFit="1" customWidth="1"/>
    <col min="6665" max="6665" width="20.28515625" style="1" customWidth="1"/>
    <col min="6666" max="6666" width="12.7109375" style="1" bestFit="1" customWidth="1"/>
    <col min="6667" max="6667" width="12.85546875" style="1" bestFit="1" customWidth="1"/>
    <col min="6668" max="6668" width="11" style="1" customWidth="1"/>
    <col min="6669" max="6669" width="10.7109375" style="1" bestFit="1" customWidth="1"/>
    <col min="6670" max="6670" width="17.28515625" style="1" bestFit="1" customWidth="1"/>
    <col min="6671" max="6916" width="9.140625" style="1"/>
    <col min="6917" max="6917" width="49.5703125" style="1" bestFit="1" customWidth="1"/>
    <col min="6918" max="6918" width="18" style="1" bestFit="1" customWidth="1"/>
    <col min="6919" max="6919" width="11" style="1" customWidth="1"/>
    <col min="6920" max="6920" width="14.42578125" style="1" bestFit="1" customWidth="1"/>
    <col min="6921" max="6921" width="20.28515625" style="1" customWidth="1"/>
    <col min="6922" max="6922" width="12.7109375" style="1" bestFit="1" customWidth="1"/>
    <col min="6923" max="6923" width="12.85546875" style="1" bestFit="1" customWidth="1"/>
    <col min="6924" max="6924" width="11" style="1" customWidth="1"/>
    <col min="6925" max="6925" width="10.7109375" style="1" bestFit="1" customWidth="1"/>
    <col min="6926" max="6926" width="17.28515625" style="1" bestFit="1" customWidth="1"/>
    <col min="6927" max="7172" width="9.140625" style="1"/>
    <col min="7173" max="7173" width="49.5703125" style="1" bestFit="1" customWidth="1"/>
    <col min="7174" max="7174" width="18" style="1" bestFit="1" customWidth="1"/>
    <col min="7175" max="7175" width="11" style="1" customWidth="1"/>
    <col min="7176" max="7176" width="14.42578125" style="1" bestFit="1" customWidth="1"/>
    <col min="7177" max="7177" width="20.28515625" style="1" customWidth="1"/>
    <col min="7178" max="7178" width="12.7109375" style="1" bestFit="1" customWidth="1"/>
    <col min="7179" max="7179" width="12.85546875" style="1" bestFit="1" customWidth="1"/>
    <col min="7180" max="7180" width="11" style="1" customWidth="1"/>
    <col min="7181" max="7181" width="10.7109375" style="1" bestFit="1" customWidth="1"/>
    <col min="7182" max="7182" width="17.28515625" style="1" bestFit="1" customWidth="1"/>
    <col min="7183" max="7428" width="9.140625" style="1"/>
    <col min="7429" max="7429" width="49.5703125" style="1" bestFit="1" customWidth="1"/>
    <col min="7430" max="7430" width="18" style="1" bestFit="1" customWidth="1"/>
    <col min="7431" max="7431" width="11" style="1" customWidth="1"/>
    <col min="7432" max="7432" width="14.42578125" style="1" bestFit="1" customWidth="1"/>
    <col min="7433" max="7433" width="20.28515625" style="1" customWidth="1"/>
    <col min="7434" max="7434" width="12.7109375" style="1" bestFit="1" customWidth="1"/>
    <col min="7435" max="7435" width="12.85546875" style="1" bestFit="1" customWidth="1"/>
    <col min="7436" max="7436" width="11" style="1" customWidth="1"/>
    <col min="7437" max="7437" width="10.7109375" style="1" bestFit="1" customWidth="1"/>
    <col min="7438" max="7438" width="17.28515625" style="1" bestFit="1" customWidth="1"/>
    <col min="7439" max="7684" width="9.140625" style="1"/>
    <col min="7685" max="7685" width="49.5703125" style="1" bestFit="1" customWidth="1"/>
    <col min="7686" max="7686" width="18" style="1" bestFit="1" customWidth="1"/>
    <col min="7687" max="7687" width="11" style="1" customWidth="1"/>
    <col min="7688" max="7688" width="14.42578125" style="1" bestFit="1" customWidth="1"/>
    <col min="7689" max="7689" width="20.28515625" style="1" customWidth="1"/>
    <col min="7690" max="7690" width="12.7109375" style="1" bestFit="1" customWidth="1"/>
    <col min="7691" max="7691" width="12.85546875" style="1" bestFit="1" customWidth="1"/>
    <col min="7692" max="7692" width="11" style="1" customWidth="1"/>
    <col min="7693" max="7693" width="10.7109375" style="1" bestFit="1" customWidth="1"/>
    <col min="7694" max="7694" width="17.28515625" style="1" bestFit="1" customWidth="1"/>
    <col min="7695" max="7940" width="9.140625" style="1"/>
    <col min="7941" max="7941" width="49.5703125" style="1" bestFit="1" customWidth="1"/>
    <col min="7942" max="7942" width="18" style="1" bestFit="1" customWidth="1"/>
    <col min="7943" max="7943" width="11" style="1" customWidth="1"/>
    <col min="7944" max="7944" width="14.42578125" style="1" bestFit="1" customWidth="1"/>
    <col min="7945" max="7945" width="20.28515625" style="1" customWidth="1"/>
    <col min="7946" max="7946" width="12.7109375" style="1" bestFit="1" customWidth="1"/>
    <col min="7947" max="7947" width="12.85546875" style="1" bestFit="1" customWidth="1"/>
    <col min="7948" max="7948" width="11" style="1" customWidth="1"/>
    <col min="7949" max="7949" width="10.7109375" style="1" bestFit="1" customWidth="1"/>
    <col min="7950" max="7950" width="17.28515625" style="1" bestFit="1" customWidth="1"/>
    <col min="7951" max="8196" width="9.140625" style="1"/>
    <col min="8197" max="8197" width="49.5703125" style="1" bestFit="1" customWidth="1"/>
    <col min="8198" max="8198" width="18" style="1" bestFit="1" customWidth="1"/>
    <col min="8199" max="8199" width="11" style="1" customWidth="1"/>
    <col min="8200" max="8200" width="14.42578125" style="1" bestFit="1" customWidth="1"/>
    <col min="8201" max="8201" width="20.28515625" style="1" customWidth="1"/>
    <col min="8202" max="8202" width="12.7109375" style="1" bestFit="1" customWidth="1"/>
    <col min="8203" max="8203" width="12.85546875" style="1" bestFit="1" customWidth="1"/>
    <col min="8204" max="8204" width="11" style="1" customWidth="1"/>
    <col min="8205" max="8205" width="10.7109375" style="1" bestFit="1" customWidth="1"/>
    <col min="8206" max="8206" width="17.28515625" style="1" bestFit="1" customWidth="1"/>
    <col min="8207" max="8452" width="9.140625" style="1"/>
    <col min="8453" max="8453" width="49.5703125" style="1" bestFit="1" customWidth="1"/>
    <col min="8454" max="8454" width="18" style="1" bestFit="1" customWidth="1"/>
    <col min="8455" max="8455" width="11" style="1" customWidth="1"/>
    <col min="8456" max="8456" width="14.42578125" style="1" bestFit="1" customWidth="1"/>
    <col min="8457" max="8457" width="20.28515625" style="1" customWidth="1"/>
    <col min="8458" max="8458" width="12.7109375" style="1" bestFit="1" customWidth="1"/>
    <col min="8459" max="8459" width="12.85546875" style="1" bestFit="1" customWidth="1"/>
    <col min="8460" max="8460" width="11" style="1" customWidth="1"/>
    <col min="8461" max="8461" width="10.7109375" style="1" bestFit="1" customWidth="1"/>
    <col min="8462" max="8462" width="17.28515625" style="1" bestFit="1" customWidth="1"/>
    <col min="8463" max="8708" width="9.140625" style="1"/>
    <col min="8709" max="8709" width="49.5703125" style="1" bestFit="1" customWidth="1"/>
    <col min="8710" max="8710" width="18" style="1" bestFit="1" customWidth="1"/>
    <col min="8711" max="8711" width="11" style="1" customWidth="1"/>
    <col min="8712" max="8712" width="14.42578125" style="1" bestFit="1" customWidth="1"/>
    <col min="8713" max="8713" width="20.28515625" style="1" customWidth="1"/>
    <col min="8714" max="8714" width="12.7109375" style="1" bestFit="1" customWidth="1"/>
    <col min="8715" max="8715" width="12.85546875" style="1" bestFit="1" customWidth="1"/>
    <col min="8716" max="8716" width="11" style="1" customWidth="1"/>
    <col min="8717" max="8717" width="10.7109375" style="1" bestFit="1" customWidth="1"/>
    <col min="8718" max="8718" width="17.28515625" style="1" bestFit="1" customWidth="1"/>
    <col min="8719" max="8964" width="9.140625" style="1"/>
    <col min="8965" max="8965" width="49.5703125" style="1" bestFit="1" customWidth="1"/>
    <col min="8966" max="8966" width="18" style="1" bestFit="1" customWidth="1"/>
    <col min="8967" max="8967" width="11" style="1" customWidth="1"/>
    <col min="8968" max="8968" width="14.42578125" style="1" bestFit="1" customWidth="1"/>
    <col min="8969" max="8969" width="20.28515625" style="1" customWidth="1"/>
    <col min="8970" max="8970" width="12.7109375" style="1" bestFit="1" customWidth="1"/>
    <col min="8971" max="8971" width="12.85546875" style="1" bestFit="1" customWidth="1"/>
    <col min="8972" max="8972" width="11" style="1" customWidth="1"/>
    <col min="8973" max="8973" width="10.7109375" style="1" bestFit="1" customWidth="1"/>
    <col min="8974" max="8974" width="17.28515625" style="1" bestFit="1" customWidth="1"/>
    <col min="8975" max="9220" width="9.140625" style="1"/>
    <col min="9221" max="9221" width="49.5703125" style="1" bestFit="1" customWidth="1"/>
    <col min="9222" max="9222" width="18" style="1" bestFit="1" customWidth="1"/>
    <col min="9223" max="9223" width="11" style="1" customWidth="1"/>
    <col min="9224" max="9224" width="14.42578125" style="1" bestFit="1" customWidth="1"/>
    <col min="9225" max="9225" width="20.28515625" style="1" customWidth="1"/>
    <col min="9226" max="9226" width="12.7109375" style="1" bestFit="1" customWidth="1"/>
    <col min="9227" max="9227" width="12.85546875" style="1" bestFit="1" customWidth="1"/>
    <col min="9228" max="9228" width="11" style="1" customWidth="1"/>
    <col min="9229" max="9229" width="10.7109375" style="1" bestFit="1" customWidth="1"/>
    <col min="9230" max="9230" width="17.28515625" style="1" bestFit="1" customWidth="1"/>
    <col min="9231" max="9476" width="9.140625" style="1"/>
    <col min="9477" max="9477" width="49.5703125" style="1" bestFit="1" customWidth="1"/>
    <col min="9478" max="9478" width="18" style="1" bestFit="1" customWidth="1"/>
    <col min="9479" max="9479" width="11" style="1" customWidth="1"/>
    <col min="9480" max="9480" width="14.42578125" style="1" bestFit="1" customWidth="1"/>
    <col min="9481" max="9481" width="20.28515625" style="1" customWidth="1"/>
    <col min="9482" max="9482" width="12.7109375" style="1" bestFit="1" customWidth="1"/>
    <col min="9483" max="9483" width="12.85546875" style="1" bestFit="1" customWidth="1"/>
    <col min="9484" max="9484" width="11" style="1" customWidth="1"/>
    <col min="9485" max="9485" width="10.7109375" style="1" bestFit="1" customWidth="1"/>
    <col min="9486" max="9486" width="17.28515625" style="1" bestFit="1" customWidth="1"/>
    <col min="9487" max="9732" width="9.140625" style="1"/>
    <col min="9733" max="9733" width="49.5703125" style="1" bestFit="1" customWidth="1"/>
    <col min="9734" max="9734" width="18" style="1" bestFit="1" customWidth="1"/>
    <col min="9735" max="9735" width="11" style="1" customWidth="1"/>
    <col min="9736" max="9736" width="14.42578125" style="1" bestFit="1" customWidth="1"/>
    <col min="9737" max="9737" width="20.28515625" style="1" customWidth="1"/>
    <col min="9738" max="9738" width="12.7109375" style="1" bestFit="1" customWidth="1"/>
    <col min="9739" max="9739" width="12.85546875" style="1" bestFit="1" customWidth="1"/>
    <col min="9740" max="9740" width="11" style="1" customWidth="1"/>
    <col min="9741" max="9741" width="10.7109375" style="1" bestFit="1" customWidth="1"/>
    <col min="9742" max="9742" width="17.28515625" style="1" bestFit="1" customWidth="1"/>
    <col min="9743" max="9988" width="9.140625" style="1"/>
    <col min="9989" max="9989" width="49.5703125" style="1" bestFit="1" customWidth="1"/>
    <col min="9990" max="9990" width="18" style="1" bestFit="1" customWidth="1"/>
    <col min="9991" max="9991" width="11" style="1" customWidth="1"/>
    <col min="9992" max="9992" width="14.42578125" style="1" bestFit="1" customWidth="1"/>
    <col min="9993" max="9993" width="20.28515625" style="1" customWidth="1"/>
    <col min="9994" max="9994" width="12.7109375" style="1" bestFit="1" customWidth="1"/>
    <col min="9995" max="9995" width="12.85546875" style="1" bestFit="1" customWidth="1"/>
    <col min="9996" max="9996" width="11" style="1" customWidth="1"/>
    <col min="9997" max="9997" width="10.7109375" style="1" bestFit="1" customWidth="1"/>
    <col min="9998" max="9998" width="17.28515625" style="1" bestFit="1" customWidth="1"/>
    <col min="9999" max="10244" width="9.140625" style="1"/>
    <col min="10245" max="10245" width="49.5703125" style="1" bestFit="1" customWidth="1"/>
    <col min="10246" max="10246" width="18" style="1" bestFit="1" customWidth="1"/>
    <col min="10247" max="10247" width="11" style="1" customWidth="1"/>
    <col min="10248" max="10248" width="14.42578125" style="1" bestFit="1" customWidth="1"/>
    <col min="10249" max="10249" width="20.28515625" style="1" customWidth="1"/>
    <col min="10250" max="10250" width="12.7109375" style="1" bestFit="1" customWidth="1"/>
    <col min="10251" max="10251" width="12.85546875" style="1" bestFit="1" customWidth="1"/>
    <col min="10252" max="10252" width="11" style="1" customWidth="1"/>
    <col min="10253" max="10253" width="10.7109375" style="1" bestFit="1" customWidth="1"/>
    <col min="10254" max="10254" width="17.28515625" style="1" bestFit="1" customWidth="1"/>
    <col min="10255" max="10500" width="9.140625" style="1"/>
    <col min="10501" max="10501" width="49.5703125" style="1" bestFit="1" customWidth="1"/>
    <col min="10502" max="10502" width="18" style="1" bestFit="1" customWidth="1"/>
    <col min="10503" max="10503" width="11" style="1" customWidth="1"/>
    <col min="10504" max="10504" width="14.42578125" style="1" bestFit="1" customWidth="1"/>
    <col min="10505" max="10505" width="20.28515625" style="1" customWidth="1"/>
    <col min="10506" max="10506" width="12.7109375" style="1" bestFit="1" customWidth="1"/>
    <col min="10507" max="10507" width="12.85546875" style="1" bestFit="1" customWidth="1"/>
    <col min="10508" max="10508" width="11" style="1" customWidth="1"/>
    <col min="10509" max="10509" width="10.7109375" style="1" bestFit="1" customWidth="1"/>
    <col min="10510" max="10510" width="17.28515625" style="1" bestFit="1" customWidth="1"/>
    <col min="10511" max="10756" width="9.140625" style="1"/>
    <col min="10757" max="10757" width="49.5703125" style="1" bestFit="1" customWidth="1"/>
    <col min="10758" max="10758" width="18" style="1" bestFit="1" customWidth="1"/>
    <col min="10759" max="10759" width="11" style="1" customWidth="1"/>
    <col min="10760" max="10760" width="14.42578125" style="1" bestFit="1" customWidth="1"/>
    <col min="10761" max="10761" width="20.28515625" style="1" customWidth="1"/>
    <col min="10762" max="10762" width="12.7109375" style="1" bestFit="1" customWidth="1"/>
    <col min="10763" max="10763" width="12.85546875" style="1" bestFit="1" customWidth="1"/>
    <col min="10764" max="10764" width="11" style="1" customWidth="1"/>
    <col min="10765" max="10765" width="10.7109375" style="1" bestFit="1" customWidth="1"/>
    <col min="10766" max="10766" width="17.28515625" style="1" bestFit="1" customWidth="1"/>
    <col min="10767" max="11012" width="9.140625" style="1"/>
    <col min="11013" max="11013" width="49.5703125" style="1" bestFit="1" customWidth="1"/>
    <col min="11014" max="11014" width="18" style="1" bestFit="1" customWidth="1"/>
    <col min="11015" max="11015" width="11" style="1" customWidth="1"/>
    <col min="11016" max="11016" width="14.42578125" style="1" bestFit="1" customWidth="1"/>
    <col min="11017" max="11017" width="20.28515625" style="1" customWidth="1"/>
    <col min="11018" max="11018" width="12.7109375" style="1" bestFit="1" customWidth="1"/>
    <col min="11019" max="11019" width="12.85546875" style="1" bestFit="1" customWidth="1"/>
    <col min="11020" max="11020" width="11" style="1" customWidth="1"/>
    <col min="11021" max="11021" width="10.7109375" style="1" bestFit="1" customWidth="1"/>
    <col min="11022" max="11022" width="17.28515625" style="1" bestFit="1" customWidth="1"/>
    <col min="11023" max="11268" width="9.140625" style="1"/>
    <col min="11269" max="11269" width="49.5703125" style="1" bestFit="1" customWidth="1"/>
    <col min="11270" max="11270" width="18" style="1" bestFit="1" customWidth="1"/>
    <col min="11271" max="11271" width="11" style="1" customWidth="1"/>
    <col min="11272" max="11272" width="14.42578125" style="1" bestFit="1" customWidth="1"/>
    <col min="11273" max="11273" width="20.28515625" style="1" customWidth="1"/>
    <col min="11274" max="11274" width="12.7109375" style="1" bestFit="1" customWidth="1"/>
    <col min="11275" max="11275" width="12.85546875" style="1" bestFit="1" customWidth="1"/>
    <col min="11276" max="11276" width="11" style="1" customWidth="1"/>
    <col min="11277" max="11277" width="10.7109375" style="1" bestFit="1" customWidth="1"/>
    <col min="11278" max="11278" width="17.28515625" style="1" bestFit="1" customWidth="1"/>
    <col min="11279" max="11524" width="9.140625" style="1"/>
    <col min="11525" max="11525" width="49.5703125" style="1" bestFit="1" customWidth="1"/>
    <col min="11526" max="11526" width="18" style="1" bestFit="1" customWidth="1"/>
    <col min="11527" max="11527" width="11" style="1" customWidth="1"/>
    <col min="11528" max="11528" width="14.42578125" style="1" bestFit="1" customWidth="1"/>
    <col min="11529" max="11529" width="20.28515625" style="1" customWidth="1"/>
    <col min="11530" max="11530" width="12.7109375" style="1" bestFit="1" customWidth="1"/>
    <col min="11531" max="11531" width="12.85546875" style="1" bestFit="1" customWidth="1"/>
    <col min="11532" max="11532" width="11" style="1" customWidth="1"/>
    <col min="11533" max="11533" width="10.7109375" style="1" bestFit="1" customWidth="1"/>
    <col min="11534" max="11534" width="17.28515625" style="1" bestFit="1" customWidth="1"/>
    <col min="11535" max="11780" width="9.140625" style="1"/>
    <col min="11781" max="11781" width="49.5703125" style="1" bestFit="1" customWidth="1"/>
    <col min="11782" max="11782" width="18" style="1" bestFit="1" customWidth="1"/>
    <col min="11783" max="11783" width="11" style="1" customWidth="1"/>
    <col min="11784" max="11784" width="14.42578125" style="1" bestFit="1" customWidth="1"/>
    <col min="11785" max="11785" width="20.28515625" style="1" customWidth="1"/>
    <col min="11786" max="11786" width="12.7109375" style="1" bestFit="1" customWidth="1"/>
    <col min="11787" max="11787" width="12.85546875" style="1" bestFit="1" customWidth="1"/>
    <col min="11788" max="11788" width="11" style="1" customWidth="1"/>
    <col min="11789" max="11789" width="10.7109375" style="1" bestFit="1" customWidth="1"/>
    <col min="11790" max="11790" width="17.28515625" style="1" bestFit="1" customWidth="1"/>
    <col min="11791" max="12036" width="9.140625" style="1"/>
    <col min="12037" max="12037" width="49.5703125" style="1" bestFit="1" customWidth="1"/>
    <col min="12038" max="12038" width="18" style="1" bestFit="1" customWidth="1"/>
    <col min="12039" max="12039" width="11" style="1" customWidth="1"/>
    <col min="12040" max="12040" width="14.42578125" style="1" bestFit="1" customWidth="1"/>
    <col min="12041" max="12041" width="20.28515625" style="1" customWidth="1"/>
    <col min="12042" max="12042" width="12.7109375" style="1" bestFit="1" customWidth="1"/>
    <col min="12043" max="12043" width="12.85546875" style="1" bestFit="1" customWidth="1"/>
    <col min="12044" max="12044" width="11" style="1" customWidth="1"/>
    <col min="12045" max="12045" width="10.7109375" style="1" bestFit="1" customWidth="1"/>
    <col min="12046" max="12046" width="17.28515625" style="1" bestFit="1" customWidth="1"/>
    <col min="12047" max="12292" width="9.140625" style="1"/>
    <col min="12293" max="12293" width="49.5703125" style="1" bestFit="1" customWidth="1"/>
    <col min="12294" max="12294" width="18" style="1" bestFit="1" customWidth="1"/>
    <col min="12295" max="12295" width="11" style="1" customWidth="1"/>
    <col min="12296" max="12296" width="14.42578125" style="1" bestFit="1" customWidth="1"/>
    <col min="12297" max="12297" width="20.28515625" style="1" customWidth="1"/>
    <col min="12298" max="12298" width="12.7109375" style="1" bestFit="1" customWidth="1"/>
    <col min="12299" max="12299" width="12.85546875" style="1" bestFit="1" customWidth="1"/>
    <col min="12300" max="12300" width="11" style="1" customWidth="1"/>
    <col min="12301" max="12301" width="10.7109375" style="1" bestFit="1" customWidth="1"/>
    <col min="12302" max="12302" width="17.28515625" style="1" bestFit="1" customWidth="1"/>
    <col min="12303" max="12548" width="9.140625" style="1"/>
    <col min="12549" max="12549" width="49.5703125" style="1" bestFit="1" customWidth="1"/>
    <col min="12550" max="12550" width="18" style="1" bestFit="1" customWidth="1"/>
    <col min="12551" max="12551" width="11" style="1" customWidth="1"/>
    <col min="12552" max="12552" width="14.42578125" style="1" bestFit="1" customWidth="1"/>
    <col min="12553" max="12553" width="20.28515625" style="1" customWidth="1"/>
    <col min="12554" max="12554" width="12.7109375" style="1" bestFit="1" customWidth="1"/>
    <col min="12555" max="12555" width="12.85546875" style="1" bestFit="1" customWidth="1"/>
    <col min="12556" max="12556" width="11" style="1" customWidth="1"/>
    <col min="12557" max="12557" width="10.7109375" style="1" bestFit="1" customWidth="1"/>
    <col min="12558" max="12558" width="17.28515625" style="1" bestFit="1" customWidth="1"/>
    <col min="12559" max="12804" width="9.140625" style="1"/>
    <col min="12805" max="12805" width="49.5703125" style="1" bestFit="1" customWidth="1"/>
    <col min="12806" max="12806" width="18" style="1" bestFit="1" customWidth="1"/>
    <col min="12807" max="12807" width="11" style="1" customWidth="1"/>
    <col min="12808" max="12808" width="14.42578125" style="1" bestFit="1" customWidth="1"/>
    <col min="12809" max="12809" width="20.28515625" style="1" customWidth="1"/>
    <col min="12810" max="12810" width="12.7109375" style="1" bestFit="1" customWidth="1"/>
    <col min="12811" max="12811" width="12.85546875" style="1" bestFit="1" customWidth="1"/>
    <col min="12812" max="12812" width="11" style="1" customWidth="1"/>
    <col min="12813" max="12813" width="10.7109375" style="1" bestFit="1" customWidth="1"/>
    <col min="12814" max="12814" width="17.28515625" style="1" bestFit="1" customWidth="1"/>
    <col min="12815" max="13060" width="9.140625" style="1"/>
    <col min="13061" max="13061" width="49.5703125" style="1" bestFit="1" customWidth="1"/>
    <col min="13062" max="13062" width="18" style="1" bestFit="1" customWidth="1"/>
    <col min="13063" max="13063" width="11" style="1" customWidth="1"/>
    <col min="13064" max="13064" width="14.42578125" style="1" bestFit="1" customWidth="1"/>
    <col min="13065" max="13065" width="20.28515625" style="1" customWidth="1"/>
    <col min="13066" max="13066" width="12.7109375" style="1" bestFit="1" customWidth="1"/>
    <col min="13067" max="13067" width="12.85546875" style="1" bestFit="1" customWidth="1"/>
    <col min="13068" max="13068" width="11" style="1" customWidth="1"/>
    <col min="13069" max="13069" width="10.7109375" style="1" bestFit="1" customWidth="1"/>
    <col min="13070" max="13070" width="17.28515625" style="1" bestFit="1" customWidth="1"/>
    <col min="13071" max="13316" width="9.140625" style="1"/>
    <col min="13317" max="13317" width="49.5703125" style="1" bestFit="1" customWidth="1"/>
    <col min="13318" max="13318" width="18" style="1" bestFit="1" customWidth="1"/>
    <col min="13319" max="13319" width="11" style="1" customWidth="1"/>
    <col min="13320" max="13320" width="14.42578125" style="1" bestFit="1" customWidth="1"/>
    <col min="13321" max="13321" width="20.28515625" style="1" customWidth="1"/>
    <col min="13322" max="13322" width="12.7109375" style="1" bestFit="1" customWidth="1"/>
    <col min="13323" max="13323" width="12.85546875" style="1" bestFit="1" customWidth="1"/>
    <col min="13324" max="13324" width="11" style="1" customWidth="1"/>
    <col min="13325" max="13325" width="10.7109375" style="1" bestFit="1" customWidth="1"/>
    <col min="13326" max="13326" width="17.28515625" style="1" bestFit="1" customWidth="1"/>
    <col min="13327" max="13572" width="9.140625" style="1"/>
    <col min="13573" max="13573" width="49.5703125" style="1" bestFit="1" customWidth="1"/>
    <col min="13574" max="13574" width="18" style="1" bestFit="1" customWidth="1"/>
    <col min="13575" max="13575" width="11" style="1" customWidth="1"/>
    <col min="13576" max="13576" width="14.42578125" style="1" bestFit="1" customWidth="1"/>
    <col min="13577" max="13577" width="20.28515625" style="1" customWidth="1"/>
    <col min="13578" max="13578" width="12.7109375" style="1" bestFit="1" customWidth="1"/>
    <col min="13579" max="13579" width="12.85546875" style="1" bestFit="1" customWidth="1"/>
    <col min="13580" max="13580" width="11" style="1" customWidth="1"/>
    <col min="13581" max="13581" width="10.7109375" style="1" bestFit="1" customWidth="1"/>
    <col min="13582" max="13582" width="17.28515625" style="1" bestFit="1" customWidth="1"/>
    <col min="13583" max="13828" width="9.140625" style="1"/>
    <col min="13829" max="13829" width="49.5703125" style="1" bestFit="1" customWidth="1"/>
    <col min="13830" max="13830" width="18" style="1" bestFit="1" customWidth="1"/>
    <col min="13831" max="13831" width="11" style="1" customWidth="1"/>
    <col min="13832" max="13832" width="14.42578125" style="1" bestFit="1" customWidth="1"/>
    <col min="13833" max="13833" width="20.28515625" style="1" customWidth="1"/>
    <col min="13834" max="13834" width="12.7109375" style="1" bestFit="1" customWidth="1"/>
    <col min="13835" max="13835" width="12.85546875" style="1" bestFit="1" customWidth="1"/>
    <col min="13836" max="13836" width="11" style="1" customWidth="1"/>
    <col min="13837" max="13837" width="10.7109375" style="1" bestFit="1" customWidth="1"/>
    <col min="13838" max="13838" width="17.28515625" style="1" bestFit="1" customWidth="1"/>
    <col min="13839" max="14084" width="9.140625" style="1"/>
    <col min="14085" max="14085" width="49.5703125" style="1" bestFit="1" customWidth="1"/>
    <col min="14086" max="14086" width="18" style="1" bestFit="1" customWidth="1"/>
    <col min="14087" max="14087" width="11" style="1" customWidth="1"/>
    <col min="14088" max="14088" width="14.42578125" style="1" bestFit="1" customWidth="1"/>
    <col min="14089" max="14089" width="20.28515625" style="1" customWidth="1"/>
    <col min="14090" max="14090" width="12.7109375" style="1" bestFit="1" customWidth="1"/>
    <col min="14091" max="14091" width="12.85546875" style="1" bestFit="1" customWidth="1"/>
    <col min="14092" max="14092" width="11" style="1" customWidth="1"/>
    <col min="14093" max="14093" width="10.7109375" style="1" bestFit="1" customWidth="1"/>
    <col min="14094" max="14094" width="17.28515625" style="1" bestFit="1" customWidth="1"/>
    <col min="14095" max="14340" width="9.140625" style="1"/>
    <col min="14341" max="14341" width="49.5703125" style="1" bestFit="1" customWidth="1"/>
    <col min="14342" max="14342" width="18" style="1" bestFit="1" customWidth="1"/>
    <col min="14343" max="14343" width="11" style="1" customWidth="1"/>
    <col min="14344" max="14344" width="14.42578125" style="1" bestFit="1" customWidth="1"/>
    <col min="14345" max="14345" width="20.28515625" style="1" customWidth="1"/>
    <col min="14346" max="14346" width="12.7109375" style="1" bestFit="1" customWidth="1"/>
    <col min="14347" max="14347" width="12.85546875" style="1" bestFit="1" customWidth="1"/>
    <col min="14348" max="14348" width="11" style="1" customWidth="1"/>
    <col min="14349" max="14349" width="10.7109375" style="1" bestFit="1" customWidth="1"/>
    <col min="14350" max="14350" width="17.28515625" style="1" bestFit="1" customWidth="1"/>
    <col min="14351" max="14596" width="9.140625" style="1"/>
    <col min="14597" max="14597" width="49.5703125" style="1" bestFit="1" customWidth="1"/>
    <col min="14598" max="14598" width="18" style="1" bestFit="1" customWidth="1"/>
    <col min="14599" max="14599" width="11" style="1" customWidth="1"/>
    <col min="14600" max="14600" width="14.42578125" style="1" bestFit="1" customWidth="1"/>
    <col min="14601" max="14601" width="20.28515625" style="1" customWidth="1"/>
    <col min="14602" max="14602" width="12.7109375" style="1" bestFit="1" customWidth="1"/>
    <col min="14603" max="14603" width="12.85546875" style="1" bestFit="1" customWidth="1"/>
    <col min="14604" max="14604" width="11" style="1" customWidth="1"/>
    <col min="14605" max="14605" width="10.7109375" style="1" bestFit="1" customWidth="1"/>
    <col min="14606" max="14606" width="17.28515625" style="1" bestFit="1" customWidth="1"/>
    <col min="14607" max="14852" width="9.140625" style="1"/>
    <col min="14853" max="14853" width="49.5703125" style="1" bestFit="1" customWidth="1"/>
    <col min="14854" max="14854" width="18" style="1" bestFit="1" customWidth="1"/>
    <col min="14855" max="14855" width="11" style="1" customWidth="1"/>
    <col min="14856" max="14856" width="14.42578125" style="1" bestFit="1" customWidth="1"/>
    <col min="14857" max="14857" width="20.28515625" style="1" customWidth="1"/>
    <col min="14858" max="14858" width="12.7109375" style="1" bestFit="1" customWidth="1"/>
    <col min="14859" max="14859" width="12.85546875" style="1" bestFit="1" customWidth="1"/>
    <col min="14860" max="14860" width="11" style="1" customWidth="1"/>
    <col min="14861" max="14861" width="10.7109375" style="1" bestFit="1" customWidth="1"/>
    <col min="14862" max="14862" width="17.28515625" style="1" bestFit="1" customWidth="1"/>
    <col min="14863" max="15108" width="9.140625" style="1"/>
    <col min="15109" max="15109" width="49.5703125" style="1" bestFit="1" customWidth="1"/>
    <col min="15110" max="15110" width="18" style="1" bestFit="1" customWidth="1"/>
    <col min="15111" max="15111" width="11" style="1" customWidth="1"/>
    <col min="15112" max="15112" width="14.42578125" style="1" bestFit="1" customWidth="1"/>
    <col min="15113" max="15113" width="20.28515625" style="1" customWidth="1"/>
    <col min="15114" max="15114" width="12.7109375" style="1" bestFit="1" customWidth="1"/>
    <col min="15115" max="15115" width="12.85546875" style="1" bestFit="1" customWidth="1"/>
    <col min="15116" max="15116" width="11" style="1" customWidth="1"/>
    <col min="15117" max="15117" width="10.7109375" style="1" bestFit="1" customWidth="1"/>
    <col min="15118" max="15118" width="17.28515625" style="1" bestFit="1" customWidth="1"/>
    <col min="15119" max="15364" width="9.140625" style="1"/>
    <col min="15365" max="15365" width="49.5703125" style="1" bestFit="1" customWidth="1"/>
    <col min="15366" max="15366" width="18" style="1" bestFit="1" customWidth="1"/>
    <col min="15367" max="15367" width="11" style="1" customWidth="1"/>
    <col min="15368" max="15368" width="14.42578125" style="1" bestFit="1" customWidth="1"/>
    <col min="15369" max="15369" width="20.28515625" style="1" customWidth="1"/>
    <col min="15370" max="15370" width="12.7109375" style="1" bestFit="1" customWidth="1"/>
    <col min="15371" max="15371" width="12.85546875" style="1" bestFit="1" customWidth="1"/>
    <col min="15372" max="15372" width="11" style="1" customWidth="1"/>
    <col min="15373" max="15373" width="10.7109375" style="1" bestFit="1" customWidth="1"/>
    <col min="15374" max="15374" width="17.28515625" style="1" bestFit="1" customWidth="1"/>
    <col min="15375" max="15620" width="9.140625" style="1"/>
    <col min="15621" max="15621" width="49.5703125" style="1" bestFit="1" customWidth="1"/>
    <col min="15622" max="15622" width="18" style="1" bestFit="1" customWidth="1"/>
    <col min="15623" max="15623" width="11" style="1" customWidth="1"/>
    <col min="15624" max="15624" width="14.42578125" style="1" bestFit="1" customWidth="1"/>
    <col min="15625" max="15625" width="20.28515625" style="1" customWidth="1"/>
    <col min="15626" max="15626" width="12.7109375" style="1" bestFit="1" customWidth="1"/>
    <col min="15627" max="15627" width="12.85546875" style="1" bestFit="1" customWidth="1"/>
    <col min="15628" max="15628" width="11" style="1" customWidth="1"/>
    <col min="15629" max="15629" width="10.7109375" style="1" bestFit="1" customWidth="1"/>
    <col min="15630" max="15630" width="17.28515625" style="1" bestFit="1" customWidth="1"/>
    <col min="15631" max="15876" width="9.140625" style="1"/>
    <col min="15877" max="15877" width="49.5703125" style="1" bestFit="1" customWidth="1"/>
    <col min="15878" max="15878" width="18" style="1" bestFit="1" customWidth="1"/>
    <col min="15879" max="15879" width="11" style="1" customWidth="1"/>
    <col min="15880" max="15880" width="14.42578125" style="1" bestFit="1" customWidth="1"/>
    <col min="15881" max="15881" width="20.28515625" style="1" customWidth="1"/>
    <col min="15882" max="15882" width="12.7109375" style="1" bestFit="1" customWidth="1"/>
    <col min="15883" max="15883" width="12.85546875" style="1" bestFit="1" customWidth="1"/>
    <col min="15884" max="15884" width="11" style="1" customWidth="1"/>
    <col min="15885" max="15885" width="10.7109375" style="1" bestFit="1" customWidth="1"/>
    <col min="15886" max="15886" width="17.28515625" style="1" bestFit="1" customWidth="1"/>
    <col min="15887" max="16132" width="9.140625" style="1"/>
    <col min="16133" max="16133" width="49.5703125" style="1" bestFit="1" customWidth="1"/>
    <col min="16134" max="16134" width="18" style="1" bestFit="1" customWidth="1"/>
    <col min="16135" max="16135" width="11" style="1" customWidth="1"/>
    <col min="16136" max="16136" width="14.42578125" style="1" bestFit="1" customWidth="1"/>
    <col min="16137" max="16137" width="20.28515625" style="1" customWidth="1"/>
    <col min="16138" max="16138" width="12.7109375" style="1" bestFit="1" customWidth="1"/>
    <col min="16139" max="16139" width="12.85546875" style="1" bestFit="1" customWidth="1"/>
    <col min="16140" max="16140" width="11" style="1" customWidth="1"/>
    <col min="16141" max="16141" width="10.7109375" style="1" bestFit="1" customWidth="1"/>
    <col min="16142" max="16142" width="17.28515625" style="1" bestFit="1" customWidth="1"/>
    <col min="16143" max="16384" width="9.140625" style="1"/>
  </cols>
  <sheetData>
    <row r="1" spans="1:15">
      <c r="A1" s="382" t="s">
        <v>237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5">
      <c r="A2" s="383" t="s">
        <v>9</v>
      </c>
      <c r="B2" s="384"/>
      <c r="C2" s="384"/>
      <c r="D2" s="384"/>
      <c r="E2" s="384"/>
      <c r="F2" s="384"/>
      <c r="G2" s="384"/>
      <c r="H2" s="384"/>
      <c r="I2" s="384"/>
      <c r="J2" s="384"/>
      <c r="K2" s="385"/>
      <c r="L2" s="382" t="s">
        <v>97</v>
      </c>
      <c r="M2" s="382"/>
      <c r="N2" s="382"/>
    </row>
    <row r="3" spans="1:15" s="2" customFormat="1" ht="15" customHeight="1">
      <c r="A3" s="386" t="s">
        <v>42</v>
      </c>
      <c r="B3" s="386"/>
      <c r="C3" s="373" t="s">
        <v>10</v>
      </c>
      <c r="D3" s="374"/>
      <c r="E3" s="374"/>
      <c r="F3" s="374"/>
      <c r="G3" s="389"/>
      <c r="H3" s="390" t="s">
        <v>11</v>
      </c>
      <c r="I3" s="391"/>
      <c r="J3" s="391"/>
      <c r="K3" s="392"/>
      <c r="L3" s="382" t="s">
        <v>13</v>
      </c>
      <c r="M3" s="382"/>
      <c r="N3" s="382"/>
    </row>
    <row r="4" spans="1:15" s="2" customFormat="1" ht="60">
      <c r="A4" s="387" t="s">
        <v>36</v>
      </c>
      <c r="B4" s="37"/>
      <c r="C4" s="3" t="s">
        <v>14</v>
      </c>
      <c r="D4" s="3" t="s">
        <v>15</v>
      </c>
      <c r="E4" s="3" t="s">
        <v>16</v>
      </c>
      <c r="F4" s="4" t="s">
        <v>46</v>
      </c>
      <c r="G4" s="49" t="s">
        <v>33</v>
      </c>
      <c r="H4" s="268" t="s">
        <v>17</v>
      </c>
      <c r="I4" s="4" t="s">
        <v>18</v>
      </c>
      <c r="J4" s="4" t="s">
        <v>34</v>
      </c>
      <c r="K4" s="4" t="s">
        <v>35</v>
      </c>
      <c r="L4" s="5" t="s">
        <v>19</v>
      </c>
      <c r="M4" s="5" t="s">
        <v>20</v>
      </c>
      <c r="N4" s="266" t="s">
        <v>21</v>
      </c>
    </row>
    <row r="5" spans="1:15" s="2" customFormat="1" ht="18" customHeight="1">
      <c r="A5" s="388"/>
      <c r="B5" s="267" t="s">
        <v>22</v>
      </c>
      <c r="C5" s="3">
        <f>SUM(C6:C22)</f>
        <v>164953</v>
      </c>
      <c r="D5" s="3">
        <f t="shared" ref="D5:F5" si="0">SUM(D6:D22)</f>
        <v>144048</v>
      </c>
      <c r="E5" s="3">
        <f t="shared" si="0"/>
        <v>58315</v>
      </c>
      <c r="F5" s="3">
        <f t="shared" si="0"/>
        <v>227769</v>
      </c>
      <c r="G5" s="50">
        <f>SUM(C5:F5)</f>
        <v>595085</v>
      </c>
      <c r="H5" s="265">
        <f>SUM(H6:H22)</f>
        <v>446699</v>
      </c>
      <c r="I5" s="265">
        <f t="shared" ref="I5:J5" si="1">SUM(I6:I22)</f>
        <v>137602</v>
      </c>
      <c r="J5" s="265">
        <f t="shared" si="1"/>
        <v>0</v>
      </c>
      <c r="K5" s="30">
        <f>SUM(H5:J5)</f>
        <v>584301</v>
      </c>
      <c r="L5" s="3">
        <f>SUM(L6:L22)</f>
        <v>10</v>
      </c>
      <c r="M5" s="3">
        <f t="shared" ref="M5:N5" si="2">SUM(M6:M22)</f>
        <v>0</v>
      </c>
      <c r="N5" s="3">
        <f t="shared" si="2"/>
        <v>133</v>
      </c>
      <c r="O5" s="39"/>
    </row>
    <row r="6" spans="1:15" s="13" customFormat="1">
      <c r="A6" s="31" t="s">
        <v>56</v>
      </c>
      <c r="B6" s="9" t="s">
        <v>37</v>
      </c>
      <c r="C6" s="10">
        <f>'3.sz.Önkormányzat'!C6:F22</f>
        <v>0</v>
      </c>
      <c r="D6" s="11">
        <v>10795</v>
      </c>
      <c r="E6" s="10"/>
      <c r="F6" s="10"/>
      <c r="G6" s="51">
        <f>SUM(C6:F6)</f>
        <v>10795</v>
      </c>
      <c r="H6" s="44"/>
      <c r="I6" s="38">
        <v>10610</v>
      </c>
      <c r="J6" s="10"/>
      <c r="K6" s="7">
        <f>SUM(H6:J6)</f>
        <v>10610</v>
      </c>
      <c r="L6" s="12"/>
      <c r="M6" s="12"/>
      <c r="N6" s="12"/>
      <c r="O6" s="54"/>
    </row>
    <row r="7" spans="1:15" s="15" customFormat="1">
      <c r="A7" s="32" t="s">
        <v>57</v>
      </c>
      <c r="B7" s="14" t="s">
        <v>38</v>
      </c>
      <c r="C7" s="10"/>
      <c r="D7" s="7">
        <v>251</v>
      </c>
      <c r="E7" s="10"/>
      <c r="F7" s="10"/>
      <c r="G7" s="51">
        <f t="shared" ref="G7:G22" si="3">SUM(C7:F7)</f>
        <v>251</v>
      </c>
      <c r="H7" s="45">
        <v>546</v>
      </c>
      <c r="I7" s="10"/>
      <c r="J7" s="10"/>
      <c r="K7" s="7">
        <f>SUM(H7:J7)</f>
        <v>546</v>
      </c>
      <c r="L7" s="10">
        <v>0</v>
      </c>
      <c r="M7" s="10">
        <v>0</v>
      </c>
      <c r="N7" s="10">
        <v>0</v>
      </c>
    </row>
    <row r="8" spans="1:15" s="15" customFormat="1">
      <c r="A8" s="32" t="s">
        <v>57</v>
      </c>
      <c r="B8" s="14" t="s">
        <v>39</v>
      </c>
      <c r="C8" s="10"/>
      <c r="D8" s="10"/>
      <c r="E8" s="38">
        <v>8700</v>
      </c>
      <c r="F8" s="10"/>
      <c r="G8" s="51">
        <f t="shared" si="3"/>
        <v>8700</v>
      </c>
      <c r="H8" s="45">
        <v>8700</v>
      </c>
      <c r="I8" s="10"/>
      <c r="J8" s="10"/>
      <c r="K8" s="7">
        <f t="shared" ref="K8:K22" si="4">SUM(H8:J8)</f>
        <v>8700</v>
      </c>
      <c r="L8" s="10">
        <v>0</v>
      </c>
      <c r="M8" s="10">
        <v>0</v>
      </c>
      <c r="N8" s="10">
        <v>0</v>
      </c>
    </row>
    <row r="9" spans="1:15" s="15" customFormat="1">
      <c r="A9" s="32" t="s">
        <v>57</v>
      </c>
      <c r="B9" s="14" t="s">
        <v>40</v>
      </c>
      <c r="C9" s="7">
        <v>1768</v>
      </c>
      <c r="D9" s="7">
        <f>21703</f>
        <v>21703</v>
      </c>
      <c r="E9" s="7">
        <f>8000</f>
        <v>8000</v>
      </c>
      <c r="F9" s="10"/>
      <c r="G9" s="51">
        <f t="shared" si="3"/>
        <v>31471</v>
      </c>
      <c r="H9" s="46"/>
      <c r="I9" s="10"/>
      <c r="J9" s="10"/>
      <c r="K9" s="7">
        <f t="shared" si="4"/>
        <v>0</v>
      </c>
      <c r="L9" s="10">
        <v>0</v>
      </c>
      <c r="M9" s="10">
        <v>0</v>
      </c>
      <c r="N9" s="10">
        <v>0</v>
      </c>
    </row>
    <row r="10" spans="1:15" s="15" customFormat="1">
      <c r="A10" s="32" t="s">
        <v>56</v>
      </c>
      <c r="B10" s="14" t="s">
        <v>41</v>
      </c>
      <c r="C10" s="10"/>
      <c r="D10" s="7">
        <v>15136</v>
      </c>
      <c r="E10" s="10"/>
      <c r="F10" s="10"/>
      <c r="G10" s="51">
        <f t="shared" si="3"/>
        <v>15136</v>
      </c>
      <c r="H10" s="46"/>
      <c r="I10" s="7">
        <v>15136</v>
      </c>
      <c r="J10" s="10"/>
      <c r="K10" s="7">
        <f t="shared" si="4"/>
        <v>15136</v>
      </c>
      <c r="L10" s="10">
        <v>0</v>
      </c>
      <c r="M10" s="10">
        <v>0</v>
      </c>
      <c r="N10" s="10">
        <v>0</v>
      </c>
    </row>
    <row r="11" spans="1:15" s="319" customFormat="1" ht="33.75" customHeight="1">
      <c r="A11" s="314" t="s">
        <v>56</v>
      </c>
      <c r="B11" s="315" t="s">
        <v>45</v>
      </c>
      <c r="C11" s="316"/>
      <c r="D11" s="316"/>
      <c r="E11" s="316"/>
      <c r="F11" s="311">
        <f>66991+78213</f>
        <v>145204</v>
      </c>
      <c r="G11" s="317">
        <f t="shared" si="3"/>
        <v>145204</v>
      </c>
      <c r="H11" s="318">
        <f>25500+29681+20434+2420+1832</f>
        <v>79867</v>
      </c>
      <c r="I11" s="311">
        <f>31202+26266</f>
        <v>57468</v>
      </c>
      <c r="J11" s="316"/>
      <c r="K11" s="311">
        <f t="shared" si="4"/>
        <v>137335</v>
      </c>
      <c r="L11" s="316">
        <v>0</v>
      </c>
      <c r="M11" s="316">
        <v>0</v>
      </c>
      <c r="N11" s="316">
        <v>0</v>
      </c>
    </row>
    <row r="12" spans="1:15" s="15" customFormat="1">
      <c r="A12" s="32" t="s">
        <v>56</v>
      </c>
      <c r="B12" s="14" t="s">
        <v>43</v>
      </c>
      <c r="C12" s="10"/>
      <c r="D12" s="7">
        <v>10000</v>
      </c>
      <c r="E12" s="10"/>
      <c r="F12" s="10"/>
      <c r="G12" s="51">
        <f t="shared" si="3"/>
        <v>10000</v>
      </c>
      <c r="H12" s="45">
        <f>10000+95000+7059</f>
        <v>112059</v>
      </c>
      <c r="I12" s="38">
        <v>12301</v>
      </c>
      <c r="J12" s="10"/>
      <c r="K12" s="7">
        <f t="shared" si="4"/>
        <v>124360</v>
      </c>
      <c r="L12" s="10">
        <v>0</v>
      </c>
      <c r="M12" s="10">
        <v>0</v>
      </c>
      <c r="N12" s="10">
        <v>0</v>
      </c>
    </row>
    <row r="13" spans="1:15" s="15" customFormat="1">
      <c r="A13" s="32" t="s">
        <v>56</v>
      </c>
      <c r="B13" s="14" t="s">
        <v>44</v>
      </c>
      <c r="C13" s="10"/>
      <c r="D13" s="10"/>
      <c r="E13" s="10"/>
      <c r="F13" s="38">
        <f>J30</f>
        <v>82565</v>
      </c>
      <c r="G13" s="51">
        <f t="shared" si="3"/>
        <v>82565</v>
      </c>
      <c r="H13" s="46"/>
      <c r="I13" s="10"/>
      <c r="J13" s="10"/>
      <c r="K13" s="7">
        <f t="shared" si="4"/>
        <v>0</v>
      </c>
      <c r="L13" s="10"/>
      <c r="M13" s="10"/>
      <c r="N13" s="10"/>
    </row>
    <row r="14" spans="1:15" s="15" customFormat="1">
      <c r="A14" s="32" t="s">
        <v>56</v>
      </c>
      <c r="B14" s="14" t="s">
        <v>233</v>
      </c>
      <c r="C14" s="10"/>
      <c r="D14" s="7">
        <v>5096</v>
      </c>
      <c r="E14" s="10"/>
      <c r="F14" s="10"/>
      <c r="G14" s="51">
        <f t="shared" si="3"/>
        <v>5096</v>
      </c>
      <c r="H14" s="45">
        <v>119</v>
      </c>
      <c r="I14" s="33"/>
      <c r="J14" s="33"/>
      <c r="K14" s="7">
        <f t="shared" si="4"/>
        <v>119</v>
      </c>
      <c r="L14" s="10">
        <v>0</v>
      </c>
      <c r="M14" s="10">
        <v>0</v>
      </c>
      <c r="N14" s="10">
        <v>0</v>
      </c>
    </row>
    <row r="15" spans="1:15" s="15" customFormat="1">
      <c r="A15" s="32" t="s">
        <v>57</v>
      </c>
      <c r="B15" s="14" t="s">
        <v>47</v>
      </c>
      <c r="C15" s="10"/>
      <c r="D15" s="7">
        <v>7031</v>
      </c>
      <c r="E15" s="10"/>
      <c r="F15" s="10"/>
      <c r="G15" s="51">
        <f t="shared" si="3"/>
        <v>7031</v>
      </c>
      <c r="H15" s="46"/>
      <c r="I15" s="10"/>
      <c r="J15" s="10"/>
      <c r="K15" s="7">
        <f t="shared" si="4"/>
        <v>0</v>
      </c>
      <c r="L15" s="10">
        <v>0</v>
      </c>
      <c r="M15" s="10">
        <v>0</v>
      </c>
      <c r="N15" s="10">
        <v>0</v>
      </c>
    </row>
    <row r="16" spans="1:15" s="15" customFormat="1">
      <c r="A16" s="32" t="s">
        <v>56</v>
      </c>
      <c r="B16" s="14" t="s">
        <v>23</v>
      </c>
      <c r="C16" s="10"/>
      <c r="D16" s="7">
        <v>18811</v>
      </c>
      <c r="E16" s="10"/>
      <c r="F16" s="10"/>
      <c r="G16" s="51">
        <f t="shared" si="3"/>
        <v>18811</v>
      </c>
      <c r="H16" s="46"/>
      <c r="I16" s="38">
        <v>37862</v>
      </c>
      <c r="J16" s="10"/>
      <c r="K16" s="7">
        <f t="shared" si="4"/>
        <v>37862</v>
      </c>
      <c r="L16" s="10">
        <v>0</v>
      </c>
      <c r="M16" s="10">
        <v>0</v>
      </c>
      <c r="N16" s="10">
        <v>0</v>
      </c>
    </row>
    <row r="17" spans="1:14" s="15" customFormat="1">
      <c r="A17" s="32" t="s">
        <v>56</v>
      </c>
      <c r="B17" s="14" t="s">
        <v>24</v>
      </c>
      <c r="C17" s="7">
        <v>139437</v>
      </c>
      <c r="D17" s="7">
        <v>41465</v>
      </c>
      <c r="E17" s="10"/>
      <c r="F17" s="10"/>
      <c r="G17" s="51">
        <f t="shared" si="3"/>
        <v>180902</v>
      </c>
      <c r="H17" s="45">
        <v>177267</v>
      </c>
      <c r="I17" s="10"/>
      <c r="J17" s="10"/>
      <c r="K17" s="7">
        <f t="shared" si="4"/>
        <v>177267</v>
      </c>
      <c r="L17" s="10">
        <v>0</v>
      </c>
      <c r="M17" s="10">
        <v>0</v>
      </c>
      <c r="N17" s="7">
        <v>133</v>
      </c>
    </row>
    <row r="18" spans="1:14" s="15" customFormat="1">
      <c r="A18" s="32" t="s">
        <v>57</v>
      </c>
      <c r="B18" s="14" t="s">
        <v>25</v>
      </c>
      <c r="C18" s="10"/>
      <c r="D18" s="10"/>
      <c r="E18" s="7">
        <v>41615</v>
      </c>
      <c r="F18" s="10"/>
      <c r="G18" s="51">
        <f t="shared" si="3"/>
        <v>41615</v>
      </c>
      <c r="H18" s="45">
        <v>41453</v>
      </c>
      <c r="I18" s="10"/>
      <c r="J18" s="10"/>
      <c r="K18" s="7">
        <f t="shared" si="4"/>
        <v>41453</v>
      </c>
      <c r="L18" s="10">
        <v>0</v>
      </c>
      <c r="M18" s="10">
        <v>0</v>
      </c>
      <c r="N18" s="10">
        <v>0</v>
      </c>
    </row>
    <row r="19" spans="1:14">
      <c r="A19" s="34" t="s">
        <v>56</v>
      </c>
      <c r="B19" s="16" t="s">
        <v>48</v>
      </c>
      <c r="C19" s="17">
        <v>7475</v>
      </c>
      <c r="D19" s="17">
        <v>1619</v>
      </c>
      <c r="E19" s="10"/>
      <c r="F19" s="10"/>
      <c r="G19" s="51">
        <f t="shared" si="3"/>
        <v>9094</v>
      </c>
      <c r="H19" s="47">
        <v>5876</v>
      </c>
      <c r="I19" s="10"/>
      <c r="J19" s="10"/>
      <c r="K19" s="7">
        <f t="shared" si="4"/>
        <v>5876</v>
      </c>
      <c r="L19" s="17">
        <v>3</v>
      </c>
      <c r="M19" s="10">
        <v>0</v>
      </c>
      <c r="N19" s="10">
        <v>0</v>
      </c>
    </row>
    <row r="20" spans="1:14">
      <c r="A20" s="34" t="s">
        <v>56</v>
      </c>
      <c r="B20" s="16" t="s">
        <v>49</v>
      </c>
      <c r="C20" s="17">
        <v>7482</v>
      </c>
      <c r="D20" s="17">
        <v>1632</v>
      </c>
      <c r="E20" s="10"/>
      <c r="F20" s="10"/>
      <c r="G20" s="51">
        <f t="shared" si="3"/>
        <v>9114</v>
      </c>
      <c r="H20" s="47">
        <v>8620</v>
      </c>
      <c r="I20" s="10"/>
      <c r="J20" s="10"/>
      <c r="K20" s="7">
        <f t="shared" si="4"/>
        <v>8620</v>
      </c>
      <c r="L20" s="17">
        <v>2</v>
      </c>
      <c r="M20" s="10">
        <v>0</v>
      </c>
      <c r="N20" s="10">
        <v>0</v>
      </c>
    </row>
    <row r="21" spans="1:14">
      <c r="A21" s="34" t="s">
        <v>57</v>
      </c>
      <c r="B21" s="16" t="s">
        <v>238</v>
      </c>
      <c r="C21" s="17">
        <v>8791</v>
      </c>
      <c r="D21" s="17">
        <v>889</v>
      </c>
      <c r="E21" s="10"/>
      <c r="F21" s="10"/>
      <c r="G21" s="51">
        <f t="shared" si="3"/>
        <v>9680</v>
      </c>
      <c r="H21" s="47">
        <v>12192</v>
      </c>
      <c r="I21" s="10"/>
      <c r="J21" s="10"/>
      <c r="K21" s="7">
        <f t="shared" si="4"/>
        <v>12192</v>
      </c>
      <c r="L21" s="17">
        <v>5</v>
      </c>
      <c r="M21" s="10"/>
      <c r="N21" s="10"/>
    </row>
    <row r="22" spans="1:14">
      <c r="A22" s="34" t="s">
        <v>57</v>
      </c>
      <c r="B22" s="14" t="s">
        <v>58</v>
      </c>
      <c r="C22" s="10"/>
      <c r="D22" s="17">
        <v>9620</v>
      </c>
      <c r="E22" s="10"/>
      <c r="F22" s="10"/>
      <c r="G22" s="51">
        <f t="shared" si="3"/>
        <v>9620</v>
      </c>
      <c r="H22" s="46"/>
      <c r="I22" s="38">
        <v>4225</v>
      </c>
      <c r="J22" s="10"/>
      <c r="K22" s="7">
        <f t="shared" si="4"/>
        <v>4225</v>
      </c>
      <c r="L22" s="10">
        <v>0</v>
      </c>
      <c r="M22" s="10">
        <v>0</v>
      </c>
      <c r="N22" s="10">
        <v>0</v>
      </c>
    </row>
    <row r="23" spans="1:14" s="23" customFormat="1">
      <c r="A23" s="36"/>
      <c r="B23" s="21" t="s">
        <v>50</v>
      </c>
      <c r="C23" s="22">
        <f>'4.sz.Cházi Közös Önk.Hiv.'!C5</f>
        <v>72364</v>
      </c>
      <c r="D23" s="22">
        <f>'4.sz.Cházi Közös Önk.Hiv.'!D5</f>
        <v>9621</v>
      </c>
      <c r="E23" s="19"/>
      <c r="F23" s="19"/>
      <c r="G23" s="52">
        <f>SUM(C23:F23)</f>
        <v>81985</v>
      </c>
      <c r="H23" s="312">
        <f>'4.sz.Cházi Közös Önk.Hiv.'!H5</f>
        <v>1641</v>
      </c>
      <c r="I23" s="48">
        <f>'4.sz.Cházi Közös Önk.Hiv.'!I5</f>
        <v>61830</v>
      </c>
      <c r="J23" s="48">
        <f>'4.sz.Cházi Közös Önk.Hiv.'!J5</f>
        <v>18514</v>
      </c>
      <c r="K23" s="22">
        <f>SUM(H23:J23)</f>
        <v>81985</v>
      </c>
      <c r="L23" s="22">
        <f>'4.sz.Cházi Közös Önk.Hiv.'!L5</f>
        <v>20</v>
      </c>
      <c r="M23" s="19">
        <v>0</v>
      </c>
      <c r="N23" s="19">
        <v>0</v>
      </c>
    </row>
    <row r="24" spans="1:14" s="23" customFormat="1" ht="25.5">
      <c r="A24" s="36"/>
      <c r="B24" s="313" t="s">
        <v>217</v>
      </c>
      <c r="C24" s="22">
        <f>'4.sz.Cházi Közös Önk.Hiv.'!C8</f>
        <v>17160</v>
      </c>
      <c r="D24" s="22">
        <f>'4.sz.Cházi Közös Önk.Hiv.'!D8</f>
        <v>2126</v>
      </c>
      <c r="E24" s="19"/>
      <c r="F24" s="19"/>
      <c r="G24" s="52">
        <f>SUM(C24:F24)</f>
        <v>19286</v>
      </c>
      <c r="H24" s="48"/>
      <c r="I24" s="22">
        <f>'4.sz.Cházi Közös Önk.Hiv.'!I8</f>
        <v>8000</v>
      </c>
      <c r="J24" s="22">
        <f>'4.sz.Cházi Közös Önk.Hiv.'!J8</f>
        <v>11286</v>
      </c>
      <c r="K24" s="22">
        <f>SUM(H24:J24)</f>
        <v>19286</v>
      </c>
      <c r="L24" s="22">
        <f>'4.sz.Cházi Közös Önk.Hiv.'!L8</f>
        <v>5</v>
      </c>
      <c r="M24" s="19"/>
      <c r="N24" s="19"/>
    </row>
    <row r="25" spans="1:14" s="20" customFormat="1">
      <c r="A25" s="35"/>
      <c r="B25" s="267" t="s">
        <v>52</v>
      </c>
      <c r="C25" s="18">
        <f>'5.sz.Óvoda'!C5</f>
        <v>59859</v>
      </c>
      <c r="D25" s="18">
        <f>'5.sz.Óvoda'!D5</f>
        <v>6144</v>
      </c>
      <c r="E25" s="19"/>
      <c r="F25" s="19"/>
      <c r="G25" s="52">
        <f>SUM(C25:F25)</f>
        <v>66003</v>
      </c>
      <c r="H25" s="42">
        <f>'5.sz.Óvoda'!H5</f>
        <v>257</v>
      </c>
      <c r="I25" s="42">
        <f>'5.sz.Óvoda'!I5</f>
        <v>62481</v>
      </c>
      <c r="J25" s="42">
        <f>'5.sz.Óvoda'!J5</f>
        <v>3265</v>
      </c>
      <c r="K25" s="22">
        <f>SUM(H25:J25)</f>
        <v>66003</v>
      </c>
      <c r="L25" s="18">
        <f>'5.sz.Óvoda'!L5</f>
        <v>18</v>
      </c>
      <c r="M25" s="19">
        <v>0</v>
      </c>
      <c r="N25" s="19">
        <v>0</v>
      </c>
    </row>
    <row r="26" spans="1:14" s="20" customFormat="1">
      <c r="A26" s="35" t="s">
        <v>56</v>
      </c>
      <c r="B26" s="267" t="s">
        <v>27</v>
      </c>
      <c r="C26" s="18">
        <f>'6.sz.Könyvtár'!C6</f>
        <v>4984</v>
      </c>
      <c r="D26" s="18">
        <f>'6.sz.Könyvtár'!D6</f>
        <v>1031</v>
      </c>
      <c r="E26" s="19"/>
      <c r="F26" s="19"/>
      <c r="G26" s="52">
        <f t="shared" ref="G26:G29" si="5">SUM(C26:F26)</f>
        <v>6015</v>
      </c>
      <c r="H26" s="42">
        <f>'6.sz.Könyvtár'!H6</f>
        <v>650</v>
      </c>
      <c r="I26" s="42">
        <f>'6.sz.Könyvtár'!I6</f>
        <v>2416</v>
      </c>
      <c r="J26" s="42">
        <f>'6.sz.Könyvtár'!J6</f>
        <v>2949</v>
      </c>
      <c r="K26" s="22">
        <f t="shared" ref="K26:K29" si="6">SUM(H26:J26)</f>
        <v>6015</v>
      </c>
      <c r="L26" s="18">
        <f>'6.sz.Könyvtár'!L6</f>
        <v>2</v>
      </c>
      <c r="M26" s="18">
        <v>0</v>
      </c>
      <c r="N26" s="19">
        <v>0</v>
      </c>
    </row>
    <row r="27" spans="1:14" s="20" customFormat="1">
      <c r="A27" s="35" t="s">
        <v>56</v>
      </c>
      <c r="B27" s="267" t="s">
        <v>28</v>
      </c>
      <c r="C27" s="18">
        <f>'7.sz.Műv.Ház'!C6</f>
        <v>8406</v>
      </c>
      <c r="D27" s="18">
        <f>'7.sz.Műv.Ház'!D6</f>
        <v>7847</v>
      </c>
      <c r="E27" s="18">
        <f>'7.sz.Műv.Ház'!E6</f>
        <v>500</v>
      </c>
      <c r="F27" s="19"/>
      <c r="G27" s="53">
        <f t="shared" si="5"/>
        <v>16753</v>
      </c>
      <c r="H27" s="42">
        <f>'7.sz.Műv.Ház'!H6</f>
        <v>2500</v>
      </c>
      <c r="I27" s="42">
        <f>'7.sz.Műv.Ház'!I6</f>
        <v>2415</v>
      </c>
      <c r="J27" s="42">
        <f>'7.sz.Műv.Ház'!J6</f>
        <v>11838</v>
      </c>
      <c r="K27" s="22">
        <f t="shared" si="6"/>
        <v>16753</v>
      </c>
      <c r="L27" s="18">
        <f>'7.sz.Műv.Ház'!L5</f>
        <v>3</v>
      </c>
      <c r="M27" s="18">
        <f>'7.sz.Műv.Ház'!M5</f>
        <v>1</v>
      </c>
      <c r="N27" s="19">
        <v>0</v>
      </c>
    </row>
    <row r="28" spans="1:14" s="20" customFormat="1">
      <c r="A28" s="35" t="s">
        <v>57</v>
      </c>
      <c r="B28" s="267" t="s">
        <v>29</v>
      </c>
      <c r="C28" s="18">
        <f>'8.sz.Bölcsőde'!C6</f>
        <v>20617</v>
      </c>
      <c r="D28" s="18">
        <f>'8.sz.Bölcsőde'!D6</f>
        <v>2451</v>
      </c>
      <c r="E28" s="19"/>
      <c r="F28" s="19"/>
      <c r="G28" s="53">
        <f t="shared" si="5"/>
        <v>23068</v>
      </c>
      <c r="H28" s="48"/>
      <c r="I28" s="18">
        <f>'8.sz.Bölcsőde'!I5</f>
        <v>12624</v>
      </c>
      <c r="J28" s="18">
        <f>'8.sz.Bölcsőde'!J5</f>
        <v>10444</v>
      </c>
      <c r="K28" s="22">
        <f t="shared" si="6"/>
        <v>23068</v>
      </c>
      <c r="L28" s="18">
        <f>'8.sz.Bölcsőde'!L6</f>
        <v>8</v>
      </c>
      <c r="M28" s="18">
        <f>'8.sz.Bölcsőde'!M6</f>
        <v>1</v>
      </c>
      <c r="N28" s="19">
        <v>0</v>
      </c>
    </row>
    <row r="29" spans="1:14" s="20" customFormat="1">
      <c r="A29" s="35" t="s">
        <v>56</v>
      </c>
      <c r="B29" s="267" t="s">
        <v>30</v>
      </c>
      <c r="C29" s="18">
        <f>'9.sz.KSZKI'!C17</f>
        <v>46942</v>
      </c>
      <c r="D29" s="18">
        <f>'9.sz.KSZKI'!D17</f>
        <v>56084</v>
      </c>
      <c r="E29" s="19"/>
      <c r="F29" s="19"/>
      <c r="G29" s="53">
        <f t="shared" si="5"/>
        <v>103026</v>
      </c>
      <c r="H29" s="42">
        <f>'9.sz.KSZKI'!H17</f>
        <v>24153</v>
      </c>
      <c r="I29" s="42">
        <f>'9.sz.KSZKI'!I17</f>
        <v>54604</v>
      </c>
      <c r="J29" s="42">
        <f>'9.sz.KSZKI'!J17</f>
        <v>24269</v>
      </c>
      <c r="K29" s="22">
        <f t="shared" si="6"/>
        <v>103026</v>
      </c>
      <c r="L29" s="18">
        <f>'9.sz.KSZKI'!L17</f>
        <v>21</v>
      </c>
      <c r="M29" s="18">
        <f>'9.sz.KSZKI'!M17</f>
        <v>2</v>
      </c>
      <c r="N29" s="19">
        <v>0</v>
      </c>
    </row>
    <row r="30" spans="1:14">
      <c r="A30" s="34"/>
      <c r="B30" s="267" t="s">
        <v>31</v>
      </c>
      <c r="C30" s="18">
        <f>SUM(C5,C23,C24,C25,C26,C27,C28,C29)</f>
        <v>395285</v>
      </c>
      <c r="D30" s="18">
        <f t="shared" ref="D30:N30" si="7">SUM(D5,D23,D24,D25,D26,D27,D28,D29)</f>
        <v>229352</v>
      </c>
      <c r="E30" s="18">
        <f t="shared" si="7"/>
        <v>58815</v>
      </c>
      <c r="F30" s="18">
        <f t="shared" si="7"/>
        <v>227769</v>
      </c>
      <c r="G30" s="18">
        <f t="shared" si="7"/>
        <v>911221</v>
      </c>
      <c r="H30" s="18">
        <f t="shared" si="7"/>
        <v>475900</v>
      </c>
      <c r="I30" s="18">
        <f t="shared" si="7"/>
        <v>341972</v>
      </c>
      <c r="J30" s="18">
        <f t="shared" si="7"/>
        <v>82565</v>
      </c>
      <c r="K30" s="18">
        <f t="shared" si="7"/>
        <v>900437</v>
      </c>
      <c r="L30" s="18">
        <f t="shared" si="7"/>
        <v>87</v>
      </c>
      <c r="M30" s="18">
        <f>SUM(M5,M23,M24,M25,M26,M27,M28,M29)</f>
        <v>4</v>
      </c>
      <c r="N30" s="18">
        <f t="shared" si="7"/>
        <v>133</v>
      </c>
    </row>
    <row r="31" spans="1:14" s="56" customFormat="1" ht="15.75" customHeight="1">
      <c r="A31" s="18"/>
      <c r="B31" s="267" t="s">
        <v>12</v>
      </c>
      <c r="C31" s="373"/>
      <c r="D31" s="374"/>
      <c r="E31" s="374"/>
      <c r="F31" s="374"/>
      <c r="G31" s="374"/>
      <c r="H31" s="374"/>
      <c r="I31" s="374"/>
      <c r="J31" s="375"/>
      <c r="K31" s="40">
        <f>K30-G30</f>
        <v>-10784</v>
      </c>
      <c r="L31" s="376"/>
      <c r="M31" s="376"/>
      <c r="N31" s="377"/>
    </row>
    <row r="32" spans="1:14" s="20" customFormat="1">
      <c r="A32" s="35"/>
      <c r="B32" s="267" t="s">
        <v>95</v>
      </c>
      <c r="C32" s="393"/>
      <c r="D32" s="394"/>
      <c r="E32" s="394"/>
      <c r="F32" s="394"/>
      <c r="G32" s="394"/>
      <c r="H32" s="394"/>
      <c r="I32" s="394"/>
      <c r="J32" s="395"/>
      <c r="K32" s="40">
        <f>K31*-1</f>
        <v>10784</v>
      </c>
      <c r="L32" s="378"/>
      <c r="M32" s="378"/>
      <c r="N32" s="379"/>
    </row>
    <row r="33" spans="1:14" s="20" customFormat="1">
      <c r="A33" s="35"/>
      <c r="B33" s="267" t="s">
        <v>32</v>
      </c>
      <c r="C33" s="373"/>
      <c r="D33" s="374"/>
      <c r="E33" s="374"/>
      <c r="F33" s="374"/>
      <c r="G33" s="374"/>
      <c r="H33" s="374"/>
      <c r="I33" s="374"/>
      <c r="J33" s="375"/>
      <c r="K33" s="40">
        <f>K30+K32</f>
        <v>911221</v>
      </c>
      <c r="L33" s="380"/>
      <c r="M33" s="380"/>
      <c r="N33" s="381"/>
    </row>
    <row r="34" spans="1:14">
      <c r="B34" s="25"/>
      <c r="C34" s="26"/>
      <c r="D34" s="26"/>
      <c r="E34" s="26"/>
      <c r="F34" s="26"/>
      <c r="G34" s="26"/>
      <c r="H34" s="26"/>
      <c r="I34" s="27"/>
      <c r="J34" s="27"/>
      <c r="K34" s="27"/>
      <c r="L34" s="27"/>
      <c r="M34" s="27"/>
      <c r="N34" s="27"/>
    </row>
    <row r="35" spans="1:14">
      <c r="B35" s="28" t="str">
        <f>Tartalomjegyzék!A17</f>
        <v>Cibakháza, 2016. február 24.</v>
      </c>
      <c r="I35" s="27"/>
      <c r="J35" s="27"/>
      <c r="K35" s="27"/>
      <c r="L35" s="27"/>
      <c r="M35" s="27"/>
      <c r="N35" s="27"/>
    </row>
    <row r="36" spans="1:14">
      <c r="C36" s="24" t="s">
        <v>60</v>
      </c>
      <c r="D36" s="24" t="s">
        <v>61</v>
      </c>
      <c r="E36" s="24" t="s">
        <v>62</v>
      </c>
      <c r="F36" s="24" t="s">
        <v>63</v>
      </c>
      <c r="G36" s="24" t="s">
        <v>64</v>
      </c>
      <c r="H36" s="24" t="s">
        <v>65</v>
      </c>
      <c r="I36" s="24" t="s">
        <v>66</v>
      </c>
      <c r="J36" s="24" t="s">
        <v>67</v>
      </c>
      <c r="K36" s="24" t="s">
        <v>64</v>
      </c>
    </row>
    <row r="37" spans="1:14">
      <c r="B37" s="29" t="s">
        <v>56</v>
      </c>
      <c r="C37" s="24">
        <f>C6++C10+C11+C12+C13+C14+C16+C17+C19+C20+C26+C27+'4.sz.Cházi Közös Önk.Hiv.'!C7+'4.sz.Cházi Közös Önk.Hiv.'!C9+'4.sz.Cházi Közös Önk.Hiv.'!C10+'2.sz.Összesítő'!C25+'9.sz.KSZKI'!C5+'9.sz.KSZKI'!C7+'9.sz.KSZKI'!C8+'9.sz.KSZKI'!C11+'9.sz.KSZKI'!C12+'9.sz.KSZKI'!C13+'9.sz.KSZKI'!C14+'9.sz.KSZKI'!C15+'9.sz.KSZKI'!C16</f>
        <v>301985</v>
      </c>
      <c r="D37" s="24">
        <f>D6++D10+D11+D12+D13+D14+D16+D17+D19+D20+D26+D27+'4.sz.Cházi Közös Önk.Hiv.'!D7+'4.sz.Cházi Közös Önk.Hiv.'!D9+'4.sz.Cházi Közös Önk.Hiv.'!D10+'2.sz.Összesítő'!D25+'9.sz.KSZKI'!D5+'9.sz.KSZKI'!D7+'9.sz.KSZKI'!D8+'9.sz.KSZKI'!D11+'9.sz.KSZKI'!D12+'9.sz.KSZKI'!D13+'9.sz.KSZKI'!D14+'9.sz.KSZKI'!D15+'9.sz.KSZKI'!D16</f>
        <v>167727</v>
      </c>
      <c r="E37" s="24">
        <f>E6++E10+E11+E12+E13+E14+E16+E17+E19+E20+E26+E27+'4.sz.Cházi Közös Önk.Hiv.'!E7+'4.sz.Cházi Közös Önk.Hiv.'!E9+'4.sz.Cházi Közös Önk.Hiv.'!E10+'2.sz.Összesítő'!E25+'9.sz.KSZKI'!E5+'9.sz.KSZKI'!E7+'9.sz.KSZKI'!E8+'9.sz.KSZKI'!E11+'9.sz.KSZKI'!E12+'9.sz.KSZKI'!E13+'9.sz.KSZKI'!E14+'9.sz.KSZKI'!E15+'9.sz.KSZKI'!E16</f>
        <v>500</v>
      </c>
      <c r="F37" s="24">
        <f>F6++F10+F11+F12+F13+F14+F16+F17+F19+F20+F26+F27+'4.sz.Cházi Közös Önk.Hiv.'!F7+'4.sz.Cházi Közös Önk.Hiv.'!F9+'4.sz.Cházi Közös Önk.Hiv.'!F10+'2.sz.Összesítő'!F25+'9.sz.KSZKI'!F5+'9.sz.KSZKI'!F7+'9.sz.KSZKI'!F8+'9.sz.KSZKI'!F11+'9.sz.KSZKI'!F12+'9.sz.KSZKI'!F13+'9.sz.KSZKI'!F14+'9.sz.KSZKI'!F15+'9.sz.KSZKI'!F16</f>
        <v>227769</v>
      </c>
      <c r="G37" s="24">
        <f>G6++G10+G11+G12+G13+G14+G16+G17+G19+G20+G26+G27+'4.sz.Cházi Közös Önk.Hiv.'!G7+'4.sz.Cházi Közös Önk.Hiv.'!G9+'4.sz.Cházi Közös Önk.Hiv.'!G10+'2.sz.Összesítő'!G25+'9.sz.KSZKI'!G5+'9.sz.KSZKI'!G7+'9.sz.KSZKI'!G8+'9.sz.KSZKI'!G11+'9.sz.KSZKI'!G12+'9.sz.KSZKI'!G13+'9.sz.KSZKI'!G14+'9.sz.KSZKI'!G15+'9.sz.KSZKI'!G16</f>
        <v>697981</v>
      </c>
      <c r="H37" s="24">
        <f>H6++H10+H11+H12+H13+H14+H16+H17+H19+H20+H26+H27+'4.sz.Cházi Közös Önk.Hiv.'!H7+'4.sz.Cházi Közös Önk.Hiv.'!H9+'4.sz.Cházi Közös Önk.Hiv.'!H10+'2.sz.Összesítő'!H25+'9.sz.KSZKI'!H5+'9.sz.KSZKI'!H7+'9.sz.KSZKI'!H8+'9.sz.KSZKI'!H11+'9.sz.KSZKI'!H12+'9.sz.KSZKI'!H13+'9.sz.KSZKI'!H14+'9.sz.KSZKI'!H15+'9.sz.KSZKI'!H16</f>
        <v>399113</v>
      </c>
      <c r="I37" s="24">
        <f>I6++I10+I11+I12+I13+I14+I16+I17+I19+I20+I26+I27+'4.sz.Cházi Közös Önk.Hiv.'!I7+'4.sz.Cházi Közös Önk.Hiv.'!I9+'4.sz.Cházi Közös Önk.Hiv.'!I10+'2.sz.Összesítő'!I25+'9.sz.KSZKI'!I5+'9.sz.KSZKI'!I7+'9.sz.KSZKI'!I8+'9.sz.KSZKI'!I11+'9.sz.KSZKI'!I12+'9.sz.KSZKI'!I13+'9.sz.KSZKI'!I14+'9.sz.KSZKI'!I15+'9.sz.KSZKI'!I16</f>
        <v>263293</v>
      </c>
      <c r="J37" s="24">
        <f>J6++J10+J11+J12+J13+J14+J16+J17+J19+J20+J26+J27+'4.sz.Cházi Közös Önk.Hiv.'!J7+'4.sz.Cházi Közös Önk.Hiv.'!J9+'4.sz.Cházi Közös Önk.Hiv.'!J10+'2.sz.Összesítő'!J25+'9.sz.KSZKI'!J5+'9.sz.KSZKI'!J7+'9.sz.KSZKI'!J8+'9.sz.KSZKI'!J11+'9.sz.KSZKI'!J12+'9.sz.KSZKI'!J13+'9.sz.KSZKI'!J14+'9.sz.KSZKI'!J15+'9.sz.KSZKI'!J16</f>
        <v>66043</v>
      </c>
      <c r="K37" s="24">
        <f>K6++K10+K11+K12+K13+K14+K16+K17+K19+K20+K26+K27+'4.sz.Cházi Közös Önk.Hiv.'!K7+'4.sz.Cházi Közös Önk.Hiv.'!K9+'4.sz.Cházi Közös Önk.Hiv.'!K10+'2.sz.Összesítő'!K25+'9.sz.KSZKI'!K5+'9.sz.KSZKI'!K7+'9.sz.KSZKI'!K8+'9.sz.KSZKI'!K11+'9.sz.KSZKI'!K12+'9.sz.KSZKI'!K13+'9.sz.KSZKI'!K14+'9.sz.KSZKI'!K15+'9.sz.KSZKI'!K16</f>
        <v>728449</v>
      </c>
    </row>
    <row r="38" spans="1:14">
      <c r="B38" s="29" t="s">
        <v>57</v>
      </c>
      <c r="C38" s="24">
        <f>C7+C8+C9+C15+C18+C21+C22+C28+'9.sz.KSZKI'!C6+'9.sz.KSZKI'!C9+'9.sz.KSZKI'!C10</f>
        <v>32137</v>
      </c>
      <c r="D38" s="24">
        <f>D7+D8+D9+D15+D18+D21+D22+D28+'9.sz.KSZKI'!D6+'9.sz.KSZKI'!D9+'9.sz.KSZKI'!D10</f>
        <v>52004</v>
      </c>
      <c r="E38" s="24">
        <f>E7+E8+E9+E15+E18+E21+E22+E28+'9.sz.KSZKI'!E6+'9.sz.KSZKI'!E9+'9.sz.KSZKI'!E10</f>
        <v>58315</v>
      </c>
      <c r="F38" s="24">
        <f>F7+F8+F9+F15+F18+F21+F22+F28+'9.sz.KSZKI'!F6+'9.sz.KSZKI'!F9+'9.sz.KSZKI'!F10</f>
        <v>0</v>
      </c>
      <c r="G38" s="24">
        <f>G7+G8+G9+G15+G18+G21+G22+G28+'9.sz.KSZKI'!G6+'9.sz.KSZKI'!G9+'9.sz.KSZKI'!G10</f>
        <v>142456</v>
      </c>
      <c r="H38" s="24">
        <f>H7+H8+H9+H15+H18+H21+H22+H28+'9.sz.KSZKI'!H6+'9.sz.KSZKI'!H9+'9.sz.KSZKI'!H10</f>
        <v>75146</v>
      </c>
      <c r="I38" s="24">
        <f>I7+I8+I9+I15+I18+I21+I22+I28+'9.sz.KSZKI'!I6+'9.sz.KSZKI'!I9+'9.sz.KSZKI'!I10</f>
        <v>16849</v>
      </c>
      <c r="J38" s="24">
        <f>J7+J8+J9+J15+J18+J21+J22+J28+'9.sz.KSZKI'!J6+'9.sz.KSZKI'!J9+'9.sz.KSZKI'!J10</f>
        <v>9209</v>
      </c>
      <c r="K38" s="24">
        <f>K7+K8+K9+K15+K18+K21+K22+K28+'9.sz.KSZKI'!K6+'9.sz.KSZKI'!K9+'9.sz.KSZKI'!K10</f>
        <v>101204</v>
      </c>
    </row>
    <row r="39" spans="1:14">
      <c r="B39" s="29" t="s">
        <v>59</v>
      </c>
      <c r="C39" s="24">
        <f>'4.sz.Cházi Közös Önk.Hiv.'!C6</f>
        <v>61163</v>
      </c>
      <c r="D39" s="24">
        <f>'4.sz.Cházi Közös Önk.Hiv.'!D6</f>
        <v>9621</v>
      </c>
      <c r="E39" s="24">
        <f>'4.sz.Cházi Közös Önk.Hiv.'!E6</f>
        <v>0</v>
      </c>
      <c r="F39" s="24">
        <f>'4.sz.Cházi Közös Önk.Hiv.'!F6</f>
        <v>0</v>
      </c>
      <c r="G39" s="24">
        <f>'4.sz.Cházi Közös Önk.Hiv.'!G6</f>
        <v>70784</v>
      </c>
      <c r="H39" s="24">
        <f>'4.sz.Cházi Közös Önk.Hiv.'!H6</f>
        <v>1641</v>
      </c>
      <c r="I39" s="24">
        <f>'4.sz.Cházi Közös Önk.Hiv.'!I6</f>
        <v>61830</v>
      </c>
      <c r="J39" s="24">
        <f>'4.sz.Cházi Közös Önk.Hiv.'!J6</f>
        <v>7313</v>
      </c>
      <c r="K39" s="24">
        <f>'4.sz.Cházi Közös Önk.Hiv.'!K6</f>
        <v>70784</v>
      </c>
    </row>
    <row r="40" spans="1:14">
      <c r="C40" s="24">
        <f>SUM(C37:C39)</f>
        <v>395285</v>
      </c>
      <c r="D40" s="24">
        <f t="shared" ref="D40:K40" si="8">SUM(D37:D39)</f>
        <v>229352</v>
      </c>
      <c r="E40" s="24">
        <f t="shared" si="8"/>
        <v>58815</v>
      </c>
      <c r="F40" s="24">
        <f t="shared" si="8"/>
        <v>227769</v>
      </c>
      <c r="G40" s="24">
        <f t="shared" si="8"/>
        <v>911221</v>
      </c>
      <c r="H40" s="24">
        <f t="shared" si="8"/>
        <v>475900</v>
      </c>
      <c r="I40" s="24">
        <f t="shared" si="8"/>
        <v>341972</v>
      </c>
      <c r="J40" s="24">
        <f t="shared" si="8"/>
        <v>82565</v>
      </c>
      <c r="K40" s="24">
        <f t="shared" si="8"/>
        <v>900437</v>
      </c>
    </row>
    <row r="42" spans="1:14">
      <c r="B42" s="29" t="s">
        <v>209</v>
      </c>
      <c r="C42" s="24">
        <f>'3.sz.Önkormányzat'!C23+'4.sz.Cházi Közös Önk.Hiv.'!C11+'5.sz.Óvoda'!C9+'6.sz.Könyvtár'!C6+'7.sz.Műv.Ház'!C6+'8.sz.Bölcsőde'!C6+'9.sz.KSZKI'!C17</f>
        <v>395285</v>
      </c>
      <c r="D42" s="24">
        <f>'3.sz.Önkormányzat'!D23+'4.sz.Cházi Közös Önk.Hiv.'!D11+'5.sz.Óvoda'!D9+'6.sz.Könyvtár'!D6+'7.sz.Műv.Ház'!D6+'8.sz.Bölcsőde'!D6+'9.sz.KSZKI'!D17</f>
        <v>229352</v>
      </c>
      <c r="E42" s="24">
        <f>'3.sz.Önkormányzat'!E23+'4.sz.Cházi Közös Önk.Hiv.'!E11+'5.sz.Óvoda'!E9+'6.sz.Könyvtár'!E6+'7.sz.Műv.Ház'!E6+'8.sz.Bölcsőde'!E6+'9.sz.KSZKI'!E17</f>
        <v>58815</v>
      </c>
      <c r="F42" s="24">
        <f>'3.sz.Önkormányzat'!F23+'4.sz.Cházi Közös Önk.Hiv.'!F11+'5.sz.Óvoda'!F9+'6.sz.Könyvtár'!F6+'7.sz.Műv.Ház'!F6+'8.sz.Bölcsőde'!F6+'9.sz.KSZKI'!F17</f>
        <v>227769</v>
      </c>
      <c r="G42" s="24">
        <f>'3.sz.Önkormányzat'!G23+'4.sz.Cházi Közös Önk.Hiv.'!G11+'5.sz.Óvoda'!G9+'6.sz.Könyvtár'!G6+'7.sz.Műv.Ház'!G6+'8.sz.Bölcsőde'!G6+'9.sz.KSZKI'!G17</f>
        <v>911221</v>
      </c>
      <c r="H42" s="24">
        <f>'3.sz.Önkormányzat'!H23+'4.sz.Cházi Közös Önk.Hiv.'!H11+'5.sz.Óvoda'!H9+'6.sz.Könyvtár'!H6+'7.sz.Műv.Ház'!H6+'8.sz.Bölcsőde'!H6+'9.sz.KSZKI'!H17</f>
        <v>475900</v>
      </c>
      <c r="I42" s="24">
        <f>'3.sz.Önkormányzat'!I23+'4.sz.Cházi Közös Önk.Hiv.'!I11+'5.sz.Óvoda'!I9+'6.sz.Könyvtár'!I6+'7.sz.Műv.Ház'!I6+'8.sz.Bölcsőde'!I6+'9.sz.KSZKI'!I17</f>
        <v>354273</v>
      </c>
      <c r="J42" s="24">
        <f>'3.sz.Önkormányzat'!J23+'4.sz.Cházi Közös Önk.Hiv.'!J11+'5.sz.Óvoda'!J9+'6.sz.Könyvtár'!J6+'7.sz.Műv.Ház'!J6+'8.sz.Bölcsőde'!J6+'9.sz.KSZKI'!J17</f>
        <v>82565</v>
      </c>
      <c r="K42" s="24">
        <f>'3.sz.Önkormányzat'!K23+'4.sz.Cházi Közös Önk.Hiv.'!K11+'5.sz.Óvoda'!K9+'6.sz.Könyvtár'!K6+'7.sz.Műv.Ház'!K6+'8.sz.Bölcsőde'!K6+'9.sz.KSZKI'!K17</f>
        <v>912738</v>
      </c>
    </row>
  </sheetData>
  <mergeCells count="12">
    <mergeCell ref="C33:J33"/>
    <mergeCell ref="L31:N33"/>
    <mergeCell ref="A1:N1"/>
    <mergeCell ref="A2:K2"/>
    <mergeCell ref="A3:B3"/>
    <mergeCell ref="A4:A5"/>
    <mergeCell ref="C3:G3"/>
    <mergeCell ref="H3:K3"/>
    <mergeCell ref="C31:J31"/>
    <mergeCell ref="C32:J32"/>
    <mergeCell ref="L2:N2"/>
    <mergeCell ref="L3:N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&amp;R&amp;"-,Félkövér"1.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32"/>
  <sheetViews>
    <sheetView topLeftCell="B19" workbookViewId="0">
      <selection activeCell="B11" sqref="A11:XFD11"/>
    </sheetView>
  </sheetViews>
  <sheetFormatPr defaultRowHeight="15"/>
  <cols>
    <col min="1" max="1" width="4.85546875" style="336" customWidth="1"/>
    <col min="2" max="2" width="57.5703125" style="336" bestFit="1" customWidth="1"/>
    <col min="3" max="3" width="17" style="336" customWidth="1"/>
    <col min="4" max="4" width="11" style="336" bestFit="1" customWidth="1"/>
    <col min="5" max="5" width="13.28515625" style="336" customWidth="1"/>
    <col min="6" max="6" width="13.85546875" style="336" bestFit="1" customWidth="1"/>
    <col min="7" max="7" width="11" style="336" bestFit="1" customWidth="1"/>
    <col min="8" max="8" width="13.140625" style="336" customWidth="1"/>
    <col min="9" max="9" width="12.28515625" style="336" customWidth="1"/>
    <col min="10" max="10" width="10" style="336" bestFit="1" customWidth="1"/>
    <col min="11" max="11" width="11" style="336" bestFit="1" customWidth="1"/>
    <col min="12" max="12" width="11.42578125" style="336" customWidth="1"/>
    <col min="13" max="13" width="10.7109375" style="336" customWidth="1"/>
    <col min="14" max="14" width="17.28515625" style="336" bestFit="1" customWidth="1"/>
    <col min="15" max="16384" width="9.140625" style="336"/>
  </cols>
  <sheetData>
    <row r="1" spans="1:15" s="1" customFormat="1">
      <c r="A1" s="382" t="s">
        <v>234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5" s="1" customFormat="1">
      <c r="A2" s="383" t="s">
        <v>9</v>
      </c>
      <c r="B2" s="384"/>
      <c r="C2" s="384"/>
      <c r="D2" s="384"/>
      <c r="E2" s="384"/>
      <c r="F2" s="384"/>
      <c r="G2" s="384"/>
      <c r="H2" s="384"/>
      <c r="I2" s="384"/>
      <c r="J2" s="384"/>
      <c r="K2" s="385"/>
      <c r="L2" s="382" t="s">
        <v>99</v>
      </c>
      <c r="M2" s="382"/>
      <c r="N2" s="382"/>
    </row>
    <row r="3" spans="1:15" s="2" customFormat="1" ht="15" customHeight="1">
      <c r="A3" s="386" t="s">
        <v>42</v>
      </c>
      <c r="B3" s="386"/>
      <c r="C3" s="373" t="s">
        <v>10</v>
      </c>
      <c r="D3" s="374"/>
      <c r="E3" s="374"/>
      <c r="F3" s="374"/>
      <c r="G3" s="389"/>
      <c r="H3" s="390" t="s">
        <v>11</v>
      </c>
      <c r="I3" s="391"/>
      <c r="J3" s="391"/>
      <c r="K3" s="392"/>
      <c r="L3" s="382" t="s">
        <v>13</v>
      </c>
      <c r="M3" s="382"/>
      <c r="N3" s="382"/>
    </row>
    <row r="4" spans="1:15" s="2" customFormat="1" ht="60">
      <c r="A4" s="387" t="s">
        <v>36</v>
      </c>
      <c r="B4" s="397" t="s">
        <v>68</v>
      </c>
      <c r="C4" s="3" t="s">
        <v>14</v>
      </c>
      <c r="D4" s="3" t="s">
        <v>15</v>
      </c>
      <c r="E4" s="3" t="s">
        <v>16</v>
      </c>
      <c r="F4" s="4" t="s">
        <v>46</v>
      </c>
      <c r="G4" s="49" t="s">
        <v>33</v>
      </c>
      <c r="H4" s="268" t="s">
        <v>17</v>
      </c>
      <c r="I4" s="4" t="s">
        <v>18</v>
      </c>
      <c r="J4" s="4" t="s">
        <v>34</v>
      </c>
      <c r="K4" s="4" t="s">
        <v>35</v>
      </c>
      <c r="L4" s="5" t="s">
        <v>19</v>
      </c>
      <c r="M4" s="5" t="s">
        <v>20</v>
      </c>
      <c r="N4" s="266" t="s">
        <v>21</v>
      </c>
    </row>
    <row r="5" spans="1:15" s="2" customFormat="1" ht="18" customHeight="1">
      <c r="A5" s="388"/>
      <c r="B5" s="398"/>
      <c r="C5" s="3">
        <f>SUM(C6:C22)</f>
        <v>164953</v>
      </c>
      <c r="D5" s="3">
        <f t="shared" ref="D5:N5" si="0">SUM(D6:D22)</f>
        <v>144048</v>
      </c>
      <c r="E5" s="3">
        <f t="shared" si="0"/>
        <v>58315</v>
      </c>
      <c r="F5" s="3">
        <f t="shared" si="0"/>
        <v>227769</v>
      </c>
      <c r="G5" s="3">
        <f t="shared" si="0"/>
        <v>595085</v>
      </c>
      <c r="H5" s="3">
        <f t="shared" si="0"/>
        <v>446699</v>
      </c>
      <c r="I5" s="3">
        <f t="shared" si="0"/>
        <v>149903</v>
      </c>
      <c r="J5" s="3">
        <f t="shared" si="0"/>
        <v>0</v>
      </c>
      <c r="K5" s="3">
        <f t="shared" si="0"/>
        <v>596602</v>
      </c>
      <c r="L5" s="3">
        <f>SUM(L6:L22)</f>
        <v>10</v>
      </c>
      <c r="M5" s="8">
        <f t="shared" si="0"/>
        <v>0</v>
      </c>
      <c r="N5" s="3">
        <f t="shared" si="0"/>
        <v>133</v>
      </c>
      <c r="O5" s="39"/>
    </row>
    <row r="6" spans="1:15" s="13" customFormat="1">
      <c r="A6" s="31" t="s">
        <v>56</v>
      </c>
      <c r="B6" s="9" t="s">
        <v>37</v>
      </c>
      <c r="C6" s="10"/>
      <c r="D6" s="11">
        <v>10795</v>
      </c>
      <c r="E6" s="10"/>
      <c r="F6" s="10"/>
      <c r="G6" s="51">
        <f>SUM(C6:F6)</f>
        <v>10795</v>
      </c>
      <c r="H6" s="44"/>
      <c r="I6" s="38">
        <v>10610</v>
      </c>
      <c r="J6" s="10"/>
      <c r="K6" s="7">
        <f>SUM(H6:J6)</f>
        <v>10610</v>
      </c>
      <c r="L6" s="11"/>
      <c r="M6" s="12"/>
      <c r="N6" s="11"/>
      <c r="O6" s="54"/>
    </row>
    <row r="7" spans="1:15" s="15" customFormat="1">
      <c r="A7" s="32" t="s">
        <v>57</v>
      </c>
      <c r="B7" s="14" t="s">
        <v>38</v>
      </c>
      <c r="C7" s="10"/>
      <c r="D7" s="7">
        <v>251</v>
      </c>
      <c r="E7" s="10"/>
      <c r="F7" s="10"/>
      <c r="G7" s="51">
        <f t="shared" ref="G7:G22" si="1">SUM(C7:F7)</f>
        <v>251</v>
      </c>
      <c r="H7" s="45">
        <v>546</v>
      </c>
      <c r="I7" s="10"/>
      <c r="J7" s="10"/>
      <c r="K7" s="7">
        <f>SUM(H7:J7)</f>
        <v>546</v>
      </c>
      <c r="L7" s="10">
        <v>0</v>
      </c>
      <c r="M7" s="10">
        <v>0</v>
      </c>
      <c r="N7" s="10">
        <v>0</v>
      </c>
    </row>
    <row r="8" spans="1:15" s="15" customFormat="1">
      <c r="A8" s="32" t="s">
        <v>57</v>
      </c>
      <c r="B8" s="14" t="s">
        <v>39</v>
      </c>
      <c r="C8" s="10"/>
      <c r="D8" s="10"/>
      <c r="E8" s="38">
        <v>8700</v>
      </c>
      <c r="F8" s="10"/>
      <c r="G8" s="51">
        <f t="shared" si="1"/>
        <v>8700</v>
      </c>
      <c r="H8" s="45">
        <v>8700</v>
      </c>
      <c r="I8" s="10"/>
      <c r="J8" s="10"/>
      <c r="K8" s="7">
        <f t="shared" ref="K8:K22" si="2">SUM(H8:J8)</f>
        <v>8700</v>
      </c>
      <c r="L8" s="10">
        <v>0</v>
      </c>
      <c r="M8" s="10">
        <v>0</v>
      </c>
      <c r="N8" s="10">
        <v>0</v>
      </c>
    </row>
    <row r="9" spans="1:15" s="15" customFormat="1">
      <c r="A9" s="32" t="s">
        <v>57</v>
      </c>
      <c r="B9" s="14" t="s">
        <v>40</v>
      </c>
      <c r="C9" s="7">
        <v>1768</v>
      </c>
      <c r="D9" s="7">
        <f>21703</f>
        <v>21703</v>
      </c>
      <c r="E9" s="7">
        <f>8000</f>
        <v>8000</v>
      </c>
      <c r="F9" s="10"/>
      <c r="G9" s="51">
        <f t="shared" si="1"/>
        <v>31471</v>
      </c>
      <c r="H9" s="46"/>
      <c r="I9" s="10"/>
      <c r="J9" s="10"/>
      <c r="K9" s="7">
        <f t="shared" si="2"/>
        <v>0</v>
      </c>
      <c r="L9" s="10">
        <v>0</v>
      </c>
      <c r="M9" s="10">
        <v>0</v>
      </c>
      <c r="N9" s="10">
        <v>0</v>
      </c>
    </row>
    <row r="10" spans="1:15" s="15" customFormat="1">
      <c r="A10" s="32" t="s">
        <v>56</v>
      </c>
      <c r="B10" s="14" t="s">
        <v>41</v>
      </c>
      <c r="C10" s="10"/>
      <c r="D10" s="7">
        <v>15136</v>
      </c>
      <c r="E10" s="10"/>
      <c r="F10" s="10"/>
      <c r="G10" s="51">
        <f t="shared" si="1"/>
        <v>15136</v>
      </c>
      <c r="H10" s="46"/>
      <c r="I10" s="7">
        <v>15136</v>
      </c>
      <c r="J10" s="10"/>
      <c r="K10" s="7">
        <f t="shared" si="2"/>
        <v>15136</v>
      </c>
      <c r="L10" s="10">
        <v>0</v>
      </c>
      <c r="M10" s="10">
        <v>0</v>
      </c>
      <c r="N10" s="10">
        <v>0</v>
      </c>
    </row>
    <row r="11" spans="1:15" s="319" customFormat="1" ht="33.75" customHeight="1">
      <c r="A11" s="314" t="s">
        <v>56</v>
      </c>
      <c r="B11" s="315" t="s">
        <v>45</v>
      </c>
      <c r="C11" s="316"/>
      <c r="D11" s="316"/>
      <c r="E11" s="316"/>
      <c r="F11" s="311">
        <f>66991+78213</f>
        <v>145204</v>
      </c>
      <c r="G11" s="317">
        <f t="shared" si="1"/>
        <v>145204</v>
      </c>
      <c r="H11" s="318">
        <f>25500+29681+20434+2420+1832</f>
        <v>79867</v>
      </c>
      <c r="I11" s="311">
        <f>31202+26266+12301</f>
        <v>69769</v>
      </c>
      <c r="J11" s="316"/>
      <c r="K11" s="311">
        <f t="shared" si="2"/>
        <v>149636</v>
      </c>
      <c r="L11" s="316">
        <v>0</v>
      </c>
      <c r="M11" s="316">
        <v>0</v>
      </c>
      <c r="N11" s="316">
        <v>0</v>
      </c>
    </row>
    <row r="12" spans="1:15" s="15" customFormat="1">
      <c r="A12" s="32" t="s">
        <v>56</v>
      </c>
      <c r="B12" s="14" t="s">
        <v>43</v>
      </c>
      <c r="C12" s="10"/>
      <c r="D12" s="7">
        <v>10000</v>
      </c>
      <c r="E12" s="10"/>
      <c r="F12" s="10"/>
      <c r="G12" s="51">
        <f t="shared" si="1"/>
        <v>10000</v>
      </c>
      <c r="H12" s="45">
        <f>10000+95000+7059</f>
        <v>112059</v>
      </c>
      <c r="I12" s="38">
        <v>12301</v>
      </c>
      <c r="J12" s="10"/>
      <c r="K12" s="7">
        <f t="shared" si="2"/>
        <v>124360</v>
      </c>
      <c r="L12" s="10">
        <v>0</v>
      </c>
      <c r="M12" s="10">
        <v>0</v>
      </c>
      <c r="N12" s="10">
        <v>0</v>
      </c>
    </row>
    <row r="13" spans="1:15" s="15" customFormat="1">
      <c r="A13" s="32" t="s">
        <v>56</v>
      </c>
      <c r="B13" s="14" t="s">
        <v>44</v>
      </c>
      <c r="C13" s="10"/>
      <c r="D13" s="10"/>
      <c r="E13" s="10"/>
      <c r="F13" s="38">
        <f>'4.sz.Cházi Közös Önk.Hiv.'!J11+'5.sz.Óvoda'!J9+'6.sz.Könyvtár'!J6+'7.sz.Műv.Ház'!J6+'8.sz.Bölcsőde'!J6+'9.sz.KSZKI'!J17</f>
        <v>82565</v>
      </c>
      <c r="G13" s="51">
        <f t="shared" si="1"/>
        <v>82565</v>
      </c>
      <c r="H13" s="46"/>
      <c r="I13" s="10"/>
      <c r="J13" s="10"/>
      <c r="K13" s="7">
        <f t="shared" si="2"/>
        <v>0</v>
      </c>
      <c r="L13" s="10"/>
      <c r="M13" s="10"/>
      <c r="N13" s="10"/>
    </row>
    <row r="14" spans="1:15" s="15" customFormat="1">
      <c r="A14" s="32" t="s">
        <v>56</v>
      </c>
      <c r="B14" s="14" t="s">
        <v>233</v>
      </c>
      <c r="C14" s="10"/>
      <c r="D14" s="7">
        <v>5096</v>
      </c>
      <c r="E14" s="10"/>
      <c r="F14" s="10"/>
      <c r="G14" s="51">
        <f t="shared" si="1"/>
        <v>5096</v>
      </c>
      <c r="H14" s="45">
        <v>119</v>
      </c>
      <c r="I14" s="33"/>
      <c r="J14" s="33"/>
      <c r="K14" s="7">
        <f t="shared" si="2"/>
        <v>119</v>
      </c>
      <c r="L14" s="10">
        <v>0</v>
      </c>
      <c r="M14" s="10">
        <v>0</v>
      </c>
      <c r="N14" s="10">
        <v>0</v>
      </c>
    </row>
    <row r="15" spans="1:15" s="15" customFormat="1">
      <c r="A15" s="32" t="s">
        <v>57</v>
      </c>
      <c r="B15" s="14" t="s">
        <v>47</v>
      </c>
      <c r="C15" s="10"/>
      <c r="D15" s="7">
        <v>7031</v>
      </c>
      <c r="E15" s="10"/>
      <c r="F15" s="10"/>
      <c r="G15" s="51">
        <f t="shared" si="1"/>
        <v>7031</v>
      </c>
      <c r="H15" s="46"/>
      <c r="I15" s="10"/>
      <c r="J15" s="10"/>
      <c r="K15" s="7">
        <f t="shared" si="2"/>
        <v>0</v>
      </c>
      <c r="L15" s="10">
        <v>0</v>
      </c>
      <c r="M15" s="10">
        <v>0</v>
      </c>
      <c r="N15" s="10">
        <v>0</v>
      </c>
    </row>
    <row r="16" spans="1:15" s="15" customFormat="1">
      <c r="A16" s="32" t="s">
        <v>56</v>
      </c>
      <c r="B16" s="14" t="s">
        <v>23</v>
      </c>
      <c r="C16" s="10"/>
      <c r="D16" s="7">
        <v>18811</v>
      </c>
      <c r="E16" s="10"/>
      <c r="F16" s="10"/>
      <c r="G16" s="51">
        <f t="shared" si="1"/>
        <v>18811</v>
      </c>
      <c r="H16" s="46"/>
      <c r="I16" s="38">
        <v>37862</v>
      </c>
      <c r="J16" s="10"/>
      <c r="K16" s="7">
        <f t="shared" si="2"/>
        <v>37862</v>
      </c>
      <c r="L16" s="10">
        <v>0</v>
      </c>
      <c r="M16" s="10">
        <v>0</v>
      </c>
      <c r="N16" s="10">
        <v>0</v>
      </c>
    </row>
    <row r="17" spans="1:14" s="15" customFormat="1">
      <c r="A17" s="32" t="s">
        <v>56</v>
      </c>
      <c r="B17" s="14" t="s">
        <v>24</v>
      </c>
      <c r="C17" s="7">
        <v>139437</v>
      </c>
      <c r="D17" s="7">
        <v>41465</v>
      </c>
      <c r="E17" s="10"/>
      <c r="F17" s="10"/>
      <c r="G17" s="51">
        <f t="shared" si="1"/>
        <v>180902</v>
      </c>
      <c r="H17" s="45">
        <v>177267</v>
      </c>
      <c r="I17" s="10"/>
      <c r="J17" s="10"/>
      <c r="K17" s="7">
        <f t="shared" si="2"/>
        <v>177267</v>
      </c>
      <c r="L17" s="10">
        <v>0</v>
      </c>
      <c r="M17" s="10">
        <v>0</v>
      </c>
      <c r="N17" s="7">
        <v>133</v>
      </c>
    </row>
    <row r="18" spans="1:14" s="15" customFormat="1">
      <c r="A18" s="32" t="s">
        <v>57</v>
      </c>
      <c r="B18" s="14" t="s">
        <v>25</v>
      </c>
      <c r="C18" s="10"/>
      <c r="D18" s="10"/>
      <c r="E18" s="7">
        <v>41615</v>
      </c>
      <c r="F18" s="10"/>
      <c r="G18" s="51">
        <f t="shared" si="1"/>
        <v>41615</v>
      </c>
      <c r="H18" s="45">
        <v>41453</v>
      </c>
      <c r="I18" s="10"/>
      <c r="J18" s="10"/>
      <c r="K18" s="7">
        <f t="shared" si="2"/>
        <v>41453</v>
      </c>
      <c r="L18" s="10">
        <v>0</v>
      </c>
      <c r="M18" s="10">
        <v>0</v>
      </c>
      <c r="N18" s="10">
        <v>0</v>
      </c>
    </row>
    <row r="19" spans="1:14" s="1" customFormat="1">
      <c r="A19" s="34" t="s">
        <v>56</v>
      </c>
      <c r="B19" s="16" t="s">
        <v>48</v>
      </c>
      <c r="C19" s="17">
        <v>7475</v>
      </c>
      <c r="D19" s="17">
        <v>1619</v>
      </c>
      <c r="E19" s="10"/>
      <c r="F19" s="10"/>
      <c r="G19" s="51">
        <f t="shared" si="1"/>
        <v>9094</v>
      </c>
      <c r="H19" s="47">
        <v>5876</v>
      </c>
      <c r="I19" s="10"/>
      <c r="J19" s="10"/>
      <c r="K19" s="7">
        <f t="shared" si="2"/>
        <v>5876</v>
      </c>
      <c r="L19" s="17">
        <v>3</v>
      </c>
      <c r="M19" s="10">
        <v>0</v>
      </c>
      <c r="N19" s="10">
        <v>0</v>
      </c>
    </row>
    <row r="20" spans="1:14" s="1" customFormat="1">
      <c r="A20" s="34" t="s">
        <v>56</v>
      </c>
      <c r="B20" s="16" t="s">
        <v>49</v>
      </c>
      <c r="C20" s="17">
        <v>7482</v>
      </c>
      <c r="D20" s="17">
        <v>1632</v>
      </c>
      <c r="E20" s="10"/>
      <c r="F20" s="10"/>
      <c r="G20" s="51">
        <f t="shared" si="1"/>
        <v>9114</v>
      </c>
      <c r="H20" s="47">
        <v>8620</v>
      </c>
      <c r="I20" s="10"/>
      <c r="J20" s="10"/>
      <c r="K20" s="7">
        <f t="shared" si="2"/>
        <v>8620</v>
      </c>
      <c r="L20" s="17">
        <v>2</v>
      </c>
      <c r="M20" s="10">
        <v>0</v>
      </c>
      <c r="N20" s="10">
        <v>0</v>
      </c>
    </row>
    <row r="21" spans="1:14" s="1" customFormat="1">
      <c r="A21" s="34" t="s">
        <v>57</v>
      </c>
      <c r="B21" s="16" t="s">
        <v>238</v>
      </c>
      <c r="C21" s="17">
        <v>8791</v>
      </c>
      <c r="D21" s="17">
        <v>889</v>
      </c>
      <c r="E21" s="10"/>
      <c r="F21" s="10"/>
      <c r="G21" s="51">
        <f t="shared" si="1"/>
        <v>9680</v>
      </c>
      <c r="H21" s="47">
        <v>12192</v>
      </c>
      <c r="I21" s="10"/>
      <c r="J21" s="10"/>
      <c r="K21" s="7">
        <f t="shared" si="2"/>
        <v>12192</v>
      </c>
      <c r="L21" s="17">
        <v>5</v>
      </c>
      <c r="M21" s="10"/>
      <c r="N21" s="10"/>
    </row>
    <row r="22" spans="1:14" s="1" customFormat="1">
      <c r="A22" s="34" t="s">
        <v>57</v>
      </c>
      <c r="B22" s="14" t="s">
        <v>58</v>
      </c>
      <c r="C22" s="10"/>
      <c r="D22" s="17">
        <v>9620</v>
      </c>
      <c r="E22" s="10"/>
      <c r="F22" s="10"/>
      <c r="G22" s="51">
        <f t="shared" si="1"/>
        <v>9620</v>
      </c>
      <c r="H22" s="46"/>
      <c r="I22" s="38">
        <v>4225</v>
      </c>
      <c r="J22" s="10"/>
      <c r="K22" s="7">
        <f t="shared" si="2"/>
        <v>4225</v>
      </c>
      <c r="L22" s="10">
        <v>0</v>
      </c>
      <c r="M22" s="10">
        <v>0</v>
      </c>
      <c r="N22" s="10">
        <v>0</v>
      </c>
    </row>
    <row r="23" spans="1:14">
      <c r="A23" s="396" t="s">
        <v>69</v>
      </c>
      <c r="B23" s="396"/>
      <c r="C23" s="359">
        <f>SUM(C6:C22)</f>
        <v>164953</v>
      </c>
      <c r="D23" s="359">
        <f t="shared" ref="D23:E23" si="3">SUM(D6:D22)</f>
        <v>144048</v>
      </c>
      <c r="E23" s="359">
        <f t="shared" si="3"/>
        <v>58315</v>
      </c>
      <c r="F23" s="359">
        <f>SUM(F6:F22)</f>
        <v>227769</v>
      </c>
      <c r="G23" s="359">
        <f>SUM(C23:F23)</f>
        <v>595085</v>
      </c>
      <c r="H23" s="359">
        <f>SUM(H6:H22)</f>
        <v>446699</v>
      </c>
      <c r="I23" s="359">
        <f t="shared" ref="I23:J23" si="4">SUM(I6:I22)</f>
        <v>149903</v>
      </c>
      <c r="J23" s="359">
        <f t="shared" si="4"/>
        <v>0</v>
      </c>
      <c r="K23" s="359">
        <f>SUM(H23:J23)</f>
        <v>596602</v>
      </c>
      <c r="L23" s="360"/>
      <c r="M23" s="360"/>
      <c r="N23" s="360"/>
    </row>
    <row r="24" spans="1:14">
      <c r="K24" s="361"/>
    </row>
    <row r="26" spans="1:14">
      <c r="B26" s="337" t="str">
        <f>Tartalomjegyzék!A17</f>
        <v>Cibakháza, 2016. február 24.</v>
      </c>
    </row>
    <row r="32" spans="1:14">
      <c r="B32" s="28"/>
    </row>
  </sheetData>
  <mergeCells count="10">
    <mergeCell ref="A4:A5"/>
    <mergeCell ref="A23:B23"/>
    <mergeCell ref="B4:B5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"/>
  <sheetViews>
    <sheetView topLeftCell="A10" workbookViewId="0">
      <selection activeCell="H6" sqref="H6"/>
    </sheetView>
  </sheetViews>
  <sheetFormatPr defaultRowHeight="12.75"/>
  <cols>
    <col min="1" max="1" width="5.140625" style="175" customWidth="1"/>
    <col min="2" max="2" width="48.140625" style="175" bestFit="1" customWidth="1"/>
    <col min="3" max="3" width="17.85546875" style="175" bestFit="1" customWidth="1"/>
    <col min="4" max="4" width="10" style="175" bestFit="1" customWidth="1"/>
    <col min="5" max="5" width="14.140625" style="175" bestFit="1" customWidth="1"/>
    <col min="6" max="6" width="13.85546875" style="175" customWidth="1"/>
    <col min="7" max="7" width="10.5703125" style="175" bestFit="1" customWidth="1"/>
    <col min="8" max="8" width="11.42578125" style="175" customWidth="1"/>
    <col min="9" max="9" width="10" style="175" bestFit="1" customWidth="1"/>
    <col min="10" max="10" width="11.85546875" style="175" customWidth="1"/>
    <col min="11" max="11" width="10.5703125" style="175" bestFit="1" customWidth="1"/>
    <col min="12" max="12" width="12" style="29" customWidth="1"/>
    <col min="13" max="13" width="13.5703125" style="175" customWidth="1"/>
    <col min="14" max="14" width="16.5703125" style="175" customWidth="1"/>
    <col min="15" max="16384" width="9.140625" style="175"/>
  </cols>
  <sheetData>
    <row r="1" spans="1:14" s="29" customFormat="1">
      <c r="A1" s="386" t="s">
        <v>215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29" customFormat="1" ht="13.5" thickBot="1">
      <c r="A2" s="401" t="s">
        <v>9</v>
      </c>
      <c r="B2" s="402"/>
      <c r="C2" s="402"/>
      <c r="D2" s="402"/>
      <c r="E2" s="402"/>
      <c r="F2" s="402"/>
      <c r="G2" s="402"/>
      <c r="H2" s="402"/>
      <c r="I2" s="402"/>
      <c r="J2" s="402"/>
      <c r="K2" s="403"/>
      <c r="L2" s="397" t="s">
        <v>100</v>
      </c>
      <c r="M2" s="397"/>
      <c r="N2" s="397"/>
    </row>
    <row r="3" spans="1:14" s="151" customFormat="1" ht="15" customHeight="1">
      <c r="A3" s="404" t="s">
        <v>42</v>
      </c>
      <c r="B3" s="405"/>
      <c r="C3" s="406" t="s">
        <v>10</v>
      </c>
      <c r="D3" s="406"/>
      <c r="E3" s="406"/>
      <c r="F3" s="406"/>
      <c r="G3" s="407"/>
      <c r="H3" s="408" t="s">
        <v>11</v>
      </c>
      <c r="I3" s="409"/>
      <c r="J3" s="409"/>
      <c r="K3" s="410"/>
      <c r="L3" s="404" t="s">
        <v>13</v>
      </c>
      <c r="M3" s="411"/>
      <c r="N3" s="405"/>
    </row>
    <row r="4" spans="1:14" s="151" customFormat="1" ht="61.5" customHeight="1">
      <c r="A4" s="184" t="s">
        <v>36</v>
      </c>
      <c r="B4" s="234" t="s">
        <v>50</v>
      </c>
      <c r="C4" s="231" t="s">
        <v>14</v>
      </c>
      <c r="D4" s="152" t="s">
        <v>15</v>
      </c>
      <c r="E4" s="152" t="s">
        <v>16</v>
      </c>
      <c r="F4" s="153" t="s">
        <v>46</v>
      </c>
      <c r="G4" s="154" t="s">
        <v>33</v>
      </c>
      <c r="H4" s="197" t="s">
        <v>17</v>
      </c>
      <c r="I4" s="153" t="s">
        <v>18</v>
      </c>
      <c r="J4" s="153" t="s">
        <v>34</v>
      </c>
      <c r="K4" s="154" t="s">
        <v>35</v>
      </c>
      <c r="L4" s="204" t="s">
        <v>19</v>
      </c>
      <c r="M4" s="155" t="s">
        <v>20</v>
      </c>
      <c r="N4" s="205" t="s">
        <v>21</v>
      </c>
    </row>
    <row r="5" spans="1:14" s="160" customFormat="1">
      <c r="A5" s="185"/>
      <c r="B5" s="235" t="s">
        <v>218</v>
      </c>
      <c r="C5" s="195">
        <f>SUM(C6:C7)</f>
        <v>72364</v>
      </c>
      <c r="D5" s="156">
        <f>SUM(D6:D7)</f>
        <v>9621</v>
      </c>
      <c r="E5" s="157"/>
      <c r="F5" s="157"/>
      <c r="G5" s="158">
        <f>SUM(C5:F5)</f>
        <v>81985</v>
      </c>
      <c r="H5" s="156">
        <f>SUM(H6:H7)</f>
        <v>1641</v>
      </c>
      <c r="I5" s="156">
        <f>SUM(I6:I7)</f>
        <v>61830</v>
      </c>
      <c r="J5" s="156">
        <f>SUM(J6:J7)</f>
        <v>18514</v>
      </c>
      <c r="K5" s="198">
        <f>SUM(H5:J5)</f>
        <v>81985</v>
      </c>
      <c r="L5" s="206">
        <v>20</v>
      </c>
      <c r="M5" s="157">
        <v>0</v>
      </c>
      <c r="N5" s="207">
        <v>0</v>
      </c>
    </row>
    <row r="6" spans="1:14" s="165" customFormat="1" ht="25.5">
      <c r="A6" s="186" t="s">
        <v>59</v>
      </c>
      <c r="B6" s="236" t="s">
        <v>51</v>
      </c>
      <c r="C6" s="163">
        <v>61163</v>
      </c>
      <c r="D6" s="159">
        <v>9621</v>
      </c>
      <c r="E6" s="161"/>
      <c r="F6" s="161"/>
      <c r="G6" s="162">
        <f>SUM(C6:F6)</f>
        <v>70784</v>
      </c>
      <c r="H6" s="199">
        <f>650+991</f>
        <v>1641</v>
      </c>
      <c r="I6" s="159">
        <f>61830</f>
        <v>61830</v>
      </c>
      <c r="J6" s="164">
        <f>G6-I6-H6</f>
        <v>7313</v>
      </c>
      <c r="K6" s="198">
        <f t="shared" ref="K6:K7" si="0">SUM(H6:J6)</f>
        <v>70784</v>
      </c>
      <c r="L6" s="199">
        <v>18</v>
      </c>
      <c r="M6" s="161">
        <v>0</v>
      </c>
      <c r="N6" s="208">
        <v>0</v>
      </c>
    </row>
    <row r="7" spans="1:14" s="165" customFormat="1">
      <c r="A7" s="187" t="s">
        <v>56</v>
      </c>
      <c r="B7" s="237" t="s">
        <v>26</v>
      </c>
      <c r="C7" s="196">
        <v>11201</v>
      </c>
      <c r="D7" s="166"/>
      <c r="E7" s="166"/>
      <c r="F7" s="166"/>
      <c r="G7" s="167">
        <f>SUM(C7:F7)</f>
        <v>11201</v>
      </c>
      <c r="H7" s="200"/>
      <c r="I7" s="168"/>
      <c r="J7" s="164">
        <f>G7-I7-H7</f>
        <v>11201</v>
      </c>
      <c r="K7" s="198">
        <f t="shared" si="0"/>
        <v>11201</v>
      </c>
      <c r="L7" s="209">
        <v>2</v>
      </c>
      <c r="M7" s="166">
        <v>0</v>
      </c>
      <c r="N7" s="210">
        <v>0</v>
      </c>
    </row>
    <row r="8" spans="1:14" s="180" customFormat="1" ht="27" customHeight="1">
      <c r="A8" s="188"/>
      <c r="B8" s="238" t="s">
        <v>217</v>
      </c>
      <c r="C8" s="183">
        <f>SUM(C9:C10)</f>
        <v>17160</v>
      </c>
      <c r="D8" s="179">
        <f t="shared" ref="D8:N8" si="1">SUM(D9:D10)</f>
        <v>2126</v>
      </c>
      <c r="E8" s="179">
        <f t="shared" si="1"/>
        <v>0</v>
      </c>
      <c r="F8" s="179">
        <f t="shared" si="1"/>
        <v>0</v>
      </c>
      <c r="G8" s="189">
        <f t="shared" si="1"/>
        <v>19286</v>
      </c>
      <c r="H8" s="201">
        <f t="shared" si="1"/>
        <v>0</v>
      </c>
      <c r="I8" s="179">
        <f t="shared" si="1"/>
        <v>8000</v>
      </c>
      <c r="J8" s="179">
        <f t="shared" si="1"/>
        <v>11286</v>
      </c>
      <c r="K8" s="189">
        <f t="shared" si="1"/>
        <v>19286</v>
      </c>
      <c r="L8" s="201">
        <f t="shared" si="1"/>
        <v>5</v>
      </c>
      <c r="M8" s="179">
        <f t="shared" si="1"/>
        <v>0</v>
      </c>
      <c r="N8" s="189">
        <f t="shared" si="1"/>
        <v>0</v>
      </c>
    </row>
    <row r="9" spans="1:14" s="28" customFormat="1">
      <c r="A9" s="190" t="s">
        <v>56</v>
      </c>
      <c r="B9" s="239" t="s">
        <v>216</v>
      </c>
      <c r="C9" s="232">
        <f>9617+2596</f>
        <v>12213</v>
      </c>
      <c r="D9" s="169">
        <v>1292</v>
      </c>
      <c r="E9" s="166"/>
      <c r="F9" s="170"/>
      <c r="G9" s="171">
        <f>SUM(C9:F9)</f>
        <v>13505</v>
      </c>
      <c r="H9" s="172"/>
      <c r="I9" s="173">
        <v>3000</v>
      </c>
      <c r="J9" s="164">
        <f t="shared" ref="J9:J10" si="2">G9-I9-H9</f>
        <v>10505</v>
      </c>
      <c r="K9" s="174">
        <f>SUM(H9:J9)</f>
        <v>13505</v>
      </c>
      <c r="L9" s="209">
        <v>3</v>
      </c>
      <c r="M9" s="157"/>
      <c r="N9" s="207"/>
    </row>
    <row r="10" spans="1:14" s="151" customFormat="1" ht="13.5" thickBot="1">
      <c r="A10" s="191" t="s">
        <v>56</v>
      </c>
      <c r="B10" s="240" t="s">
        <v>73</v>
      </c>
      <c r="C10" s="233">
        <f>3896+1051</f>
        <v>4947</v>
      </c>
      <c r="D10" s="192">
        <v>834</v>
      </c>
      <c r="E10" s="193"/>
      <c r="F10" s="193"/>
      <c r="G10" s="194">
        <f>SUM(C10:F10)</f>
        <v>5781</v>
      </c>
      <c r="H10" s="202"/>
      <c r="I10" s="192">
        <v>5000</v>
      </c>
      <c r="J10" s="203">
        <f t="shared" si="2"/>
        <v>781</v>
      </c>
      <c r="K10" s="194">
        <f>SUM(H10:J10)</f>
        <v>5781</v>
      </c>
      <c r="L10" s="211">
        <v>2</v>
      </c>
      <c r="M10" s="212"/>
      <c r="N10" s="213"/>
    </row>
    <row r="11" spans="1:14" s="178" customFormat="1" ht="13.5" thickBot="1">
      <c r="A11" s="399" t="s">
        <v>31</v>
      </c>
      <c r="B11" s="400"/>
      <c r="C11" s="176">
        <f>SUM(C5,C8)</f>
        <v>89524</v>
      </c>
      <c r="D11" s="176">
        <f t="shared" ref="D11:N11" si="3">SUM(D5,D8)</f>
        <v>11747</v>
      </c>
      <c r="E11" s="176">
        <f t="shared" si="3"/>
        <v>0</v>
      </c>
      <c r="F11" s="176">
        <f t="shared" si="3"/>
        <v>0</v>
      </c>
      <c r="G11" s="214">
        <f t="shared" si="3"/>
        <v>101271</v>
      </c>
      <c r="H11" s="215">
        <f t="shared" si="3"/>
        <v>1641</v>
      </c>
      <c r="I11" s="176">
        <f t="shared" si="3"/>
        <v>69830</v>
      </c>
      <c r="J11" s="176">
        <f t="shared" si="3"/>
        <v>29800</v>
      </c>
      <c r="K11" s="177">
        <f t="shared" si="3"/>
        <v>101271</v>
      </c>
      <c r="L11" s="215">
        <f t="shared" si="3"/>
        <v>25</v>
      </c>
      <c r="M11" s="176">
        <f t="shared" si="3"/>
        <v>0</v>
      </c>
      <c r="N11" s="177">
        <f t="shared" si="3"/>
        <v>0</v>
      </c>
    </row>
    <row r="14" spans="1:14">
      <c r="B14" s="28" t="str">
        <f>Tartalomjegyzék!A17</f>
        <v>Cibakháza, 2016. február 24.</v>
      </c>
    </row>
  </sheetData>
  <mergeCells count="8">
    <mergeCell ref="A11:B11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2"/>
  <sheetViews>
    <sheetView topLeftCell="A10" workbookViewId="0">
      <selection activeCell="L8" sqref="L8"/>
    </sheetView>
  </sheetViews>
  <sheetFormatPr defaultRowHeight="15"/>
  <cols>
    <col min="1" max="1" width="5.140625" style="67" customWidth="1"/>
    <col min="2" max="2" width="56" style="67" bestFit="1" customWidth="1"/>
    <col min="3" max="3" width="16.5703125" style="67" customWidth="1"/>
    <col min="4" max="4" width="11.42578125" style="67" customWidth="1"/>
    <col min="5" max="6" width="14.42578125" style="67" customWidth="1"/>
    <col min="7" max="7" width="10" style="67" bestFit="1" customWidth="1"/>
    <col min="8" max="8" width="12.42578125" style="67" customWidth="1"/>
    <col min="9" max="9" width="10" style="67" bestFit="1" customWidth="1"/>
    <col min="10" max="10" width="12.42578125" style="67" customWidth="1"/>
    <col min="11" max="11" width="10" style="67" bestFit="1" customWidth="1"/>
    <col min="12" max="12" width="10.42578125" style="67" customWidth="1"/>
    <col min="13" max="13" width="11.140625" style="67" customWidth="1"/>
    <col min="14" max="14" width="17.42578125" style="67" customWidth="1"/>
    <col min="15" max="16384" width="9.140625" style="67"/>
  </cols>
  <sheetData>
    <row r="1" spans="1:14" s="1" customFormat="1">
      <c r="A1" s="382" t="s">
        <v>231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5.75" thickBot="1">
      <c r="A2" s="418" t="s">
        <v>9</v>
      </c>
      <c r="B2" s="419"/>
      <c r="C2" s="419"/>
      <c r="D2" s="419"/>
      <c r="E2" s="419"/>
      <c r="F2" s="419"/>
      <c r="G2" s="419"/>
      <c r="H2" s="419"/>
      <c r="I2" s="419"/>
      <c r="J2" s="419"/>
      <c r="K2" s="420"/>
      <c r="L2" s="421" t="s">
        <v>101</v>
      </c>
      <c r="M2" s="421"/>
      <c r="N2" s="421"/>
    </row>
    <row r="3" spans="1:14" s="2" customFormat="1" ht="15" customHeight="1">
      <c r="A3" s="422" t="s">
        <v>42</v>
      </c>
      <c r="B3" s="423"/>
      <c r="C3" s="424" t="s">
        <v>10</v>
      </c>
      <c r="D3" s="425"/>
      <c r="E3" s="425"/>
      <c r="F3" s="425"/>
      <c r="G3" s="426"/>
      <c r="H3" s="427" t="s">
        <v>11</v>
      </c>
      <c r="I3" s="428"/>
      <c r="J3" s="428"/>
      <c r="K3" s="429"/>
      <c r="L3" s="422" t="s">
        <v>13</v>
      </c>
      <c r="M3" s="430"/>
      <c r="N3" s="423"/>
    </row>
    <row r="4" spans="1:14" s="2" customFormat="1" ht="61.5" customHeight="1">
      <c r="A4" s="414" t="s">
        <v>36</v>
      </c>
      <c r="B4" s="416" t="s">
        <v>52</v>
      </c>
      <c r="C4" s="216" t="s">
        <v>14</v>
      </c>
      <c r="D4" s="3" t="s">
        <v>15</v>
      </c>
      <c r="E4" s="3" t="s">
        <v>16</v>
      </c>
      <c r="F4" s="4" t="s">
        <v>46</v>
      </c>
      <c r="G4" s="49" t="s">
        <v>33</v>
      </c>
      <c r="H4" s="59" t="s">
        <v>17</v>
      </c>
      <c r="I4" s="4" t="s">
        <v>18</v>
      </c>
      <c r="J4" s="4" t="s">
        <v>34</v>
      </c>
      <c r="K4" s="49" t="s">
        <v>35</v>
      </c>
      <c r="L4" s="221" t="s">
        <v>19</v>
      </c>
      <c r="M4" s="5" t="s">
        <v>20</v>
      </c>
      <c r="N4" s="222" t="s">
        <v>21</v>
      </c>
    </row>
    <row r="5" spans="1:14" s="20" customFormat="1">
      <c r="A5" s="415"/>
      <c r="B5" s="417"/>
      <c r="C5" s="60">
        <f>SUM(C6:C8)</f>
        <v>59859</v>
      </c>
      <c r="D5" s="18">
        <f t="shared" ref="D5:N5" si="0">SUM(D6:D8)</f>
        <v>6144</v>
      </c>
      <c r="E5" s="18">
        <f t="shared" si="0"/>
        <v>0</v>
      </c>
      <c r="F5" s="18">
        <f t="shared" si="0"/>
        <v>0</v>
      </c>
      <c r="G5" s="53">
        <f t="shared" si="0"/>
        <v>66003</v>
      </c>
      <c r="H5" s="60">
        <f t="shared" si="0"/>
        <v>257</v>
      </c>
      <c r="I5" s="18">
        <f>SUM(I6:I8)</f>
        <v>62481</v>
      </c>
      <c r="J5" s="18">
        <f t="shared" si="0"/>
        <v>3265</v>
      </c>
      <c r="K5" s="53">
        <f t="shared" si="0"/>
        <v>66003</v>
      </c>
      <c r="L5" s="60">
        <f t="shared" si="0"/>
        <v>18</v>
      </c>
      <c r="M5" s="18">
        <f t="shared" si="0"/>
        <v>0</v>
      </c>
      <c r="N5" s="53">
        <f t="shared" si="0"/>
        <v>0</v>
      </c>
    </row>
    <row r="6" spans="1:14" s="1" customFormat="1">
      <c r="A6" s="227" t="s">
        <v>56</v>
      </c>
      <c r="B6" s="228" t="s">
        <v>53</v>
      </c>
      <c r="C6" s="217">
        <v>53347</v>
      </c>
      <c r="D6" s="10"/>
      <c r="E6" s="10"/>
      <c r="F6" s="10"/>
      <c r="G6" s="51">
        <f t="shared" ref="G6:G8" si="1">SUM(C6:F6)</f>
        <v>53347</v>
      </c>
      <c r="H6" s="62"/>
      <c r="I6" s="10"/>
      <c r="J6" s="10"/>
      <c r="K6" s="223"/>
      <c r="L6" s="217">
        <v>15</v>
      </c>
      <c r="M6" s="10"/>
      <c r="N6" s="223">
        <v>0</v>
      </c>
    </row>
    <row r="7" spans="1:14" s="1" customFormat="1">
      <c r="A7" s="227" t="s">
        <v>56</v>
      </c>
      <c r="B7" s="228" t="s">
        <v>54</v>
      </c>
      <c r="C7" s="217">
        <v>3930</v>
      </c>
      <c r="D7" s="17">
        <v>6144</v>
      </c>
      <c r="E7" s="10"/>
      <c r="F7" s="10"/>
      <c r="G7" s="51">
        <f t="shared" si="1"/>
        <v>10074</v>
      </c>
      <c r="H7" s="269">
        <v>257</v>
      </c>
      <c r="I7" s="38">
        <v>62481</v>
      </c>
      <c r="J7" s="7">
        <f>G6+G7+G8-H7-I7</f>
        <v>3265</v>
      </c>
      <c r="K7" s="61">
        <f>SUM(H7:J7)</f>
        <v>66003</v>
      </c>
      <c r="L7" s="217">
        <v>3</v>
      </c>
      <c r="M7" s="10"/>
      <c r="N7" s="223">
        <v>0</v>
      </c>
    </row>
    <row r="8" spans="1:14" s="1" customFormat="1" ht="15.75" thickBot="1">
      <c r="A8" s="229" t="s">
        <v>56</v>
      </c>
      <c r="B8" s="230" t="s">
        <v>55</v>
      </c>
      <c r="C8" s="218">
        <v>2582</v>
      </c>
      <c r="D8" s="219"/>
      <c r="E8" s="219"/>
      <c r="F8" s="219"/>
      <c r="G8" s="220">
        <f t="shared" si="1"/>
        <v>2582</v>
      </c>
      <c r="H8" s="224"/>
      <c r="I8" s="219"/>
      <c r="J8" s="10"/>
      <c r="K8" s="226"/>
      <c r="L8" s="224"/>
      <c r="M8" s="219"/>
      <c r="N8" s="225">
        <v>0</v>
      </c>
    </row>
    <row r="9" spans="1:14" s="57" customFormat="1" ht="15.75" thickBot="1">
      <c r="A9" s="412" t="s">
        <v>31</v>
      </c>
      <c r="B9" s="413"/>
      <c r="C9" s="182">
        <f>SUM(C5)</f>
        <v>59859</v>
      </c>
      <c r="D9" s="70">
        <f t="shared" ref="D9:N9" si="2">SUM(D5)</f>
        <v>6144</v>
      </c>
      <c r="E9" s="70">
        <f t="shared" si="2"/>
        <v>0</v>
      </c>
      <c r="F9" s="70">
        <f t="shared" si="2"/>
        <v>0</v>
      </c>
      <c r="G9" s="72">
        <f t="shared" si="2"/>
        <v>66003</v>
      </c>
      <c r="H9" s="182">
        <f t="shared" si="2"/>
        <v>257</v>
      </c>
      <c r="I9" s="70">
        <f>SUM(I5)</f>
        <v>62481</v>
      </c>
      <c r="J9" s="70">
        <f t="shared" si="2"/>
        <v>3265</v>
      </c>
      <c r="K9" s="72">
        <f t="shared" si="2"/>
        <v>66003</v>
      </c>
      <c r="L9" s="182">
        <f t="shared" si="2"/>
        <v>18</v>
      </c>
      <c r="M9" s="70">
        <f t="shared" si="2"/>
        <v>0</v>
      </c>
      <c r="N9" s="72">
        <f t="shared" si="2"/>
        <v>0</v>
      </c>
    </row>
    <row r="12" spans="1:14">
      <c r="B12" s="28" t="str">
        <f>Tartalomjegyzék!A17</f>
        <v>Cibakháza, 2016. február 24.</v>
      </c>
    </row>
  </sheetData>
  <mergeCells count="10">
    <mergeCell ref="A9:B9"/>
    <mergeCell ref="A4:A5"/>
    <mergeCell ref="B4:B5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E5" sqref="E5"/>
    </sheetView>
  </sheetViews>
  <sheetFormatPr defaultRowHeight="15"/>
  <cols>
    <col min="1" max="1" width="7.7109375" style="67" customWidth="1"/>
    <col min="2" max="2" width="35.140625" style="67" customWidth="1"/>
    <col min="3" max="3" width="12.7109375" style="67" customWidth="1"/>
    <col min="4" max="4" width="13" style="67" customWidth="1"/>
    <col min="5" max="5" width="14.140625" style="67" bestFit="1" customWidth="1"/>
    <col min="6" max="6" width="13.85546875" style="67" bestFit="1" customWidth="1"/>
    <col min="7" max="7" width="13.85546875" style="67" customWidth="1"/>
    <col min="8" max="8" width="11.42578125" style="67" bestFit="1" customWidth="1"/>
    <col min="9" max="9" width="11.42578125" style="67" customWidth="1"/>
    <col min="10" max="10" width="12" style="67" customWidth="1"/>
    <col min="11" max="11" width="9.140625" style="67"/>
    <col min="12" max="12" width="10.85546875" style="67" customWidth="1"/>
    <col min="13" max="13" width="10.42578125" style="67" customWidth="1"/>
    <col min="14" max="14" width="17.28515625" style="67" bestFit="1" customWidth="1"/>
    <col min="15" max="16384" width="9.140625" style="67"/>
  </cols>
  <sheetData>
    <row r="1" spans="1:14" s="1" customFormat="1">
      <c r="A1" s="382" t="s">
        <v>219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>
      <c r="A2" s="383" t="s">
        <v>9</v>
      </c>
      <c r="B2" s="384"/>
      <c r="C2" s="384"/>
      <c r="D2" s="384"/>
      <c r="E2" s="384"/>
      <c r="F2" s="384"/>
      <c r="G2" s="384"/>
      <c r="H2" s="384"/>
      <c r="I2" s="384"/>
      <c r="J2" s="384"/>
      <c r="K2" s="385"/>
      <c r="L2" s="382" t="s">
        <v>102</v>
      </c>
      <c r="M2" s="382"/>
      <c r="N2" s="382"/>
    </row>
    <row r="3" spans="1:14" s="2" customFormat="1" ht="15" customHeight="1">
      <c r="A3" s="382" t="s">
        <v>42</v>
      </c>
      <c r="B3" s="382"/>
      <c r="C3" s="373" t="s">
        <v>10</v>
      </c>
      <c r="D3" s="374"/>
      <c r="E3" s="374"/>
      <c r="F3" s="374"/>
      <c r="G3" s="389"/>
      <c r="H3" s="390" t="s">
        <v>11</v>
      </c>
      <c r="I3" s="391"/>
      <c r="J3" s="391"/>
      <c r="K3" s="392"/>
      <c r="L3" s="382" t="s">
        <v>13</v>
      </c>
      <c r="M3" s="382"/>
      <c r="N3" s="382"/>
    </row>
    <row r="4" spans="1:14" s="2" customFormat="1" ht="66.75" customHeight="1">
      <c r="A4" s="65" t="s">
        <v>36</v>
      </c>
      <c r="B4" s="73" t="s">
        <v>74</v>
      </c>
      <c r="C4" s="4" t="s">
        <v>71</v>
      </c>
      <c r="D4" s="3" t="s">
        <v>15</v>
      </c>
      <c r="E4" s="3" t="s">
        <v>16</v>
      </c>
      <c r="F4" s="4" t="s">
        <v>46</v>
      </c>
      <c r="G4" s="49" t="s">
        <v>33</v>
      </c>
      <c r="H4" s="43" t="s">
        <v>17</v>
      </c>
      <c r="I4" s="4" t="s">
        <v>18</v>
      </c>
      <c r="J4" s="4" t="s">
        <v>34</v>
      </c>
      <c r="K4" s="4" t="s">
        <v>35</v>
      </c>
      <c r="L4" s="5" t="s">
        <v>19</v>
      </c>
      <c r="M4" s="5" t="s">
        <v>20</v>
      </c>
      <c r="N4" s="6" t="s">
        <v>21</v>
      </c>
    </row>
    <row r="5" spans="1:14" s="20" customFormat="1" ht="15.75" thickBot="1">
      <c r="A5" s="76" t="s">
        <v>56</v>
      </c>
      <c r="B5" s="88" t="s">
        <v>70</v>
      </c>
      <c r="C5" s="41">
        <v>4984</v>
      </c>
      <c r="D5" s="41">
        <v>1031</v>
      </c>
      <c r="E5" s="77"/>
      <c r="F5" s="77"/>
      <c r="G5" s="78">
        <f>SUM(C5:F5)</f>
        <v>6015</v>
      </c>
      <c r="H5" s="79">
        <v>650</v>
      </c>
      <c r="I5" s="41">
        <v>2416</v>
      </c>
      <c r="J5" s="41">
        <f>G5-H5-I5</f>
        <v>2949</v>
      </c>
      <c r="K5" s="80">
        <f>SUM(H5:J5)</f>
        <v>6015</v>
      </c>
      <c r="L5" s="41">
        <v>2</v>
      </c>
      <c r="M5" s="77"/>
      <c r="N5" s="77"/>
    </row>
    <row r="6" spans="1:14" s="57" customFormat="1" ht="15.75" thickBot="1">
      <c r="A6" s="431" t="s">
        <v>31</v>
      </c>
      <c r="B6" s="432"/>
      <c r="C6" s="70">
        <f>SUM(C5)</f>
        <v>4984</v>
      </c>
      <c r="D6" s="70">
        <f t="shared" ref="D6:L6" si="0">SUM(D5)</f>
        <v>1031</v>
      </c>
      <c r="E6" s="71"/>
      <c r="F6" s="71"/>
      <c r="G6" s="70">
        <f t="shared" si="0"/>
        <v>6015</v>
      </c>
      <c r="H6" s="70">
        <f t="shared" si="0"/>
        <v>650</v>
      </c>
      <c r="I6" s="70">
        <f t="shared" si="0"/>
        <v>2416</v>
      </c>
      <c r="J6" s="70">
        <f t="shared" si="0"/>
        <v>2949</v>
      </c>
      <c r="K6" s="70">
        <f t="shared" si="0"/>
        <v>6015</v>
      </c>
      <c r="L6" s="70">
        <f t="shared" si="0"/>
        <v>2</v>
      </c>
      <c r="M6" s="71"/>
      <c r="N6" s="81"/>
    </row>
    <row r="9" spans="1:14">
      <c r="B9" s="28" t="str">
        <f>Tartalomjegyzék!A17</f>
        <v>Cibakháza, 2016. február 24.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E5" sqref="E5"/>
    </sheetView>
  </sheetViews>
  <sheetFormatPr defaultRowHeight="15"/>
  <cols>
    <col min="1" max="1" width="3.7109375" style="67" customWidth="1"/>
    <col min="2" max="2" width="63.85546875" style="67" bestFit="1" customWidth="1"/>
    <col min="3" max="3" width="10.5703125" style="67" customWidth="1"/>
    <col min="4" max="4" width="9.140625" style="67"/>
    <col min="5" max="5" width="13.140625" style="67" customWidth="1"/>
    <col min="6" max="6" width="13.85546875" style="67" bestFit="1" customWidth="1"/>
    <col min="7" max="7" width="10" style="67" bestFit="1" customWidth="1"/>
    <col min="8" max="8" width="11.42578125" style="67" bestFit="1" customWidth="1"/>
    <col min="9" max="9" width="12" style="67" customWidth="1"/>
    <col min="10" max="10" width="13.7109375" style="67" customWidth="1"/>
    <col min="11" max="11" width="10" style="67" bestFit="1" customWidth="1"/>
    <col min="12" max="13" width="9.140625" style="67"/>
    <col min="14" max="14" width="17.28515625" style="67" bestFit="1" customWidth="1"/>
    <col min="15" max="16384" width="9.140625" style="67"/>
  </cols>
  <sheetData>
    <row r="1" spans="1:14" s="1" customFormat="1">
      <c r="A1" s="382" t="s">
        <v>220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>
      <c r="A2" s="383" t="s">
        <v>9</v>
      </c>
      <c r="B2" s="384"/>
      <c r="C2" s="384"/>
      <c r="D2" s="384"/>
      <c r="E2" s="384"/>
      <c r="F2" s="384"/>
      <c r="G2" s="384"/>
      <c r="H2" s="384"/>
      <c r="I2" s="384"/>
      <c r="J2" s="384"/>
      <c r="K2" s="385"/>
      <c r="L2" s="382" t="s">
        <v>103</v>
      </c>
      <c r="M2" s="382"/>
      <c r="N2" s="382"/>
    </row>
    <row r="3" spans="1:14" s="2" customFormat="1" ht="15" customHeight="1">
      <c r="A3" s="382" t="s">
        <v>42</v>
      </c>
      <c r="B3" s="382"/>
      <c r="C3" s="373" t="s">
        <v>10</v>
      </c>
      <c r="D3" s="374"/>
      <c r="E3" s="374"/>
      <c r="F3" s="374"/>
      <c r="G3" s="389"/>
      <c r="H3" s="390" t="s">
        <v>11</v>
      </c>
      <c r="I3" s="391"/>
      <c r="J3" s="391"/>
      <c r="K3" s="392"/>
      <c r="L3" s="382" t="s">
        <v>13</v>
      </c>
      <c r="M3" s="382"/>
      <c r="N3" s="382"/>
    </row>
    <row r="4" spans="1:14" s="2" customFormat="1" ht="66.75" customHeight="1">
      <c r="A4" s="65" t="s">
        <v>36</v>
      </c>
      <c r="B4" s="73" t="s">
        <v>28</v>
      </c>
      <c r="C4" s="4" t="s">
        <v>71</v>
      </c>
      <c r="D4" s="3" t="s">
        <v>15</v>
      </c>
      <c r="E4" s="3" t="s">
        <v>16</v>
      </c>
      <c r="F4" s="4" t="s">
        <v>46</v>
      </c>
      <c r="G4" s="49" t="s">
        <v>33</v>
      </c>
      <c r="H4" s="43" t="s">
        <v>17</v>
      </c>
      <c r="I4" s="4" t="s">
        <v>18</v>
      </c>
      <c r="J4" s="4" t="s">
        <v>34</v>
      </c>
      <c r="K4" s="4" t="s">
        <v>35</v>
      </c>
      <c r="L4" s="5" t="s">
        <v>19</v>
      </c>
      <c r="M4" s="5" t="s">
        <v>20</v>
      </c>
      <c r="N4" s="6" t="s">
        <v>21</v>
      </c>
    </row>
    <row r="5" spans="1:14" s="1" customFormat="1" ht="15.75" thickBot="1">
      <c r="A5" s="83" t="s">
        <v>56</v>
      </c>
      <c r="B5" s="84" t="s">
        <v>72</v>
      </c>
      <c r="C5" s="85">
        <v>8406</v>
      </c>
      <c r="D5" s="85">
        <v>7847</v>
      </c>
      <c r="E5" s="85">
        <v>500</v>
      </c>
      <c r="F5" s="75"/>
      <c r="G5" s="86">
        <f>SUM(C5:F5)</f>
        <v>16753</v>
      </c>
      <c r="H5" s="87">
        <v>2500</v>
      </c>
      <c r="I5" s="85">
        <v>2415</v>
      </c>
      <c r="J5" s="85">
        <f>G5-H5-I5</f>
        <v>11838</v>
      </c>
      <c r="K5" s="74">
        <f>SUM(H5:J5)</f>
        <v>16753</v>
      </c>
      <c r="L5" s="85">
        <v>3</v>
      </c>
      <c r="M5" s="85">
        <v>1</v>
      </c>
      <c r="N5" s="75">
        <v>0</v>
      </c>
    </row>
    <row r="6" spans="1:14" s="57" customFormat="1" ht="15.75" thickBot="1">
      <c r="A6" s="431" t="s">
        <v>31</v>
      </c>
      <c r="B6" s="432"/>
      <c r="C6" s="70">
        <f>SUM(C5)</f>
        <v>8406</v>
      </c>
      <c r="D6" s="70">
        <f t="shared" ref="D6:N6" si="0">SUM(D5)</f>
        <v>7847</v>
      </c>
      <c r="E6" s="70">
        <f t="shared" si="0"/>
        <v>500</v>
      </c>
      <c r="F6" s="70">
        <f t="shared" si="0"/>
        <v>0</v>
      </c>
      <c r="G6" s="70">
        <f t="shared" si="0"/>
        <v>16753</v>
      </c>
      <c r="H6" s="70">
        <f t="shared" si="0"/>
        <v>2500</v>
      </c>
      <c r="I6" s="70">
        <f t="shared" si="0"/>
        <v>2415</v>
      </c>
      <c r="J6" s="70">
        <f t="shared" si="0"/>
        <v>11838</v>
      </c>
      <c r="K6" s="70">
        <f t="shared" si="0"/>
        <v>16753</v>
      </c>
      <c r="L6" s="70">
        <f t="shared" si="0"/>
        <v>3</v>
      </c>
      <c r="M6" s="70">
        <f t="shared" si="0"/>
        <v>1</v>
      </c>
      <c r="N6" s="72">
        <f t="shared" si="0"/>
        <v>0</v>
      </c>
    </row>
    <row r="9" spans="1:14">
      <c r="B9" s="28" t="str">
        <f>Tartalomjegyzék!A17</f>
        <v>Cibakháza, 2016. február 24.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E5" sqref="E5"/>
    </sheetView>
  </sheetViews>
  <sheetFormatPr defaultRowHeight="15"/>
  <cols>
    <col min="1" max="1" width="3.7109375" customWidth="1"/>
    <col min="2" max="2" width="45" bestFit="1" customWidth="1"/>
    <col min="3" max="3" width="11.42578125" customWidth="1"/>
    <col min="4" max="4" width="12" customWidth="1"/>
    <col min="5" max="5" width="14.140625" bestFit="1" customWidth="1"/>
    <col min="6" max="6" width="13.85546875" bestFit="1" customWidth="1"/>
    <col min="7" max="7" width="10" bestFit="1" customWidth="1"/>
    <col min="8" max="8" width="11.42578125" bestFit="1" customWidth="1"/>
    <col min="9" max="9" width="10" bestFit="1" customWidth="1"/>
    <col min="10" max="10" width="10.7109375" customWidth="1"/>
    <col min="11" max="11" width="12.140625" customWidth="1"/>
    <col min="12" max="12" width="12" customWidth="1"/>
    <col min="13" max="13" width="11.140625" customWidth="1"/>
    <col min="14" max="14" width="17.28515625" bestFit="1" customWidth="1"/>
  </cols>
  <sheetData>
    <row r="1" spans="1:14" s="1" customFormat="1">
      <c r="A1" s="382" t="s">
        <v>221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>
      <c r="A2" s="383" t="s">
        <v>9</v>
      </c>
      <c r="B2" s="384"/>
      <c r="C2" s="384"/>
      <c r="D2" s="384"/>
      <c r="E2" s="384"/>
      <c r="F2" s="384"/>
      <c r="G2" s="384"/>
      <c r="H2" s="384"/>
      <c r="I2" s="384"/>
      <c r="J2" s="384"/>
      <c r="K2" s="385"/>
      <c r="L2" s="382" t="s">
        <v>104</v>
      </c>
      <c r="M2" s="382"/>
      <c r="N2" s="382"/>
    </row>
    <row r="3" spans="1:14" s="2" customFormat="1" ht="15" customHeight="1">
      <c r="A3" s="382" t="s">
        <v>42</v>
      </c>
      <c r="B3" s="382"/>
      <c r="C3" s="373" t="s">
        <v>10</v>
      </c>
      <c r="D3" s="374"/>
      <c r="E3" s="374"/>
      <c r="F3" s="374"/>
      <c r="G3" s="389"/>
      <c r="H3" s="391" t="s">
        <v>11</v>
      </c>
      <c r="I3" s="391"/>
      <c r="J3" s="391"/>
      <c r="K3" s="433"/>
      <c r="L3" s="392" t="s">
        <v>13</v>
      </c>
      <c r="M3" s="382"/>
      <c r="N3" s="382"/>
    </row>
    <row r="4" spans="1:14" s="2" customFormat="1" ht="66.75" customHeight="1">
      <c r="A4" s="65" t="s">
        <v>36</v>
      </c>
      <c r="B4" s="73" t="s">
        <v>75</v>
      </c>
      <c r="C4" s="4" t="s">
        <v>71</v>
      </c>
      <c r="D4" s="3" t="s">
        <v>15</v>
      </c>
      <c r="E4" s="3" t="s">
        <v>16</v>
      </c>
      <c r="F4" s="4" t="s">
        <v>46</v>
      </c>
      <c r="G4" s="49" t="s">
        <v>33</v>
      </c>
      <c r="H4" s="43" t="s">
        <v>17</v>
      </c>
      <c r="I4" s="4" t="s">
        <v>18</v>
      </c>
      <c r="J4" s="4" t="s">
        <v>34</v>
      </c>
      <c r="K4" s="49" t="s">
        <v>35</v>
      </c>
      <c r="L4" s="58" t="s">
        <v>19</v>
      </c>
      <c r="M4" s="5" t="s">
        <v>20</v>
      </c>
      <c r="N4" s="6" t="s">
        <v>21</v>
      </c>
    </row>
    <row r="5" spans="1:14" s="1" customFormat="1" ht="15.75" thickBot="1">
      <c r="A5" s="83" t="s">
        <v>57</v>
      </c>
      <c r="B5" s="82" t="s">
        <v>222</v>
      </c>
      <c r="C5" s="85">
        <v>20617</v>
      </c>
      <c r="D5" s="85">
        <v>2451</v>
      </c>
      <c r="E5" s="90">
        <v>0</v>
      </c>
      <c r="F5" s="75"/>
      <c r="G5" s="86">
        <f>SUM(C5:F5)</f>
        <v>23068</v>
      </c>
      <c r="H5" s="55"/>
      <c r="I5" s="85">
        <v>12624</v>
      </c>
      <c r="J5" s="85">
        <f>G5-I5</f>
        <v>10444</v>
      </c>
      <c r="K5" s="91">
        <f>SUM(H5:J5)</f>
        <v>23068</v>
      </c>
      <c r="L5" s="87">
        <v>8</v>
      </c>
      <c r="M5" s="85">
        <v>1</v>
      </c>
      <c r="N5" s="75"/>
    </row>
    <row r="6" spans="1:14" s="57" customFormat="1" ht="15.75" thickBot="1">
      <c r="A6" s="431" t="s">
        <v>31</v>
      </c>
      <c r="B6" s="432"/>
      <c r="C6" s="70">
        <f>SUM(C5)</f>
        <v>20617</v>
      </c>
      <c r="D6" s="70">
        <f t="shared" ref="D6:N6" si="0">SUM(D5)</f>
        <v>2451</v>
      </c>
      <c r="E6" s="70">
        <f t="shared" si="0"/>
        <v>0</v>
      </c>
      <c r="F6" s="70">
        <f t="shared" si="0"/>
        <v>0</v>
      </c>
      <c r="G6" s="70">
        <f t="shared" si="0"/>
        <v>23068</v>
      </c>
      <c r="H6" s="70">
        <f t="shared" si="0"/>
        <v>0</v>
      </c>
      <c r="I6" s="70">
        <f t="shared" si="0"/>
        <v>12624</v>
      </c>
      <c r="J6" s="70">
        <f t="shared" si="0"/>
        <v>10444</v>
      </c>
      <c r="K6" s="70">
        <f t="shared" si="0"/>
        <v>23068</v>
      </c>
      <c r="L6" s="70">
        <f t="shared" si="0"/>
        <v>8</v>
      </c>
      <c r="M6" s="70">
        <f t="shared" si="0"/>
        <v>1</v>
      </c>
      <c r="N6" s="70">
        <f t="shared" si="0"/>
        <v>0</v>
      </c>
    </row>
    <row r="9" spans="1:14">
      <c r="B9" s="28" t="str">
        <f>Tartalomjegyzék!A17</f>
        <v>Cibakháza, 2016. február 24.</v>
      </c>
    </row>
  </sheetData>
  <mergeCells count="8">
    <mergeCell ref="A6:B6"/>
    <mergeCell ref="A1:N1"/>
    <mergeCell ref="A2:K2"/>
    <mergeCell ref="L2:N2"/>
    <mergeCell ref="A3:B3"/>
    <mergeCell ref="C3:G3"/>
    <mergeCell ref="H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Tartalomjegyzék</vt:lpstr>
      <vt:lpstr>1.sz.Mérleg</vt:lpstr>
      <vt:lpstr>2.sz.Összesítő</vt:lpstr>
      <vt:lpstr>3.sz.Önkormányzat</vt:lpstr>
      <vt:lpstr>4.sz.Cházi Közös Önk.Hiv.</vt:lpstr>
      <vt:lpstr>5.sz.Óvoda</vt:lpstr>
      <vt:lpstr>6.sz.Könyvtár</vt:lpstr>
      <vt:lpstr>7.sz.Műv.Ház</vt:lpstr>
      <vt:lpstr>8.sz.Bölcsőde</vt:lpstr>
      <vt:lpstr>9.sz.KSZKI</vt:lpstr>
      <vt:lpstr>10.sz.Pályázatok</vt:lpstr>
      <vt:lpstr>11.sz.Kedvezmény</vt:lpstr>
      <vt:lpstr>12.sz.Ei.felhasználás</vt:lpstr>
      <vt:lpstr>Munka1</vt:lpstr>
      <vt:lpstr>'2.sz.Összesítő'!Nyomtatási_terület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TUNDE</cp:lastModifiedBy>
  <cp:lastPrinted>2016-02-19T09:51:19Z</cp:lastPrinted>
  <dcterms:created xsi:type="dcterms:W3CDTF">2014-01-27T07:36:46Z</dcterms:created>
  <dcterms:modified xsi:type="dcterms:W3CDTF">2016-02-25T10:42:37Z</dcterms:modified>
</cp:coreProperties>
</file>