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385" tabRatio="726" activeTab="6"/>
  </bookViews>
  <sheets>
    <sheet name="1.sz.mell." sheetId="1" r:id="rId1"/>
    <sheet name="2.sz.mell." sheetId="2" r:id="rId2"/>
    <sheet name="3.sz. mell." sheetId="3" r:id="rId3"/>
    <sheet name="4.sz.mell  " sheetId="4" r:id="rId4"/>
    <sheet name="5.sz.mell  " sheetId="5" r:id="rId5"/>
    <sheet name="6.sz.mell." sheetId="6" r:id="rId6"/>
    <sheet name="7. sz. mell." sheetId="7" r:id="rId7"/>
    <sheet name="8.sz.mell." sheetId="8" r:id="rId8"/>
  </sheets>
  <externalReferences>
    <externalReference r:id="rId11"/>
  </externalReferences>
  <definedNames>
    <definedName name="_xlfn.IFERROR" hidden="1">#NAME?</definedName>
    <definedName name="_xlnm.Print_Area" localSheetId="0">'1.sz.mell.'!$A$1:$C$158</definedName>
  </definedNames>
  <calcPr fullCalcOnLoad="1"/>
</workbook>
</file>

<file path=xl/sharedStrings.xml><?xml version="1.0" encoding="utf-8"?>
<sst xmlns="http://schemas.openxmlformats.org/spreadsheetml/2006/main" count="940" uniqueCount="510">
  <si>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</si>
  <si>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</si>
  <si>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</si>
  <si>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</si>
  <si>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</si>
  <si>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</si>
  <si>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</si>
  <si>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</si>
  <si>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</si>
  <si>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</si>
  <si>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</si>
  <si>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</si>
  <si>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</si>
  <si>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</si>
  <si>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</si>
  <si>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</si>
  <si>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</si>
  <si>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</si>
  <si>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</si>
  <si>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</si>
  <si>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</si>
  <si>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</si>
  <si>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</si>
  <si>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</si>
  <si>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</si>
  <si>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</si>
  <si>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</si>
  <si>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</si>
  <si>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</si>
  <si>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</si>
  <si>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</si>
  <si>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</si>
  <si>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</si>
  <si>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</si>
  <si>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</si>
  <si>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</si>
  <si>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</si>
  <si>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</si>
  <si>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</si>
  <si>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</si>
  <si>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</si>
  <si>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Előirányzat-csoport, kiemelt előirányzat megnevezése</t>
  </si>
  <si>
    <t>Bevételek</t>
  </si>
  <si>
    <t>Kiadások</t>
  </si>
  <si>
    <t>Megnevezés</t>
  </si>
  <si>
    <t>Személyi juttatások</t>
  </si>
  <si>
    <t>ÖSSZESEN:</t>
  </si>
  <si>
    <t>Teljes költség</t>
  </si>
  <si>
    <t>Kivitelezés kezdési és befejezési éve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</si>
  <si>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</si>
  <si>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</si>
  <si>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</si>
  <si>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</si>
  <si>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</si>
  <si>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</si>
  <si>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</si>
  <si>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</si>
  <si>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</si>
  <si>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</si>
  <si>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</si>
  <si>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</si>
  <si>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</si>
  <si>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</si>
  <si>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</si>
  <si>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</si>
  <si>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</si>
  <si>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</si>
  <si>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</si>
  <si>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</si>
  <si>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</si>
  <si>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</si>
  <si>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</si>
  <si>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</si>
  <si>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</si>
  <si>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</si>
  <si>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</si>
  <si>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</si>
  <si>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</si>
  <si>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</si>
  <si>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</si>
  <si>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</si>
  <si>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</si>
  <si>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</si>
  <si>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</si>
  <si>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</si>
  <si>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</si>
  <si>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</si>
  <si>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</si>
  <si>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</si>
  <si>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</si>
  <si>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</si>
  <si>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</si>
  <si>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</si>
  <si>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</si>
  <si>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</si>
  <si>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</si>
  <si>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</si>
  <si>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</si>
  <si>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</si>
  <si>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</si>
  <si>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</si>
  <si>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</si>
  <si>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</si>
  <si>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</si>
  <si>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</si>
  <si>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</si>
  <si>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</si>
  <si>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</si>
  <si>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</si>
  <si>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</si>
  <si>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</si>
  <si>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</si>
  <si>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</si>
  <si>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</si>
  <si>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</si>
  <si>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</si>
  <si>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</si>
  <si>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</si>
  <si>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</si>
  <si>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</si>
  <si>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</si>
  <si>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</si>
  <si>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</si>
  <si>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</si>
  <si>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</si>
  <si>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</si>
  <si>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</si>
  <si>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</si>
  <si>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</si>
  <si>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</si>
  <si>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</si>
  <si>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</si>
  <si>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</si>
  <si>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</si>
  <si>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</si>
  <si>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</si>
  <si>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</si>
  <si>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</si>
  <si>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</si>
  <si>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</si>
  <si>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</si>
  <si>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</si>
  <si>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</si>
  <si>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</si>
  <si>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</si>
  <si>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</si>
  <si>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</si>
  <si>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</si>
  <si>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</si>
  <si>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</si>
  <si>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</si>
  <si>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</si>
  <si>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</si>
  <si>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</si>
  <si>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</si>
  <si>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</si>
  <si>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</si>
  <si>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</si>
  <si>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</si>
  <si>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</si>
  <si>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</si>
  <si>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</si>
  <si>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</si>
  <si>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</si>
  <si>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</si>
  <si>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</si>
  <si>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</si>
  <si>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</si>
  <si>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</si>
  <si>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</si>
  <si>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</si>
  <si>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</si>
  <si>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</si>
  <si>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</si>
  <si>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</si>
  <si>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</si>
  <si>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</si>
  <si>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</si>
  <si>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</si>
  <si>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</si>
  <si>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</si>
  <si>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</si>
  <si>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</si>
  <si>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</si>
  <si>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</si>
  <si>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</si>
  <si>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</si>
  <si>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</si>
  <si>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</si>
  <si>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</si>
  <si>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</si>
  <si>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</si>
  <si>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</si>
  <si>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</si>
  <si>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</si>
  <si>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</si>
  <si>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</si>
  <si>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</si>
  <si>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</si>
  <si>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</si>
  <si>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</si>
  <si>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</si>
  <si>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</si>
  <si>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</si>
  <si>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</si>
  <si>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</si>
  <si>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</si>
  <si>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</si>
  <si>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</si>
  <si>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</si>
  <si>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</si>
  <si>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</si>
  <si>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</si>
  <si>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</si>
  <si>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</si>
  <si>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</si>
  <si>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</si>
  <si>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</si>
  <si>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</si>
  <si>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</si>
  <si>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</si>
  <si>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</si>
  <si>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</si>
  <si>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</si>
  <si>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</si>
  <si>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</si>
  <si>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</si>
  <si>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</si>
  <si>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</si>
  <si>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</si>
  <si>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</si>
  <si>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</si>
  <si>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</si>
  <si>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</si>
  <si>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</si>
  <si>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</si>
  <si>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</si>
  <si>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</si>
  <si>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</si>
  <si>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</si>
  <si>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</si>
  <si>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</si>
  <si>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</si>
  <si>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</si>
  <si>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</si>
  <si>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</si>
  <si>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</si>
  <si>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</si>
  <si>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</si>
  <si>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</si>
  <si>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</si>
  <si>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</si>
  <si>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</si>
  <si>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</si>
  <si>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</si>
  <si>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</si>
  <si>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</si>
  <si>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</si>
  <si>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</si>
  <si>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</si>
  <si>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</si>
  <si>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</si>
  <si>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</si>
  <si>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</si>
  <si>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</si>
  <si>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</si>
  <si>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</si>
  <si>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</si>
  <si>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</si>
  <si>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</si>
  <si>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</si>
  <si>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</si>
  <si>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</si>
  <si>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</si>
  <si>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</si>
  <si>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</si>
  <si>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</si>
  <si>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</si>
  <si>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</si>
  <si>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</si>
  <si>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</si>
  <si>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</si>
  <si>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</si>
  <si>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</si>
  <si>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</si>
  <si>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</si>
  <si>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</si>
  <si>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</si>
  <si>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</si>
  <si>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</si>
  <si>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</si>
  <si>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</si>
  <si>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</si>
  <si>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</si>
  <si>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Befektetési célú belföldi értékpapírok vásárlása</t>
  </si>
  <si>
    <t>Államháztartáson belüli megelőlegezések folyósítása</t>
  </si>
  <si>
    <t xml:space="preserve"> Pénzügyi lízing kiadásai</t>
  </si>
  <si>
    <t xml:space="preserve"> Forgatási célú külföldi értékpapírok vásárlása</t>
  </si>
  <si>
    <t xml:space="preserve"> Külföldi értékpapírok beváltása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</si>
  <si>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</si>
  <si>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</si>
  <si>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</si>
  <si>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</si>
  <si>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</si>
  <si>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</si>
  <si>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</si>
  <si>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</si>
  <si>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</si>
  <si>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</si>
  <si>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</si>
  <si>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</si>
  <si>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</si>
  <si>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</si>
  <si>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</si>
  <si>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</si>
  <si>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</si>
  <si>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</si>
  <si>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</si>
  <si>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</si>
  <si>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</si>
  <si>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</si>
  <si>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</si>
  <si>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</si>
  <si>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</si>
  <si>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</si>
  <si>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</si>
  <si>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</si>
  <si>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</si>
  <si>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</si>
  <si>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</si>
  <si>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</si>
  <si>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</si>
  <si>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</si>
  <si>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</si>
  <si>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</si>
  <si>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</si>
  <si>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</si>
  <si>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</si>
  <si>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BEVÉTEL</t>
  </si>
  <si>
    <t>Kötelező</t>
  </si>
  <si>
    <t>Nem kötelező</t>
  </si>
  <si>
    <t>Állami</t>
  </si>
  <si>
    <t>Kiadás</t>
  </si>
  <si>
    <t xml:space="preserve">Működési </t>
  </si>
  <si>
    <t>Felhalmozási</t>
  </si>
  <si>
    <t>Működési</t>
  </si>
  <si>
    <t>Közvilágítás</t>
  </si>
  <si>
    <t>Zöldterület kezelés</t>
  </si>
  <si>
    <t>Támogatási célú fin. műveletek (int.fin.)</t>
  </si>
  <si>
    <t>Önkormányzat összesen:</t>
  </si>
  <si>
    <t>Közös Önkorm.Hiv összesen:</t>
  </si>
  <si>
    <t>Mindösszesen:</t>
  </si>
  <si>
    <t>Intézmény finanszírozás (-)</t>
  </si>
  <si>
    <t>Nettósított összesen:</t>
  </si>
  <si>
    <t>Kormányzati funkció</t>
  </si>
  <si>
    <t>Biztosító által fizetett kártérítés</t>
  </si>
  <si>
    <t>5.11.</t>
  </si>
  <si>
    <t>Működési bevételek (5.1.+…+ 5.11.)</t>
  </si>
  <si>
    <t>Váltóbevételek</t>
  </si>
  <si>
    <t>FINANSZÍROZÁSI BEVÉTELEK ÖSSZESEN: (10. + … +16.)</t>
  </si>
  <si>
    <t xml:space="preserve">    18.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</si>
  <si>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</si>
  <si>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</si>
  <si>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</si>
  <si>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</si>
  <si>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</si>
  <si>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</si>
  <si>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</si>
  <si>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 xml:space="preserve">   Tartalékok</t>
  </si>
  <si>
    <t>1.19.</t>
  </si>
  <si>
    <t>1.20.</t>
  </si>
  <si>
    <t xml:space="preserve">   - az 1.18.-ból: - Általános tartalék</t>
  </si>
  <si>
    <t xml:space="preserve"> 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</si>
  <si>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</si>
  <si>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</si>
  <si>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</si>
  <si>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Kincstárjegyek beváltása</t>
  </si>
  <si>
    <t xml:space="preserve">   Kincstárjegyek beváltása</t>
  </si>
  <si>
    <t xml:space="preserve">   Éven belüli lejáratú belföldi értékpapírok beváltása</t>
  </si>
  <si>
    <t xml:space="preserve">   Éven túlilejáratú belföldi értékpapírok beváltása</t>
  </si>
  <si>
    <t xml:space="preserve">   Belföldi kötvények beváltása</t>
  </si>
  <si>
    <t>Belföldi finanszírozás kiadásai (6.1. + … + 6.4.)</t>
  </si>
  <si>
    <t xml:space="preserve"> Pénzeszközök lekötött betétként elhelyezése </t>
  </si>
  <si>
    <t>Külföldi finanszírozás kiadásai (7.1. + … + 7.5.)</t>
  </si>
  <si>
    <t>7.5.</t>
  </si>
  <si>
    <t xml:space="preserve"> Befektetési célú külföldi értékpapírok vásárlása</t>
  </si>
  <si>
    <t xml:space="preserve"> Hitelek, kölcsönök törlesztése külf. kormányoknak,nemz.szerv-nek</t>
  </si>
  <si>
    <t xml:space="preserve"> Hitelek, kölcsönök törlesztése külföldi pénzintézeteknek</t>
  </si>
  <si>
    <t>Váltókiadások</t>
  </si>
  <si>
    <t>Adóssághoz nem kapcsolódó származékos ügyletek kiadásai</t>
  </si>
  <si>
    <t>FINANSZÍROZÁSI KIADÁSOK ÖSSZESEN: (4.+…+9.)</t>
  </si>
  <si>
    <t>KIADÁSOK ÖSSZESEN: (3+10)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</si>
  <si>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</si>
  <si>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</si>
  <si>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6.-ból EU-s támogatás (közvetlen)</t>
  </si>
  <si>
    <t>Költségvetési bevételek összesen (1.+2.+4.+5.+6..+8.+…+12.)</t>
  </si>
  <si>
    <t>Működési célú finanszírozási bevételek összesen (14.+19.+22.+23.)</t>
  </si>
  <si>
    <t>BEVÉTEL ÖSSZESEN (13.+24.)</t>
  </si>
  <si>
    <t>Pénzeszközök lekötött betétként elhelyezése</t>
  </si>
  <si>
    <t>Működési célú finanszírozási kiadások összesen (14.+...+23.)</t>
  </si>
  <si>
    <t>KIADÁSOK ÖSSZESEN (13.+23.)</t>
  </si>
  <si>
    <t>A</t>
  </si>
  <si>
    <t>B</t>
  </si>
  <si>
    <t>C</t>
  </si>
  <si>
    <t>Működési célú kvi támogatások és kiegészítő támogatások</t>
  </si>
  <si>
    <t>Elszámolásból származó bevételek</t>
  </si>
  <si>
    <t>Helyi adók  (4.1.1.+…+4.1.3.)</t>
  </si>
  <si>
    <t>4.1.3.</t>
  </si>
  <si>
    <t>- Értékesítési és forgalmi adók (iparűzési adó)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</si>
  <si>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</si>
  <si>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</si>
  <si>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</si>
  <si>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</si>
  <si>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</si>
  <si>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</si>
  <si>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</si>
  <si>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</si>
  <si>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</si>
  <si>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</si>
  <si>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</si>
  <si>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</si>
  <si>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Befektetési célú belföldi értékpapírok vásárlása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</si>
  <si>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</si>
  <si>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</si>
  <si>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</si>
  <si>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</si>
  <si>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Központi, irányító szervi támogatás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</si>
  <si>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</si>
  <si>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</si>
  <si>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</si>
  <si>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</si>
  <si>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</si>
  <si>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</si>
  <si>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KIADÁSOK ÖSSZESEN: (3.+10.)</t>
  </si>
  <si>
    <t>Éves tervezett létszám előirányzat (fő)</t>
  </si>
  <si>
    <t>Ebből: kKözfoglalkoztatottak létszáma (fő)</t>
  </si>
  <si>
    <t>Költségvetési szerv összesen:</t>
  </si>
  <si>
    <t>Közművelődési feladatok</t>
  </si>
  <si>
    <t>Köztemető fenntartás, üzemeltetés</t>
  </si>
  <si>
    <t>Közutak, hídak üzemeltetése, fenntartása</t>
  </si>
  <si>
    <t>Közfoglalkoztatás-hosszabb idejű</t>
  </si>
  <si>
    <t>Közfoglalkoztatás-rövidebb idejű</t>
  </si>
  <si>
    <t>011130 Önkormányzati jogalkotás</t>
  </si>
  <si>
    <t>066020 Város és -községgazdálkodás</t>
  </si>
  <si>
    <t>Adóbevételek</t>
  </si>
  <si>
    <t>Állami támogatás</t>
  </si>
  <si>
    <t>forintban</t>
  </si>
  <si>
    <t>megnevezés</t>
  </si>
  <si>
    <t>összesen</t>
  </si>
  <si>
    <t>Közutak karbantartása</t>
  </si>
  <si>
    <t>Köztemető fenntartás</t>
  </si>
  <si>
    <t>Települési önkormányzatok működési támogatása beszámítás és kiegészítés után</t>
  </si>
  <si>
    <t>Falugondnoki feladat</t>
  </si>
  <si>
    <t>Szociális  támogatás összesen</t>
  </si>
  <si>
    <t>Könyvtár</t>
  </si>
  <si>
    <t>Települési önkormányzatok  kulturális feladatainak támogatása összesen</t>
  </si>
  <si>
    <t>Lakott külterület</t>
  </si>
  <si>
    <t>Települési önkormányzatok szociális feladatainak egyéb támogatása</t>
  </si>
  <si>
    <t>Háziorvosi finanszírozás</t>
  </si>
  <si>
    <t>Falugondnoki- tanyagondnoki szolgálat</t>
  </si>
  <si>
    <t>Védőnői finanszírozás</t>
  </si>
  <si>
    <t>Társadalmi szoc.juttatások</t>
  </si>
  <si>
    <t>Tartalék</t>
  </si>
  <si>
    <t>Bejáró gyerekek utaztatásának támogatása</t>
  </si>
  <si>
    <t>Gyermekétkeztetés támogatása</t>
  </si>
  <si>
    <t xml:space="preserve">Köznevelési intézmények és gyermekétkeztetés támogatása összesen: </t>
  </si>
  <si>
    <t>Forintban</t>
  </si>
  <si>
    <t>- Termékek és szolgáltatások adói (iparűzési)</t>
  </si>
  <si>
    <t>- Vagyoni típusú adók (kommunális,telekadó)</t>
  </si>
  <si>
    <t>Egyéb áruhasználati és szolgáltatási adók (idegenforgalmi)</t>
  </si>
  <si>
    <t xml:space="preserve"> Forintban</t>
  </si>
  <si>
    <t xml:space="preserve"> Forintban </t>
  </si>
  <si>
    <t xml:space="preserve"> </t>
  </si>
  <si>
    <t>Üdülőhelyi feladatok támogatása</t>
  </si>
  <si>
    <t xml:space="preserve">Beruházási és felújítási kiadások előirányzata </t>
  </si>
  <si>
    <t>Beruházás, felújítás  megnevezése</t>
  </si>
  <si>
    <t>Polgármesteri illetmény támogatása</t>
  </si>
  <si>
    <t>Államháztartáson belüli megelőlegzések visszafizetése</t>
  </si>
  <si>
    <t>Eszköz vásárlás könyvtár</t>
  </si>
  <si>
    <t>2018.</t>
  </si>
  <si>
    <t>Szennyvíz beruházás</t>
  </si>
  <si>
    <t>2019. évi előirányzat</t>
  </si>
  <si>
    <t>Felhasználás
2019. XII.31-ig</t>
  </si>
  <si>
    <t xml:space="preserve">
2019. év utáni szükséglet
</t>
  </si>
  <si>
    <t>2019.</t>
  </si>
  <si>
    <t>EFOP-1.5.3-16-2017-00092. Héthatár pályázat eszköz beszerzés</t>
  </si>
  <si>
    <t>Előirányzat-felhasználási terv
2019. évre</t>
  </si>
  <si>
    <t>Somogyapáti Község Önkormányzat 2019. évi költségvetés</t>
  </si>
  <si>
    <t>Beruházás</t>
  </si>
  <si>
    <t>Szociális juttatások gyerekvédelmi</t>
  </si>
  <si>
    <t xml:space="preserve">Finanszírozási bev. </t>
  </si>
  <si>
    <t>EFOP-1.5.3-16-2017-00092. Héthatár</t>
  </si>
  <si>
    <t>EFOP-3.9.2-16-2017-00039. Humán</t>
  </si>
  <si>
    <t>013350 Önkorm.vagyonnal történő gazdálk.</t>
  </si>
  <si>
    <t>Felhalm.</t>
  </si>
  <si>
    <t>Működ.</t>
  </si>
  <si>
    <t xml:space="preserve">Egyéb önkormányzati feladatok támogatása </t>
  </si>
  <si>
    <t>I.1 jogcímhez kapcsolódó kiegészítés</t>
  </si>
  <si>
    <t xml:space="preserve">Óvodapedagógusok és segítők bértámogatása </t>
  </si>
  <si>
    <t xml:space="preserve">Óvodaműködtetési támogatás </t>
  </si>
  <si>
    <t>Rászoruló gyermekek szünidei étkeztetése</t>
  </si>
  <si>
    <t>2019. évi módosított előirányzat</t>
  </si>
  <si>
    <t>Elszámolásból származő bevételek</t>
  </si>
  <si>
    <t>Módosított előirányzat</t>
  </si>
  <si>
    <t>Működési célú visszatérítendő támogatások, kölcsönök visszatér. ÁH-n kívülr.</t>
  </si>
  <si>
    <t>018010 Önkormányzatok elsz. a közp. költségvetéssel</t>
  </si>
  <si>
    <t>052010-Szennyvízgazdálkodás ig.</t>
  </si>
  <si>
    <t>2. melléklet a   8/2019.(IX.20.) önkormányzati rendelethez</t>
  </si>
  <si>
    <t xml:space="preserve">4. melléklet a   8/2019. (IX.20.) önkormányzati rendelethez     </t>
  </si>
  <si>
    <t xml:space="preserve">5. melléklet a 8/2019. (IX.20.) önkormányzati rendelethez </t>
  </si>
</sst>
</file>

<file path=xl/styles.xml><?xml version="1.0" encoding="utf-8"?>
<styleSheet xmlns="http://schemas.openxmlformats.org/spreadsheetml/2006/main">
  <numFmts count="2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#,###"/>
    <numFmt numFmtId="175" formatCode="#"/>
    <numFmt numFmtId="176" formatCode="_-* #,##0\ _F_t_-;\-* #,##0\ _F_t_-;_-* &quot;-&quot;??\ _F_t_-;_-@_-"/>
    <numFmt numFmtId="177" formatCode="[$-40E]yyyy\.\ mmmm\ d\.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  <numFmt numFmtId="182" formatCode="[$-40E]yyyy\.\ mmmm\ d\.\,\ dddd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17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22" xfId="58" applyFont="1" applyFill="1" applyBorder="1" applyAlignment="1" applyProtection="1">
      <alignment horizontal="left" vertical="center" wrapText="1" indent="1"/>
      <protection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0" fontId="12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174" fontId="14" fillId="0" borderId="11" xfId="0" applyNumberFormat="1" applyFont="1" applyFill="1" applyBorder="1" applyAlignment="1" applyProtection="1">
      <alignment vertical="center" wrapText="1"/>
      <protection locked="0"/>
    </xf>
    <xf numFmtId="174" fontId="14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58" applyFont="1" applyFill="1" applyBorder="1" applyAlignment="1" applyProtection="1">
      <alignment vertical="center" wrapText="1"/>
      <protection/>
    </xf>
    <xf numFmtId="0" fontId="12" fillId="0" borderId="25" xfId="58" applyFont="1" applyFill="1" applyBorder="1" applyAlignment="1" applyProtection="1">
      <alignment vertical="center" wrapText="1"/>
      <protection/>
    </xf>
    <xf numFmtId="0" fontId="12" fillId="0" borderId="22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horizontal="center" vertical="center" wrapText="1"/>
      <protection/>
    </xf>
    <xf numFmtId="0" fontId="12" fillId="0" borderId="26" xfId="58" applyFont="1" applyFill="1" applyBorder="1" applyAlignment="1" applyProtection="1">
      <alignment horizontal="center" vertical="center" wrapText="1"/>
      <protection/>
    </xf>
    <xf numFmtId="0" fontId="6" fillId="0" borderId="23" xfId="59" applyFont="1" applyFill="1" applyBorder="1" applyAlignment="1" applyProtection="1">
      <alignment horizontal="left" vertical="center" indent="1"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Alignment="1">
      <alignment vertical="center" wrapText="1"/>
    </xf>
    <xf numFmtId="174" fontId="0" fillId="0" borderId="0" xfId="0" applyNumberForma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center" vertical="center" wrapText="1"/>
    </xf>
    <xf numFmtId="17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4" fontId="4" fillId="0" borderId="0" xfId="0" applyNumberFormat="1" applyFont="1" applyFill="1" applyAlignment="1" applyProtection="1">
      <alignment horizontal="right" wrapText="1"/>
      <protection/>
    </xf>
    <xf numFmtId="174" fontId="6" fillId="0" borderId="26" xfId="0" applyNumberFormat="1" applyFont="1" applyFill="1" applyBorder="1" applyAlignment="1" applyProtection="1">
      <alignment horizontal="center" vertical="center" wrapText="1"/>
      <protection/>
    </xf>
    <xf numFmtId="174" fontId="12" fillId="0" borderId="27" xfId="0" applyNumberFormat="1" applyFont="1" applyFill="1" applyBorder="1" applyAlignment="1" applyProtection="1">
      <alignment horizontal="center" vertical="center" wrapText="1"/>
      <protection/>
    </xf>
    <xf numFmtId="174" fontId="12" fillId="0" borderId="28" xfId="0" applyNumberFormat="1" applyFont="1" applyFill="1" applyBorder="1" applyAlignment="1" applyProtection="1">
      <alignment horizontal="center" vertical="center" wrapText="1"/>
      <protection/>
    </xf>
    <xf numFmtId="174" fontId="12" fillId="0" borderId="29" xfId="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Alignment="1" applyProtection="1">
      <alignment vertical="center" wrapText="1"/>
      <protection/>
    </xf>
    <xf numFmtId="174" fontId="14" fillId="0" borderId="30" xfId="0" applyNumberFormat="1" applyFont="1" applyFill="1" applyBorder="1" applyAlignment="1" applyProtection="1">
      <alignment vertical="center" wrapText="1"/>
      <protection/>
    </xf>
    <xf numFmtId="17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4" fontId="14" fillId="0" borderId="31" xfId="0" applyNumberFormat="1" applyFont="1" applyFill="1" applyBorder="1" applyAlignment="1" applyProtection="1">
      <alignment vertical="center" wrapText="1"/>
      <protection/>
    </xf>
    <xf numFmtId="174" fontId="12" fillId="0" borderId="23" xfId="0" applyNumberFormat="1" applyFont="1" applyFill="1" applyBorder="1" applyAlignment="1" applyProtection="1">
      <alignment vertical="center" wrapText="1"/>
      <protection/>
    </xf>
    <xf numFmtId="174" fontId="12" fillId="0" borderId="26" xfId="0" applyNumberFormat="1" applyFont="1" applyFill="1" applyBorder="1" applyAlignment="1" applyProtection="1">
      <alignment vertical="center" wrapText="1"/>
      <protection/>
    </xf>
    <xf numFmtId="17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/>
      <protection/>
    </xf>
    <xf numFmtId="0" fontId="6" fillId="0" borderId="35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4" fillId="0" borderId="16" xfId="59" applyFont="1" applyFill="1" applyBorder="1" applyAlignment="1" applyProtection="1">
      <alignment horizontal="left" vertical="center" indent="1"/>
      <protection/>
    </xf>
    <xf numFmtId="174" fontId="14" fillId="0" borderId="36" xfId="59" applyNumberFormat="1" applyFont="1" applyFill="1" applyBorder="1" applyAlignment="1" applyProtection="1">
      <alignment vertical="center"/>
      <protection/>
    </xf>
    <xf numFmtId="0" fontId="14" fillId="0" borderId="17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 locked="0"/>
    </xf>
    <xf numFmtId="0" fontId="14" fillId="0" borderId="18" xfId="59" applyFont="1" applyFill="1" applyBorder="1" applyAlignment="1" applyProtection="1">
      <alignment horizontal="left" vertical="center" indent="1"/>
      <protection/>
    </xf>
    <xf numFmtId="0" fontId="12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20" fillId="0" borderId="0" xfId="59" applyFont="1" applyFill="1" applyProtection="1">
      <alignment/>
      <protection locked="0"/>
    </xf>
    <xf numFmtId="0" fontId="5" fillId="0" borderId="0" xfId="59" applyFont="1" applyFill="1" applyProtection="1">
      <alignment/>
      <protection locked="0"/>
    </xf>
    <xf numFmtId="174" fontId="12" fillId="33" borderId="23" xfId="0" applyNumberFormat="1" applyFont="1" applyFill="1" applyBorder="1" applyAlignment="1" applyProtection="1">
      <alignment vertical="center" wrapText="1"/>
      <protection/>
    </xf>
    <xf numFmtId="17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17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7" xfId="0" applyFont="1" applyFill="1" applyBorder="1" applyAlignment="1" applyProtection="1">
      <alignment horizontal="right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5" xfId="58" applyFont="1" applyFill="1" applyBorder="1" applyAlignment="1" applyProtection="1">
      <alignment horizontal="left" vertical="center" wrapText="1" indent="6"/>
      <protection/>
    </xf>
    <xf numFmtId="0" fontId="14" fillId="0" borderId="33" xfId="58" applyFont="1" applyFill="1" applyBorder="1" applyAlignment="1" applyProtection="1">
      <alignment horizontal="left" vertical="center" wrapText="1" indent="6"/>
      <protection/>
    </xf>
    <xf numFmtId="174" fontId="0" fillId="0" borderId="0" xfId="0" applyNumberFormat="1" applyFill="1" applyAlignment="1" applyProtection="1">
      <alignment horizontal="center" vertical="center" wrapText="1"/>
      <protection/>
    </xf>
    <xf numFmtId="174" fontId="6" fillId="0" borderId="22" xfId="0" applyNumberFormat="1" applyFont="1" applyFill="1" applyBorder="1" applyAlignment="1" applyProtection="1">
      <alignment horizontal="center" vertical="center" wrapText="1"/>
      <protection/>
    </xf>
    <xf numFmtId="174" fontId="6" fillId="0" borderId="23" xfId="0" applyNumberFormat="1" applyFont="1" applyFill="1" applyBorder="1" applyAlignment="1" applyProtection="1">
      <alignment horizontal="center" vertical="center" wrapText="1"/>
      <protection/>
    </xf>
    <xf numFmtId="17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174" fontId="2" fillId="0" borderId="0" xfId="0" applyNumberFormat="1" applyFont="1" applyFill="1" applyAlignment="1" applyProtection="1">
      <alignment horizontal="left" vertical="center" wrapText="1"/>
      <protection/>
    </xf>
    <xf numFmtId="17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2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74" fontId="14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59" applyFont="1" applyFill="1" applyBorder="1" applyAlignment="1" applyProtection="1">
      <alignment horizontal="left" vertical="center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indent="1"/>
      <protection/>
    </xf>
    <xf numFmtId="0" fontId="6" fillId="0" borderId="23" xfId="59" applyFont="1" applyFill="1" applyBorder="1" applyAlignment="1" applyProtection="1">
      <alignment horizontal="left" indent="1"/>
      <protection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174" fontId="12" fillId="0" borderId="35" xfId="58" applyNumberFormat="1" applyFont="1" applyFill="1" applyBorder="1" applyAlignment="1" applyProtection="1">
      <alignment horizontal="right" vertical="center" wrapText="1" indent="1"/>
      <protection/>
    </xf>
    <xf numFmtId="17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74" fontId="14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7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74" fontId="14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74" fontId="18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37" xfId="0" applyFont="1" applyFill="1" applyBorder="1" applyAlignment="1" applyProtection="1">
      <alignment horizontal="right" vertical="center"/>
      <protection/>
    </xf>
    <xf numFmtId="17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7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74" fontId="1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4" fontId="5" fillId="0" borderId="0" xfId="0" applyNumberFormat="1" applyFont="1" applyFill="1" applyAlignment="1" applyProtection="1">
      <alignment horizontal="centerContinuous" vertical="center" wrapText="1"/>
      <protection/>
    </xf>
    <xf numFmtId="174" fontId="0" fillId="0" borderId="0" xfId="0" applyNumberFormat="1" applyFill="1" applyAlignment="1" applyProtection="1">
      <alignment horizontal="centerContinuous" vertical="center"/>
      <protection/>
    </xf>
    <xf numFmtId="174" fontId="4" fillId="0" borderId="0" xfId="0" applyNumberFormat="1" applyFont="1" applyFill="1" applyAlignment="1" applyProtection="1">
      <alignment horizontal="right" vertical="center"/>
      <protection/>
    </xf>
    <xf numFmtId="17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7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7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74" fontId="3" fillId="0" borderId="0" xfId="0" applyNumberFormat="1" applyFont="1" applyFill="1" applyAlignment="1" applyProtection="1">
      <alignment horizontal="center" vertical="center" wrapText="1"/>
      <protection/>
    </xf>
    <xf numFmtId="174" fontId="12" fillId="0" borderId="47" xfId="0" applyNumberFormat="1" applyFont="1" applyFill="1" applyBorder="1" applyAlignment="1" applyProtection="1">
      <alignment horizontal="center" vertical="center" wrapText="1"/>
      <protection/>
    </xf>
    <xf numFmtId="174" fontId="12" fillId="0" borderId="22" xfId="0" applyNumberFormat="1" applyFont="1" applyFill="1" applyBorder="1" applyAlignment="1" applyProtection="1">
      <alignment horizontal="center" vertical="center" wrapText="1"/>
      <protection/>
    </xf>
    <xf numFmtId="174" fontId="12" fillId="0" borderId="23" xfId="0" applyNumberFormat="1" applyFont="1" applyFill="1" applyBorder="1" applyAlignment="1" applyProtection="1">
      <alignment horizontal="center" vertical="center" wrapText="1"/>
      <protection/>
    </xf>
    <xf numFmtId="174" fontId="12" fillId="0" borderId="26" xfId="0" applyNumberFormat="1" applyFont="1" applyFill="1" applyBorder="1" applyAlignment="1" applyProtection="1">
      <alignment horizontal="center" vertical="center" wrapText="1"/>
      <protection/>
    </xf>
    <xf numFmtId="174" fontId="12" fillId="0" borderId="0" xfId="0" applyNumberFormat="1" applyFont="1" applyFill="1" applyAlignment="1" applyProtection="1">
      <alignment horizontal="center" vertical="center" wrapText="1"/>
      <protection/>
    </xf>
    <xf numFmtId="174" fontId="0" fillId="0" borderId="48" xfId="0" applyNumberFormat="1" applyFill="1" applyBorder="1" applyAlignment="1" applyProtection="1">
      <alignment horizontal="left" vertical="center" wrapText="1" indent="1"/>
      <protection/>
    </xf>
    <xf numFmtId="17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49" xfId="0" applyNumberFormat="1" applyFill="1" applyBorder="1" applyAlignment="1" applyProtection="1">
      <alignment horizontal="left" vertical="center" wrapText="1" indent="1"/>
      <protection/>
    </xf>
    <xf numFmtId="17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74" fontId="14" fillId="0" borderId="50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47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7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7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7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52" xfId="0" applyNumberFormat="1" applyFont="1" applyFill="1" applyBorder="1" applyAlignment="1" applyProtection="1">
      <alignment horizontal="right" vertical="center" wrapText="1" indent="1"/>
      <protection/>
    </xf>
    <xf numFmtId="17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7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7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7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7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7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 quotePrefix="1">
      <alignment horizontal="right" vertical="center" indent="1"/>
      <protection/>
    </xf>
    <xf numFmtId="0" fontId="6" fillId="0" borderId="35" xfId="0" applyFont="1" applyFill="1" applyBorder="1" applyAlignment="1" applyProtection="1">
      <alignment horizontal="right" vertical="center" wrapText="1" indent="1"/>
      <protection/>
    </xf>
    <xf numFmtId="174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174" fontId="1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17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4" fontId="0" fillId="0" borderId="51" xfId="0" applyNumberFormat="1" applyFill="1" applyBorder="1" applyAlignment="1" applyProtection="1">
      <alignment horizontal="left" vertical="center" wrapText="1" indent="1"/>
      <protection/>
    </xf>
    <xf numFmtId="17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12" fillId="0" borderId="24" xfId="58" applyFont="1" applyFill="1" applyBorder="1" applyAlignment="1" applyProtection="1">
      <alignment horizontal="center" vertical="center" wrapText="1"/>
      <protection/>
    </xf>
    <xf numFmtId="0" fontId="12" fillId="0" borderId="25" xfId="58" applyFont="1" applyFill="1" applyBorder="1" applyAlignment="1" applyProtection="1">
      <alignment horizontal="center" vertical="center" wrapText="1"/>
      <protection/>
    </xf>
    <xf numFmtId="0" fontId="12" fillId="0" borderId="35" xfId="58" applyFont="1" applyFill="1" applyBorder="1" applyAlignment="1" applyProtection="1">
      <alignment horizontal="center" vertical="center" wrapText="1"/>
      <protection/>
    </xf>
    <xf numFmtId="174" fontId="14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8" fillId="0" borderId="22" xfId="0" applyFont="1" applyBorder="1" applyAlignment="1" applyProtection="1">
      <alignment wrapTex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7" xfId="0" applyFont="1" applyBorder="1" applyAlignment="1" applyProtection="1">
      <alignment wrapText="1"/>
      <protection/>
    </xf>
    <xf numFmtId="0" fontId="18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4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7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58" applyNumberFormat="1" applyFont="1" applyFill="1" applyBorder="1" applyAlignment="1" applyProtection="1">
      <alignment horizontal="center" vertical="center" wrapText="1"/>
      <protection/>
    </xf>
    <xf numFmtId="49" fontId="14" fillId="0" borderId="17" xfId="58" applyNumberFormat="1" applyFont="1" applyFill="1" applyBorder="1" applyAlignment="1" applyProtection="1">
      <alignment horizontal="center"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27" xfId="0" applyFont="1" applyBorder="1" applyAlignment="1" applyProtection="1">
      <alignment horizontal="center" wrapText="1"/>
      <protection/>
    </xf>
    <xf numFmtId="49" fontId="14" fillId="0" borderId="20" xfId="58" applyNumberFormat="1" applyFont="1" applyFill="1" applyBorder="1" applyAlignment="1" applyProtection="1">
      <alignment horizontal="center" vertical="center" wrapText="1"/>
      <protection/>
    </xf>
    <xf numFmtId="49" fontId="14" fillId="0" borderId="16" xfId="58" applyNumberFormat="1" applyFont="1" applyFill="1" applyBorder="1" applyAlignment="1" applyProtection="1">
      <alignment horizontal="center" vertical="center" wrapText="1"/>
      <protection/>
    </xf>
    <xf numFmtId="49" fontId="14" fillId="0" borderId="21" xfId="58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174" fontId="1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17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/>
    </xf>
    <xf numFmtId="0" fontId="24" fillId="0" borderId="55" xfId="0" applyFont="1" applyFill="1" applyBorder="1" applyAlignment="1">
      <alignment wrapText="1"/>
    </xf>
    <xf numFmtId="0" fontId="24" fillId="0" borderId="55" xfId="0" applyFont="1" applyFill="1" applyBorder="1" applyAlignment="1">
      <alignment/>
    </xf>
    <xf numFmtId="0" fontId="22" fillId="0" borderId="55" xfId="0" applyFont="1" applyFill="1" applyBorder="1" applyAlignment="1">
      <alignment/>
    </xf>
    <xf numFmtId="0" fontId="23" fillId="0" borderId="55" xfId="0" applyFont="1" applyFill="1" applyBorder="1" applyAlignment="1">
      <alignment/>
    </xf>
    <xf numFmtId="0" fontId="23" fillId="0" borderId="56" xfId="0" applyFont="1" applyFill="1" applyBorder="1" applyAlignment="1">
      <alignment wrapText="1"/>
    </xf>
    <xf numFmtId="0" fontId="18" fillId="0" borderId="23" xfId="0" applyFont="1" applyBorder="1" applyAlignment="1" applyProtection="1">
      <alignment horizontal="left" wrapText="1" indent="1"/>
      <protection/>
    </xf>
    <xf numFmtId="0" fontId="14" fillId="0" borderId="11" xfId="58" applyFont="1" applyFill="1" applyBorder="1" applyAlignment="1" applyProtection="1">
      <alignment vertical="center" wrapText="1"/>
      <protection/>
    </xf>
    <xf numFmtId="174" fontId="14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8" xfId="0" applyFont="1" applyBorder="1" applyAlignment="1" applyProtection="1">
      <alignment horizontal="left" vertical="center" wrapText="1" indent="1"/>
      <protection/>
    </xf>
    <xf numFmtId="49" fontId="14" fillId="0" borderId="22" xfId="58" applyNumberFormat="1" applyFont="1" applyFill="1" applyBorder="1" applyAlignment="1" applyProtection="1">
      <alignment horizontal="left" vertical="center" wrapText="1" indent="1"/>
      <protection/>
    </xf>
    <xf numFmtId="174" fontId="14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14" fillId="0" borderId="21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58" xfId="0" applyNumberFormat="1" applyFont="1" applyFill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 quotePrefix="1">
      <alignment horizontal="left" wrapText="1" indent="1"/>
      <protection/>
    </xf>
    <xf numFmtId="49" fontId="12" fillId="0" borderId="22" xfId="58" applyNumberFormat="1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vertical="center" wrapText="1"/>
      <protection/>
    </xf>
    <xf numFmtId="3" fontId="0" fillId="0" borderId="55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5" fillId="0" borderId="11" xfId="0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5" fillId="0" borderId="11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3" fontId="27" fillId="0" borderId="11" xfId="0" applyNumberFormat="1" applyFont="1" applyFill="1" applyBorder="1" applyAlignment="1">
      <alignment/>
    </xf>
    <xf numFmtId="0" fontId="27" fillId="0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39" xfId="0" applyBorder="1" applyAlignment="1">
      <alignment/>
    </xf>
    <xf numFmtId="3" fontId="27" fillId="0" borderId="0" xfId="0" applyNumberFormat="1" applyFont="1" applyFill="1" applyBorder="1" applyAlignment="1">
      <alignment/>
    </xf>
    <xf numFmtId="17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55" xfId="0" applyNumberFormat="1" applyFont="1" applyFill="1" applyBorder="1" applyAlignment="1">
      <alignment/>
    </xf>
    <xf numFmtId="0" fontId="27" fillId="0" borderId="11" xfId="0" applyFont="1" applyBorder="1" applyAlignment="1">
      <alignment/>
    </xf>
    <xf numFmtId="3" fontId="28" fillId="0" borderId="11" xfId="0" applyNumberFormat="1" applyFont="1" applyFill="1" applyBorder="1" applyAlignment="1">
      <alignment/>
    </xf>
    <xf numFmtId="0" fontId="29" fillId="0" borderId="0" xfId="0" applyFont="1" applyAlignment="1" applyProtection="1">
      <alignment horizontal="right" vertical="top"/>
      <protection locked="0"/>
    </xf>
    <xf numFmtId="0" fontId="30" fillId="0" borderId="0" xfId="0" applyFont="1" applyAlignment="1">
      <alignment/>
    </xf>
    <xf numFmtId="49" fontId="14" fillId="0" borderId="18" xfId="58" applyNumberFormat="1" applyFont="1" applyFill="1" applyBorder="1" applyAlignment="1" applyProtection="1">
      <alignment horizontal="left" vertical="center" indent="1"/>
      <protection/>
    </xf>
    <xf numFmtId="3" fontId="28" fillId="0" borderId="55" xfId="0" applyNumberFormat="1" applyFont="1" applyFill="1" applyBorder="1" applyAlignment="1">
      <alignment/>
    </xf>
    <xf numFmtId="174" fontId="1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3" fontId="31" fillId="0" borderId="55" xfId="0" applyNumberFormat="1" applyFont="1" applyFill="1" applyBorder="1" applyAlignment="1">
      <alignment/>
    </xf>
    <xf numFmtId="174" fontId="32" fillId="0" borderId="10" xfId="59" applyNumberFormat="1" applyFont="1" applyFill="1" applyBorder="1" applyAlignment="1" applyProtection="1">
      <alignment vertical="center"/>
      <protection locked="0"/>
    </xf>
    <xf numFmtId="174" fontId="32" fillId="0" borderId="11" xfId="59" applyNumberFormat="1" applyFont="1" applyFill="1" applyBorder="1" applyAlignment="1" applyProtection="1">
      <alignment vertical="center"/>
      <protection locked="0"/>
    </xf>
    <xf numFmtId="174" fontId="32" fillId="0" borderId="12" xfId="59" applyNumberFormat="1" applyFont="1" applyFill="1" applyBorder="1" applyAlignment="1" applyProtection="1">
      <alignment vertical="center"/>
      <protection locked="0"/>
    </xf>
    <xf numFmtId="174" fontId="33" fillId="0" borderId="23" xfId="59" applyNumberFormat="1" applyFont="1" applyFill="1" applyBorder="1" applyAlignment="1" applyProtection="1">
      <alignment vertical="center"/>
      <protection/>
    </xf>
    <xf numFmtId="174" fontId="33" fillId="0" borderId="23" xfId="59" applyNumberFormat="1" applyFont="1" applyFill="1" applyBorder="1" applyProtection="1">
      <alignment/>
      <protection/>
    </xf>
    <xf numFmtId="174" fontId="32" fillId="0" borderId="30" xfId="59" applyNumberFormat="1" applyFont="1" applyFill="1" applyBorder="1" applyAlignment="1" applyProtection="1">
      <alignment vertical="center"/>
      <protection/>
    </xf>
    <xf numFmtId="174" fontId="32" fillId="0" borderId="32" xfId="59" applyNumberFormat="1" applyFont="1" applyFill="1" applyBorder="1" applyAlignment="1" applyProtection="1">
      <alignment vertical="center"/>
      <protection/>
    </xf>
    <xf numFmtId="174" fontId="33" fillId="0" borderId="26" xfId="59" applyNumberFormat="1" applyFont="1" applyFill="1" applyBorder="1" applyAlignment="1" applyProtection="1">
      <alignment vertical="center"/>
      <protection/>
    </xf>
    <xf numFmtId="174" fontId="33" fillId="0" borderId="26" xfId="59" applyNumberFormat="1" applyFont="1" applyFill="1" applyBorder="1" applyProtection="1">
      <alignment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Alignment="1">
      <alignment/>
    </xf>
    <xf numFmtId="174" fontId="14" fillId="0" borderId="17" xfId="0" applyNumberFormat="1" applyFont="1" applyFill="1" applyBorder="1" applyAlignment="1" applyProtection="1">
      <alignment horizontal="left" vertical="center"/>
      <protection locked="0"/>
    </xf>
    <xf numFmtId="0" fontId="34" fillId="0" borderId="55" xfId="0" applyFont="1" applyFill="1" applyBorder="1" applyAlignment="1">
      <alignment wrapText="1"/>
    </xf>
    <xf numFmtId="0" fontId="35" fillId="0" borderId="55" xfId="0" applyFont="1" applyFill="1" applyBorder="1" applyAlignment="1">
      <alignment wrapText="1"/>
    </xf>
    <xf numFmtId="0" fontId="23" fillId="0" borderId="60" xfId="0" applyFont="1" applyFill="1" applyBorder="1" applyAlignment="1">
      <alignment horizontal="center" vertical="center" wrapText="1"/>
    </xf>
    <xf numFmtId="3" fontId="23" fillId="0" borderId="55" xfId="0" applyNumberFormat="1" applyFont="1" applyFill="1" applyBorder="1" applyAlignment="1">
      <alignment/>
    </xf>
    <xf numFmtId="3" fontId="36" fillId="0" borderId="55" xfId="0" applyNumberFormat="1" applyFont="1" applyFill="1" applyBorder="1" applyAlignment="1">
      <alignment/>
    </xf>
    <xf numFmtId="3" fontId="22" fillId="0" borderId="55" xfId="0" applyNumberFormat="1" applyFont="1" applyFill="1" applyBorder="1" applyAlignment="1">
      <alignment/>
    </xf>
    <xf numFmtId="3" fontId="23" fillId="0" borderId="56" xfId="0" applyNumberFormat="1" applyFont="1" applyFill="1" applyBorder="1" applyAlignment="1">
      <alignment/>
    </xf>
    <xf numFmtId="0" fontId="37" fillId="0" borderId="55" xfId="0" applyFont="1" applyFill="1" applyBorder="1" applyAlignment="1">
      <alignment wrapText="1"/>
    </xf>
    <xf numFmtId="174" fontId="13" fillId="0" borderId="37" xfId="58" applyNumberFormat="1" applyFont="1" applyFill="1" applyBorder="1" applyAlignment="1" applyProtection="1">
      <alignment horizontal="left" vertical="center"/>
      <protection/>
    </xf>
    <xf numFmtId="174" fontId="5" fillId="0" borderId="0" xfId="58" applyNumberFormat="1" applyFont="1" applyFill="1" applyBorder="1" applyAlignment="1" applyProtection="1">
      <alignment horizontal="center" vertical="center"/>
      <protection/>
    </xf>
    <xf numFmtId="174" fontId="13" fillId="0" borderId="37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0" fontId="23" fillId="0" borderId="55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/>
    </xf>
    <xf numFmtId="3" fontId="23" fillId="0" borderId="55" xfId="0" applyNumberFormat="1" applyFont="1" applyFill="1" applyBorder="1" applyAlignment="1">
      <alignment horizontal="center" vertical="center" wrapText="1"/>
    </xf>
    <xf numFmtId="174" fontId="6" fillId="0" borderId="61" xfId="0" applyNumberFormat="1" applyFont="1" applyFill="1" applyBorder="1" applyAlignment="1" applyProtection="1">
      <alignment horizontal="center" vertical="center" wrapText="1"/>
      <protection/>
    </xf>
    <xf numFmtId="174" fontId="6" fillId="0" borderId="62" xfId="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Alignment="1" applyProtection="1">
      <alignment horizontal="right" vertical="center" wrapText="1"/>
      <protection/>
    </xf>
    <xf numFmtId="174" fontId="6" fillId="0" borderId="63" xfId="0" applyNumberFormat="1" applyFont="1" applyFill="1" applyBorder="1" applyAlignment="1" applyProtection="1">
      <alignment horizontal="center" vertical="center" wrapText="1"/>
      <protection/>
    </xf>
    <xf numFmtId="174" fontId="6" fillId="0" borderId="64" xfId="0" applyNumberFormat="1" applyFont="1" applyFill="1" applyBorder="1" applyAlignment="1" applyProtection="1">
      <alignment horizontal="center" vertical="center" wrapText="1"/>
      <protection/>
    </xf>
    <xf numFmtId="174" fontId="5" fillId="0" borderId="0" xfId="0" applyNumberFormat="1" applyFont="1" applyFill="1" applyAlignment="1">
      <alignment horizontal="center" vertical="center" wrapText="1"/>
    </xf>
    <xf numFmtId="0" fontId="13" fillId="0" borderId="65" xfId="59" applyFont="1" applyFill="1" applyBorder="1" applyAlignment="1" applyProtection="1">
      <alignment horizontal="left" vertical="center" indent="1"/>
      <protection/>
    </xf>
    <xf numFmtId="0" fontId="13" fillId="0" borderId="41" xfId="59" applyFont="1" applyFill="1" applyBorder="1" applyAlignment="1" applyProtection="1">
      <alignment horizontal="left" vertical="center" indent="1"/>
      <protection/>
    </xf>
    <xf numFmtId="0" fontId="13" fillId="0" borderId="52" xfId="59" applyFont="1" applyFill="1" applyBorder="1" applyAlignment="1" applyProtection="1">
      <alignment horizontal="left" vertical="center" indent="1"/>
      <protection/>
    </xf>
    <xf numFmtId="0" fontId="5" fillId="0" borderId="0" xfId="59" applyFont="1" applyFill="1" applyAlignment="1" applyProtection="1">
      <alignment horizontal="center" wrapText="1"/>
      <protection/>
    </xf>
    <xf numFmtId="0" fontId="5" fillId="0" borderId="0" xfId="59" applyFont="1" applyFill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kozos\DOCUME~1\vera\LOCALS~1\Temp\Ktgv%202015%20Nv&#225;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 mell."/>
      <sheetName val="2.1.sz.mell  "/>
      <sheetName val="2.2.sz.mell  "/>
      <sheetName val="3.sz.mell.  "/>
      <sheetName val="4.sz.mell."/>
      <sheetName val="5.sz.mell."/>
      <sheetName val="6.sz.mell."/>
      <sheetName val="7.sz.mell."/>
      <sheetName val="8. sz. mell. "/>
      <sheetName val="9.sz.mell."/>
      <sheetName val="10.sz.mell."/>
      <sheetName val="11. sz. mell."/>
      <sheetName val="12. sz. mell."/>
      <sheetName val="13.sz. mell."/>
      <sheetName val="14.sz.mell."/>
      <sheetName val="15.sz.mell."/>
      <sheetName val="Kiad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view="pageLayout" zoomScaleNormal="120" zoomScaleSheetLayoutView="100" workbookViewId="0" topLeftCell="A1">
      <selection activeCell="B103" sqref="B103"/>
    </sheetView>
  </sheetViews>
  <sheetFormatPr defaultColWidth="9.00390625" defaultRowHeight="12.75"/>
  <cols>
    <col min="1" max="1" width="9.50390625" style="182" customWidth="1"/>
    <col min="2" max="2" width="91.625" style="182" customWidth="1"/>
    <col min="3" max="3" width="21.625" style="183" customWidth="1"/>
    <col min="4" max="4" width="9.00390625" style="198" customWidth="1"/>
    <col min="5" max="16384" width="9.375" style="198" customWidth="1"/>
  </cols>
  <sheetData>
    <row r="1" spans="1:3" ht="15.75" customHeight="1">
      <c r="A1" s="302" t="s">
        <v>4</v>
      </c>
      <c r="B1" s="302"/>
      <c r="C1" s="302"/>
    </row>
    <row r="2" spans="1:3" ht="15.75" customHeight="1" thickBot="1">
      <c r="A2" s="301" t="s">
        <v>100</v>
      </c>
      <c r="B2" s="301"/>
      <c r="C2" s="128" t="s">
        <v>466</v>
      </c>
    </row>
    <row r="3" spans="1:3" ht="37.5" customHeight="1" thickBot="1">
      <c r="A3" s="22" t="s">
        <v>49</v>
      </c>
      <c r="B3" s="23" t="s">
        <v>6</v>
      </c>
      <c r="C3" s="32" t="s">
        <v>501</v>
      </c>
    </row>
    <row r="4" spans="1:3" s="199" customFormat="1" ht="12" customHeight="1" thickBot="1">
      <c r="A4" s="193">
        <v>1</v>
      </c>
      <c r="B4" s="194">
        <v>2</v>
      </c>
      <c r="C4" s="195">
        <v>3</v>
      </c>
    </row>
    <row r="5" spans="1:3" s="200" customFormat="1" ht="12" customHeight="1" thickBot="1">
      <c r="A5" s="19" t="s">
        <v>7</v>
      </c>
      <c r="B5" s="20" t="s">
        <v>161</v>
      </c>
      <c r="C5" s="118">
        <f>+C6+C7+C8+C9+C10+C11</f>
        <v>101053439</v>
      </c>
    </row>
    <row r="6" spans="1:3" s="200" customFormat="1" ht="12" customHeight="1">
      <c r="A6" s="14" t="s">
        <v>74</v>
      </c>
      <c r="B6" s="201" t="s">
        <v>162</v>
      </c>
      <c r="C6" s="121">
        <v>15274092</v>
      </c>
    </row>
    <row r="7" spans="1:3" s="200" customFormat="1" ht="12" customHeight="1">
      <c r="A7" s="13" t="s">
        <v>75</v>
      </c>
      <c r="B7" s="202" t="s">
        <v>163</v>
      </c>
      <c r="C7" s="120">
        <v>38523366</v>
      </c>
    </row>
    <row r="8" spans="1:3" s="200" customFormat="1" ht="12" customHeight="1">
      <c r="A8" s="13" t="s">
        <v>76</v>
      </c>
      <c r="B8" s="202" t="s">
        <v>164</v>
      </c>
      <c r="C8" s="120">
        <v>42847310</v>
      </c>
    </row>
    <row r="9" spans="1:3" s="200" customFormat="1" ht="12" customHeight="1">
      <c r="A9" s="13" t="s">
        <v>77</v>
      </c>
      <c r="B9" s="202" t="s">
        <v>165</v>
      </c>
      <c r="C9" s="120">
        <v>1800000</v>
      </c>
    </row>
    <row r="10" spans="1:3" s="200" customFormat="1" ht="12" customHeight="1">
      <c r="A10" s="13" t="s">
        <v>97</v>
      </c>
      <c r="B10" s="203" t="s">
        <v>166</v>
      </c>
      <c r="C10" s="120">
        <v>2482671</v>
      </c>
    </row>
    <row r="11" spans="1:3" s="200" customFormat="1" ht="12" customHeight="1" thickBot="1">
      <c r="A11" s="15" t="s">
        <v>78</v>
      </c>
      <c r="B11" s="203" t="s">
        <v>502</v>
      </c>
      <c r="C11" s="120">
        <v>126000</v>
      </c>
    </row>
    <row r="12" spans="1:3" s="200" customFormat="1" ht="12" customHeight="1" thickBot="1">
      <c r="A12" s="19" t="s">
        <v>8</v>
      </c>
      <c r="B12" s="113" t="s">
        <v>167</v>
      </c>
      <c r="C12" s="118">
        <f>+C13+C14+C15+C16+C17</f>
        <v>25465146</v>
      </c>
    </row>
    <row r="13" spans="1:3" s="200" customFormat="1" ht="12" customHeight="1">
      <c r="A13" s="14" t="s">
        <v>80</v>
      </c>
      <c r="B13" s="201" t="s">
        <v>168</v>
      </c>
      <c r="C13" s="121"/>
    </row>
    <row r="14" spans="1:3" s="200" customFormat="1" ht="12" customHeight="1">
      <c r="A14" s="13" t="s">
        <v>81</v>
      </c>
      <c r="B14" s="202" t="s">
        <v>169</v>
      </c>
      <c r="C14" s="120"/>
    </row>
    <row r="15" spans="1:3" s="200" customFormat="1" ht="12" customHeight="1">
      <c r="A15" s="13" t="s">
        <v>82</v>
      </c>
      <c r="B15" s="202" t="s">
        <v>331</v>
      </c>
      <c r="C15" s="120"/>
    </row>
    <row r="16" spans="1:3" s="200" customFormat="1" ht="12" customHeight="1">
      <c r="A16" s="13" t="s">
        <v>83</v>
      </c>
      <c r="B16" s="202" t="s">
        <v>332</v>
      </c>
      <c r="C16" s="120"/>
    </row>
    <row r="17" spans="1:3" s="200" customFormat="1" ht="12" customHeight="1">
      <c r="A17" s="13" t="s">
        <v>84</v>
      </c>
      <c r="B17" s="202" t="s">
        <v>170</v>
      </c>
      <c r="C17" s="120">
        <v>25465146</v>
      </c>
    </row>
    <row r="18" spans="1:3" s="200" customFormat="1" ht="12" customHeight="1" thickBot="1">
      <c r="A18" s="15" t="s">
        <v>93</v>
      </c>
      <c r="B18" s="203" t="s">
        <v>171</v>
      </c>
      <c r="C18" s="122">
        <v>7229796</v>
      </c>
    </row>
    <row r="19" spans="1:3" s="200" customFormat="1" ht="12" customHeight="1" thickBot="1">
      <c r="A19" s="19" t="s">
        <v>9</v>
      </c>
      <c r="B19" s="20" t="s">
        <v>172</v>
      </c>
      <c r="C19" s="118">
        <f>+C20+C21+C22+C23+C24</f>
        <v>60456255</v>
      </c>
    </row>
    <row r="20" spans="1:3" s="200" customFormat="1" ht="12" customHeight="1">
      <c r="A20" s="14" t="s">
        <v>63</v>
      </c>
      <c r="B20" s="201" t="s">
        <v>173</v>
      </c>
      <c r="C20" s="121"/>
    </row>
    <row r="21" spans="1:3" s="200" customFormat="1" ht="12" customHeight="1">
      <c r="A21" s="13" t="s">
        <v>64</v>
      </c>
      <c r="B21" s="202" t="s">
        <v>174</v>
      </c>
      <c r="C21" s="120"/>
    </row>
    <row r="22" spans="1:3" s="200" customFormat="1" ht="12" customHeight="1">
      <c r="A22" s="13" t="s">
        <v>65</v>
      </c>
      <c r="B22" s="202" t="s">
        <v>333</v>
      </c>
      <c r="C22" s="120"/>
    </row>
    <row r="23" spans="1:3" s="200" customFormat="1" ht="12" customHeight="1">
      <c r="A23" s="13" t="s">
        <v>66</v>
      </c>
      <c r="B23" s="202" t="s">
        <v>334</v>
      </c>
      <c r="C23" s="120"/>
    </row>
    <row r="24" spans="1:3" s="200" customFormat="1" ht="12" customHeight="1">
      <c r="A24" s="13" t="s">
        <v>109</v>
      </c>
      <c r="B24" s="202" t="s">
        <v>175</v>
      </c>
      <c r="C24" s="120">
        <v>60456255</v>
      </c>
    </row>
    <row r="25" spans="1:3" s="200" customFormat="1" ht="12" customHeight="1" thickBot="1">
      <c r="A25" s="15" t="s">
        <v>110</v>
      </c>
      <c r="B25" s="203" t="s">
        <v>176</v>
      </c>
      <c r="C25" s="122">
        <v>60456255</v>
      </c>
    </row>
    <row r="26" spans="1:3" s="200" customFormat="1" ht="12" customHeight="1" thickBot="1">
      <c r="A26" s="19" t="s">
        <v>111</v>
      </c>
      <c r="B26" s="20" t="s">
        <v>177</v>
      </c>
      <c r="C26" s="124">
        <f>+C27+C30+C31+C32</f>
        <v>5398800</v>
      </c>
    </row>
    <row r="27" spans="1:3" s="200" customFormat="1" ht="12" customHeight="1">
      <c r="A27" s="14" t="s">
        <v>178</v>
      </c>
      <c r="B27" s="201" t="s">
        <v>184</v>
      </c>
      <c r="C27" s="196">
        <f>+C28+C29</f>
        <v>4318000</v>
      </c>
    </row>
    <row r="28" spans="1:3" s="200" customFormat="1" ht="12" customHeight="1">
      <c r="A28" s="13" t="s">
        <v>179</v>
      </c>
      <c r="B28" s="253" t="s">
        <v>468</v>
      </c>
      <c r="C28" s="120">
        <v>1055000</v>
      </c>
    </row>
    <row r="29" spans="1:3" s="200" customFormat="1" ht="12" customHeight="1">
      <c r="A29" s="13" t="s">
        <v>180</v>
      </c>
      <c r="B29" s="253" t="s">
        <v>467</v>
      </c>
      <c r="C29" s="120">
        <v>3263000</v>
      </c>
    </row>
    <row r="30" spans="1:3" s="200" customFormat="1" ht="12" customHeight="1">
      <c r="A30" s="13" t="s">
        <v>181</v>
      </c>
      <c r="B30" s="202" t="s">
        <v>187</v>
      </c>
      <c r="C30" s="120">
        <v>830800</v>
      </c>
    </row>
    <row r="31" spans="1:3" s="200" customFormat="1" ht="12" customHeight="1">
      <c r="A31" s="13" t="s">
        <v>182</v>
      </c>
      <c r="B31" s="202" t="s">
        <v>469</v>
      </c>
      <c r="C31" s="120">
        <v>250000</v>
      </c>
    </row>
    <row r="32" spans="1:3" s="200" customFormat="1" ht="12" customHeight="1" thickBot="1">
      <c r="A32" s="15" t="s">
        <v>183</v>
      </c>
      <c r="B32" s="203" t="s">
        <v>189</v>
      </c>
      <c r="C32" s="122"/>
    </row>
    <row r="33" spans="1:3" s="200" customFormat="1" ht="12" customHeight="1" thickBot="1">
      <c r="A33" s="19" t="s">
        <v>11</v>
      </c>
      <c r="B33" s="20" t="s">
        <v>357</v>
      </c>
      <c r="C33" s="118">
        <f>SUM(C34:C44)</f>
        <v>2905000</v>
      </c>
    </row>
    <row r="34" spans="1:3" s="200" customFormat="1" ht="12" customHeight="1">
      <c r="A34" s="14" t="s">
        <v>67</v>
      </c>
      <c r="B34" s="201" t="s">
        <v>192</v>
      </c>
      <c r="C34" s="121">
        <v>1000000</v>
      </c>
    </row>
    <row r="35" spans="1:3" s="200" customFormat="1" ht="12" customHeight="1">
      <c r="A35" s="13" t="s">
        <v>68</v>
      </c>
      <c r="B35" s="202" t="s">
        <v>193</v>
      </c>
      <c r="C35" s="120">
        <v>300000</v>
      </c>
    </row>
    <row r="36" spans="1:3" s="200" customFormat="1" ht="12" customHeight="1">
      <c r="A36" s="13" t="s">
        <v>69</v>
      </c>
      <c r="B36" s="202" t="s">
        <v>194</v>
      </c>
      <c r="C36" s="120"/>
    </row>
    <row r="37" spans="1:3" s="200" customFormat="1" ht="12" customHeight="1">
      <c r="A37" s="13" t="s">
        <v>113</v>
      </c>
      <c r="B37" s="202" t="s">
        <v>195</v>
      </c>
      <c r="C37" s="120">
        <v>1200000</v>
      </c>
    </row>
    <row r="38" spans="1:3" s="200" customFormat="1" ht="12" customHeight="1">
      <c r="A38" s="13" t="s">
        <v>114</v>
      </c>
      <c r="B38" s="202" t="s">
        <v>196</v>
      </c>
      <c r="C38" s="120"/>
    </row>
    <row r="39" spans="1:3" s="200" customFormat="1" ht="12" customHeight="1">
      <c r="A39" s="13" t="s">
        <v>115</v>
      </c>
      <c r="B39" s="202" t="s">
        <v>197</v>
      </c>
      <c r="C39" s="120"/>
    </row>
    <row r="40" spans="1:3" s="200" customFormat="1" ht="12" customHeight="1">
      <c r="A40" s="13" t="s">
        <v>116</v>
      </c>
      <c r="B40" s="202" t="s">
        <v>198</v>
      </c>
      <c r="C40" s="120"/>
    </row>
    <row r="41" spans="1:3" s="200" customFormat="1" ht="12" customHeight="1">
      <c r="A41" s="13" t="s">
        <v>117</v>
      </c>
      <c r="B41" s="202" t="s">
        <v>199</v>
      </c>
      <c r="C41" s="120">
        <v>5000</v>
      </c>
    </row>
    <row r="42" spans="1:3" s="200" customFormat="1" ht="12" customHeight="1">
      <c r="A42" s="13" t="s">
        <v>190</v>
      </c>
      <c r="B42" s="202" t="s">
        <v>200</v>
      </c>
      <c r="C42" s="123"/>
    </row>
    <row r="43" spans="1:3" s="200" customFormat="1" ht="12" customHeight="1">
      <c r="A43" s="15" t="s">
        <v>191</v>
      </c>
      <c r="B43" s="203" t="s">
        <v>355</v>
      </c>
      <c r="C43" s="190"/>
    </row>
    <row r="44" spans="1:3" s="200" customFormat="1" ht="12" customHeight="1" thickBot="1">
      <c r="A44" s="15" t="s">
        <v>356</v>
      </c>
      <c r="B44" s="203" t="s">
        <v>201</v>
      </c>
      <c r="C44" s="190">
        <v>400000</v>
      </c>
    </row>
    <row r="45" spans="1:3" s="200" customFormat="1" ht="12" customHeight="1" thickBot="1">
      <c r="A45" s="19" t="s">
        <v>12</v>
      </c>
      <c r="B45" s="20" t="s">
        <v>202</v>
      </c>
      <c r="C45" s="118">
        <f>SUM(C46:C50)</f>
        <v>0</v>
      </c>
    </row>
    <row r="46" spans="1:3" s="200" customFormat="1" ht="12" customHeight="1">
      <c r="A46" s="14" t="s">
        <v>70</v>
      </c>
      <c r="B46" s="201" t="s">
        <v>206</v>
      </c>
      <c r="C46" s="231"/>
    </row>
    <row r="47" spans="1:3" s="200" customFormat="1" ht="12" customHeight="1">
      <c r="A47" s="13" t="s">
        <v>71</v>
      </c>
      <c r="B47" s="202" t="s">
        <v>207</v>
      </c>
      <c r="C47" s="123"/>
    </row>
    <row r="48" spans="1:3" s="200" customFormat="1" ht="12" customHeight="1">
      <c r="A48" s="13" t="s">
        <v>203</v>
      </c>
      <c r="B48" s="202" t="s">
        <v>208</v>
      </c>
      <c r="C48" s="123"/>
    </row>
    <row r="49" spans="1:3" s="200" customFormat="1" ht="12" customHeight="1">
      <c r="A49" s="13" t="s">
        <v>204</v>
      </c>
      <c r="B49" s="202" t="s">
        <v>209</v>
      </c>
      <c r="C49" s="123"/>
    </row>
    <row r="50" spans="1:3" s="200" customFormat="1" ht="12" customHeight="1" thickBot="1">
      <c r="A50" s="15" t="s">
        <v>205</v>
      </c>
      <c r="B50" s="203" t="s">
        <v>210</v>
      </c>
      <c r="C50" s="190"/>
    </row>
    <row r="51" spans="1:3" s="200" customFormat="1" ht="12" customHeight="1" thickBot="1">
      <c r="A51" s="19" t="s">
        <v>118</v>
      </c>
      <c r="B51" s="20" t="s">
        <v>211</v>
      </c>
      <c r="C51" s="118">
        <f>SUM(C52:C54)</f>
        <v>500000</v>
      </c>
    </row>
    <row r="52" spans="1:3" s="200" customFormat="1" ht="12" customHeight="1">
      <c r="A52" s="14" t="s">
        <v>72</v>
      </c>
      <c r="B52" s="201" t="s">
        <v>212</v>
      </c>
      <c r="C52" s="121"/>
    </row>
    <row r="53" spans="1:3" s="200" customFormat="1" ht="12" customHeight="1">
      <c r="A53" s="13" t="s">
        <v>73</v>
      </c>
      <c r="B53" s="202" t="s">
        <v>335</v>
      </c>
      <c r="C53" s="120">
        <v>500000</v>
      </c>
    </row>
    <row r="54" spans="1:3" s="200" customFormat="1" ht="12" customHeight="1">
      <c r="A54" s="13" t="s">
        <v>215</v>
      </c>
      <c r="B54" s="202" t="s">
        <v>213</v>
      </c>
      <c r="C54" s="120"/>
    </row>
    <row r="55" spans="1:3" s="200" customFormat="1" ht="12" customHeight="1" thickBot="1">
      <c r="A55" s="15" t="s">
        <v>216</v>
      </c>
      <c r="B55" s="203" t="s">
        <v>214</v>
      </c>
      <c r="C55" s="122"/>
    </row>
    <row r="56" spans="1:3" s="200" customFormat="1" ht="12" customHeight="1" thickBot="1">
      <c r="A56" s="19" t="s">
        <v>14</v>
      </c>
      <c r="B56" s="113" t="s">
        <v>217</v>
      </c>
      <c r="C56" s="118">
        <f>SUM(C57:C59)</f>
        <v>1869120</v>
      </c>
    </row>
    <row r="57" spans="1:3" s="200" customFormat="1" ht="12" customHeight="1">
      <c r="A57" s="14" t="s">
        <v>119</v>
      </c>
      <c r="B57" s="201" t="s">
        <v>219</v>
      </c>
      <c r="C57" s="123"/>
    </row>
    <row r="58" spans="1:3" s="200" customFormat="1" ht="12" customHeight="1">
      <c r="A58" s="13" t="s">
        <v>120</v>
      </c>
      <c r="B58" s="202" t="s">
        <v>336</v>
      </c>
      <c r="C58" s="123"/>
    </row>
    <row r="59" spans="1:3" s="200" customFormat="1" ht="12" customHeight="1">
      <c r="A59" s="13" t="s">
        <v>141</v>
      </c>
      <c r="B59" s="202" t="s">
        <v>220</v>
      </c>
      <c r="C59" s="123">
        <v>1869120</v>
      </c>
    </row>
    <row r="60" spans="1:3" s="200" customFormat="1" ht="12" customHeight="1" thickBot="1">
      <c r="A60" s="15" t="s">
        <v>218</v>
      </c>
      <c r="B60" s="203" t="s">
        <v>221</v>
      </c>
      <c r="C60" s="123"/>
    </row>
    <row r="61" spans="1:3" s="200" customFormat="1" ht="12" customHeight="1" thickBot="1">
      <c r="A61" s="19" t="s">
        <v>15</v>
      </c>
      <c r="B61" s="20" t="s">
        <v>222</v>
      </c>
      <c r="C61" s="124">
        <f>+C5+C12+C19+C26+C33+C45+C51+C56</f>
        <v>197647760</v>
      </c>
    </row>
    <row r="62" spans="1:3" s="200" customFormat="1" ht="12" customHeight="1" thickBot="1">
      <c r="A62" s="204" t="s">
        <v>223</v>
      </c>
      <c r="B62" s="113" t="s">
        <v>224</v>
      </c>
      <c r="C62" s="118">
        <f>SUM(C63:C65)</f>
        <v>0</v>
      </c>
    </row>
    <row r="63" spans="1:3" s="200" customFormat="1" ht="12" customHeight="1">
      <c r="A63" s="14" t="s">
        <v>256</v>
      </c>
      <c r="B63" s="201" t="s">
        <v>225</v>
      </c>
      <c r="C63" s="123"/>
    </row>
    <row r="64" spans="1:3" s="200" customFormat="1" ht="12" customHeight="1">
      <c r="A64" s="13" t="s">
        <v>265</v>
      </c>
      <c r="B64" s="202" t="s">
        <v>226</v>
      </c>
      <c r="C64" s="123"/>
    </row>
    <row r="65" spans="1:3" s="200" customFormat="1" ht="12" customHeight="1" thickBot="1">
      <c r="A65" s="15" t="s">
        <v>266</v>
      </c>
      <c r="B65" s="205" t="s">
        <v>227</v>
      </c>
      <c r="C65" s="123"/>
    </row>
    <row r="66" spans="1:3" s="200" customFormat="1" ht="12" customHeight="1" thickBot="1">
      <c r="A66" s="204" t="s">
        <v>228</v>
      </c>
      <c r="B66" s="113" t="s">
        <v>229</v>
      </c>
      <c r="C66" s="118">
        <f>SUM(C67:C70)</f>
        <v>0</v>
      </c>
    </row>
    <row r="67" spans="1:3" s="200" customFormat="1" ht="12" customHeight="1">
      <c r="A67" s="14" t="s">
        <v>98</v>
      </c>
      <c r="B67" s="201" t="s">
        <v>230</v>
      </c>
      <c r="C67" s="123"/>
    </row>
    <row r="68" spans="1:3" s="200" customFormat="1" ht="12" customHeight="1">
      <c r="A68" s="13" t="s">
        <v>99</v>
      </c>
      <c r="B68" s="202" t="s">
        <v>231</v>
      </c>
      <c r="C68" s="123"/>
    </row>
    <row r="69" spans="1:3" s="200" customFormat="1" ht="12" customHeight="1">
      <c r="A69" s="13" t="s">
        <v>257</v>
      </c>
      <c r="B69" s="202" t="s">
        <v>232</v>
      </c>
      <c r="C69" s="123"/>
    </row>
    <row r="70" spans="1:3" s="200" customFormat="1" ht="12" customHeight="1" thickBot="1">
      <c r="A70" s="15" t="s">
        <v>258</v>
      </c>
      <c r="B70" s="203" t="s">
        <v>233</v>
      </c>
      <c r="C70" s="123"/>
    </row>
    <row r="71" spans="1:3" s="200" customFormat="1" ht="12" customHeight="1" thickBot="1">
      <c r="A71" s="204" t="s">
        <v>234</v>
      </c>
      <c r="B71" s="113" t="s">
        <v>235</v>
      </c>
      <c r="C71" s="118">
        <f>SUM(C72:C73)</f>
        <v>37345610</v>
      </c>
    </row>
    <row r="72" spans="1:3" s="200" customFormat="1" ht="12" customHeight="1">
      <c r="A72" s="14" t="s">
        <v>259</v>
      </c>
      <c r="B72" s="201" t="s">
        <v>236</v>
      </c>
      <c r="C72" s="123">
        <v>37345610</v>
      </c>
    </row>
    <row r="73" spans="1:3" s="200" customFormat="1" ht="12" customHeight="1" thickBot="1">
      <c r="A73" s="15" t="s">
        <v>260</v>
      </c>
      <c r="B73" s="203" t="s">
        <v>237</v>
      </c>
      <c r="C73" s="123"/>
    </row>
    <row r="74" spans="1:3" s="200" customFormat="1" ht="12" customHeight="1" thickBot="1">
      <c r="A74" s="204" t="s">
        <v>238</v>
      </c>
      <c r="B74" s="113" t="s">
        <v>239</v>
      </c>
      <c r="C74" s="118">
        <f>SUM(C75:C77)</f>
        <v>0</v>
      </c>
    </row>
    <row r="75" spans="1:3" s="200" customFormat="1" ht="12" customHeight="1">
      <c r="A75" s="14" t="s">
        <v>261</v>
      </c>
      <c r="B75" s="201" t="s">
        <v>240</v>
      </c>
      <c r="C75" s="123"/>
    </row>
    <row r="76" spans="1:3" s="200" customFormat="1" ht="12" customHeight="1">
      <c r="A76" s="13" t="s">
        <v>262</v>
      </c>
      <c r="B76" s="202" t="s">
        <v>241</v>
      </c>
      <c r="C76" s="123"/>
    </row>
    <row r="77" spans="1:3" s="200" customFormat="1" ht="12" customHeight="1" thickBot="1">
      <c r="A77" s="15" t="s">
        <v>263</v>
      </c>
      <c r="B77" s="203" t="s">
        <v>242</v>
      </c>
      <c r="C77" s="123"/>
    </row>
    <row r="78" spans="1:3" s="200" customFormat="1" ht="12" customHeight="1" thickBot="1">
      <c r="A78" s="204" t="s">
        <v>243</v>
      </c>
      <c r="B78" s="113" t="s">
        <v>264</v>
      </c>
      <c r="C78" s="118">
        <f>SUM(C79:C82)</f>
        <v>0</v>
      </c>
    </row>
    <row r="79" spans="1:3" s="200" customFormat="1" ht="12" customHeight="1">
      <c r="A79" s="206" t="s">
        <v>244</v>
      </c>
      <c r="B79" s="201" t="s">
        <v>245</v>
      </c>
      <c r="C79" s="123"/>
    </row>
    <row r="80" spans="1:3" s="200" customFormat="1" ht="12" customHeight="1">
      <c r="A80" s="207" t="s">
        <v>246</v>
      </c>
      <c r="B80" s="202" t="s">
        <v>247</v>
      </c>
      <c r="C80" s="123"/>
    </row>
    <row r="81" spans="1:3" s="200" customFormat="1" ht="12" customHeight="1">
      <c r="A81" s="207" t="s">
        <v>248</v>
      </c>
      <c r="B81" s="202" t="s">
        <v>249</v>
      </c>
      <c r="C81" s="123"/>
    </row>
    <row r="82" spans="1:3" s="200" customFormat="1" ht="12" customHeight="1" thickBot="1">
      <c r="A82" s="208" t="s">
        <v>250</v>
      </c>
      <c r="B82" s="203" t="s">
        <v>251</v>
      </c>
      <c r="C82" s="190"/>
    </row>
    <row r="83" spans="1:3" s="200" customFormat="1" ht="13.5" customHeight="1" thickBot="1">
      <c r="A83" s="204" t="s">
        <v>252</v>
      </c>
      <c r="B83" s="244" t="s">
        <v>358</v>
      </c>
      <c r="C83" s="271"/>
    </row>
    <row r="84" spans="1:3" s="200" customFormat="1" ht="13.5" customHeight="1" thickBot="1">
      <c r="A84" s="204" t="s">
        <v>254</v>
      </c>
      <c r="B84" s="113" t="s">
        <v>253</v>
      </c>
      <c r="C84" s="232"/>
    </row>
    <row r="85" spans="1:3" s="200" customFormat="1" ht="15.75" customHeight="1" thickBot="1">
      <c r="A85" s="204" t="s">
        <v>267</v>
      </c>
      <c r="B85" s="209" t="s">
        <v>359</v>
      </c>
      <c r="C85" s="124">
        <f>+C62+C66+C71+C74+C78+C83+C84</f>
        <v>37345610</v>
      </c>
    </row>
    <row r="86" spans="1:3" s="200" customFormat="1" ht="16.5" customHeight="1" thickBot="1">
      <c r="A86" s="210" t="s">
        <v>360</v>
      </c>
      <c r="B86" s="211" t="s">
        <v>255</v>
      </c>
      <c r="C86" s="124">
        <f>+C61+C85</f>
        <v>234993370</v>
      </c>
    </row>
    <row r="87" spans="1:3" s="200" customFormat="1" ht="72.75" customHeight="1">
      <c r="A87" s="4"/>
      <c r="B87" s="5"/>
      <c r="C87" s="125"/>
    </row>
    <row r="88" spans="1:3" ht="16.5" customHeight="1">
      <c r="A88" s="302" t="s">
        <v>35</v>
      </c>
      <c r="B88" s="302"/>
      <c r="C88" s="302"/>
    </row>
    <row r="89" spans="1:3" s="212" customFormat="1" ht="16.5" customHeight="1" thickBot="1">
      <c r="A89" s="303" t="s">
        <v>101</v>
      </c>
      <c r="B89" s="303"/>
      <c r="C89" s="80" t="s">
        <v>466</v>
      </c>
    </row>
    <row r="90" spans="1:3" ht="37.5" customHeight="1" thickBot="1">
      <c r="A90" s="22" t="s">
        <v>49</v>
      </c>
      <c r="B90" s="23" t="s">
        <v>36</v>
      </c>
      <c r="C90" s="32" t="s">
        <v>501</v>
      </c>
    </row>
    <row r="91" spans="1:3" s="199" customFormat="1" ht="12" customHeight="1" thickBot="1">
      <c r="A91" s="28">
        <v>1</v>
      </c>
      <c r="B91" s="29">
        <v>2</v>
      </c>
      <c r="C91" s="30">
        <v>3</v>
      </c>
    </row>
    <row r="92" spans="1:3" ht="12" customHeight="1" thickBot="1">
      <c r="A92" s="21" t="s">
        <v>7</v>
      </c>
      <c r="B92" s="27" t="s">
        <v>361</v>
      </c>
      <c r="C92" s="117">
        <f>SUM(C93:C97)</f>
        <v>160904841</v>
      </c>
    </row>
    <row r="93" spans="1:3" ht="12" customHeight="1">
      <c r="A93" s="16" t="s">
        <v>74</v>
      </c>
      <c r="B93" s="9" t="s">
        <v>37</v>
      </c>
      <c r="C93" s="119">
        <v>39659016</v>
      </c>
    </row>
    <row r="94" spans="1:3" ht="12" customHeight="1">
      <c r="A94" s="13" t="s">
        <v>75</v>
      </c>
      <c r="B94" s="7" t="s">
        <v>121</v>
      </c>
      <c r="C94" s="120">
        <v>6283898</v>
      </c>
    </row>
    <row r="95" spans="1:3" ht="12" customHeight="1">
      <c r="A95" s="13" t="s">
        <v>76</v>
      </c>
      <c r="B95" s="7" t="s">
        <v>96</v>
      </c>
      <c r="C95" s="122">
        <v>31791038</v>
      </c>
    </row>
    <row r="96" spans="1:3" ht="12" customHeight="1">
      <c r="A96" s="13" t="s">
        <v>77</v>
      </c>
      <c r="B96" s="10" t="s">
        <v>122</v>
      </c>
      <c r="C96" s="122">
        <v>10481000</v>
      </c>
    </row>
    <row r="97" spans="1:3" ht="12" customHeight="1">
      <c r="A97" s="13" t="s">
        <v>88</v>
      </c>
      <c r="B97" s="18" t="s">
        <v>123</v>
      </c>
      <c r="C97" s="122">
        <v>72689889</v>
      </c>
    </row>
    <row r="98" spans="1:3" ht="12" customHeight="1">
      <c r="A98" s="13" t="s">
        <v>78</v>
      </c>
      <c r="B98" s="7" t="s">
        <v>362</v>
      </c>
      <c r="C98" s="122">
        <v>12460</v>
      </c>
    </row>
    <row r="99" spans="1:3" ht="12" customHeight="1">
      <c r="A99" s="13" t="s">
        <v>79</v>
      </c>
      <c r="B99" s="81" t="s">
        <v>363</v>
      </c>
      <c r="C99" s="122"/>
    </row>
    <row r="100" spans="1:3" ht="12" customHeight="1">
      <c r="A100" s="13" t="s">
        <v>89</v>
      </c>
      <c r="B100" s="81" t="s">
        <v>364</v>
      </c>
      <c r="C100" s="122"/>
    </row>
    <row r="101" spans="1:3" ht="12" customHeight="1">
      <c r="A101" s="13" t="s">
        <v>90</v>
      </c>
      <c r="B101" s="81" t="s">
        <v>270</v>
      </c>
      <c r="C101" s="122"/>
    </row>
    <row r="102" spans="1:3" ht="12" customHeight="1">
      <c r="A102" s="13" t="s">
        <v>91</v>
      </c>
      <c r="B102" s="82" t="s">
        <v>271</v>
      </c>
      <c r="C102" s="122"/>
    </row>
    <row r="103" spans="1:3" ht="12" customHeight="1">
      <c r="A103" s="13" t="s">
        <v>92</v>
      </c>
      <c r="B103" s="82" t="s">
        <v>272</v>
      </c>
      <c r="C103" s="122">
        <v>0</v>
      </c>
    </row>
    <row r="104" spans="1:3" ht="12" customHeight="1">
      <c r="A104" s="13" t="s">
        <v>94</v>
      </c>
      <c r="B104" s="81" t="s">
        <v>273</v>
      </c>
      <c r="C104" s="122">
        <v>66397555</v>
      </c>
    </row>
    <row r="105" spans="1:3" ht="12" customHeight="1">
      <c r="A105" s="13" t="s">
        <v>124</v>
      </c>
      <c r="B105" s="81" t="s">
        <v>274</v>
      </c>
      <c r="C105" s="122"/>
    </row>
    <row r="106" spans="1:3" ht="12" customHeight="1">
      <c r="A106" s="13" t="s">
        <v>268</v>
      </c>
      <c r="B106" s="82" t="s">
        <v>275</v>
      </c>
      <c r="C106" s="122">
        <v>230000</v>
      </c>
    </row>
    <row r="107" spans="1:3" ht="12" customHeight="1">
      <c r="A107" s="12" t="s">
        <v>269</v>
      </c>
      <c r="B107" s="83" t="s">
        <v>276</v>
      </c>
      <c r="C107" s="122"/>
    </row>
    <row r="108" spans="1:3" ht="12" customHeight="1">
      <c r="A108" s="13" t="s">
        <v>365</v>
      </c>
      <c r="B108" s="83" t="s">
        <v>277</v>
      </c>
      <c r="C108" s="122"/>
    </row>
    <row r="109" spans="1:3" ht="12" customHeight="1">
      <c r="A109" s="15" t="s">
        <v>366</v>
      </c>
      <c r="B109" s="83" t="s">
        <v>278</v>
      </c>
      <c r="C109" s="122">
        <v>1100000</v>
      </c>
    </row>
    <row r="110" spans="1:3" ht="12" customHeight="1">
      <c r="A110" s="13" t="s">
        <v>367</v>
      </c>
      <c r="B110" s="245" t="s">
        <v>368</v>
      </c>
      <c r="C110" s="122">
        <v>4949874</v>
      </c>
    </row>
    <row r="111" spans="1:3" ht="12" customHeight="1">
      <c r="A111" s="15" t="s">
        <v>369</v>
      </c>
      <c r="B111" s="83" t="s">
        <v>371</v>
      </c>
      <c r="C111" s="122">
        <v>0</v>
      </c>
    </row>
    <row r="112" spans="1:3" ht="12" customHeight="1" thickBot="1">
      <c r="A112" s="17" t="s">
        <v>370</v>
      </c>
      <c r="B112" s="83" t="s">
        <v>372</v>
      </c>
      <c r="C112" s="126">
        <v>0</v>
      </c>
    </row>
    <row r="113" spans="1:3" ht="12" customHeight="1" thickBot="1">
      <c r="A113" s="19" t="s">
        <v>8</v>
      </c>
      <c r="B113" s="26" t="s">
        <v>279</v>
      </c>
      <c r="C113" s="118">
        <f>+C114+C116+C118</f>
        <v>70712159</v>
      </c>
    </row>
    <row r="114" spans="1:3" ht="12" customHeight="1">
      <c r="A114" s="14" t="s">
        <v>80</v>
      </c>
      <c r="B114" s="7" t="s">
        <v>139</v>
      </c>
      <c r="C114" s="121">
        <v>70712159</v>
      </c>
    </row>
    <row r="115" spans="1:3" ht="12" customHeight="1">
      <c r="A115" s="14" t="s">
        <v>81</v>
      </c>
      <c r="B115" s="11" t="s">
        <v>283</v>
      </c>
      <c r="C115" s="121">
        <v>62934859</v>
      </c>
    </row>
    <row r="116" spans="1:3" ht="12" customHeight="1">
      <c r="A116" s="277" t="s">
        <v>82</v>
      </c>
      <c r="B116" s="11" t="s">
        <v>125</v>
      </c>
      <c r="C116" s="120"/>
    </row>
    <row r="117" spans="1:3" ht="12" customHeight="1">
      <c r="A117" s="14" t="s">
        <v>83</v>
      </c>
      <c r="B117" s="11" t="s">
        <v>284</v>
      </c>
      <c r="C117" s="106"/>
    </row>
    <row r="118" spans="1:3" ht="12" customHeight="1">
      <c r="A118" s="14" t="s">
        <v>84</v>
      </c>
      <c r="B118" s="115" t="s">
        <v>142</v>
      </c>
      <c r="C118" s="106"/>
    </row>
    <row r="119" spans="1:3" ht="12" customHeight="1">
      <c r="A119" s="14" t="s">
        <v>93</v>
      </c>
      <c r="B119" s="114" t="s">
        <v>337</v>
      </c>
      <c r="C119" s="106"/>
    </row>
    <row r="120" spans="1:3" ht="12" customHeight="1">
      <c r="A120" s="14" t="s">
        <v>95</v>
      </c>
      <c r="B120" s="197" t="s">
        <v>289</v>
      </c>
      <c r="C120" s="106"/>
    </row>
    <row r="121" spans="1:3" ht="15.75">
      <c r="A121" s="14" t="s">
        <v>126</v>
      </c>
      <c r="B121" s="82" t="s">
        <v>272</v>
      </c>
      <c r="C121" s="106"/>
    </row>
    <row r="122" spans="1:3" ht="12" customHeight="1">
      <c r="A122" s="14" t="s">
        <v>127</v>
      </c>
      <c r="B122" s="82" t="s">
        <v>288</v>
      </c>
      <c r="C122" s="106"/>
    </row>
    <row r="123" spans="1:3" ht="12" customHeight="1">
      <c r="A123" s="14" t="s">
        <v>128</v>
      </c>
      <c r="B123" s="82" t="s">
        <v>287</v>
      </c>
      <c r="C123" s="106"/>
    </row>
    <row r="124" spans="1:3" ht="12" customHeight="1">
      <c r="A124" s="14" t="s">
        <v>280</v>
      </c>
      <c r="B124" s="82" t="s">
        <v>275</v>
      </c>
      <c r="C124" s="106"/>
    </row>
    <row r="125" spans="1:3" ht="12" customHeight="1">
      <c r="A125" s="14" t="s">
        <v>281</v>
      </c>
      <c r="B125" s="82" t="s">
        <v>286</v>
      </c>
      <c r="C125" s="106"/>
    </row>
    <row r="126" spans="1:3" ht="16.5" thickBot="1">
      <c r="A126" s="12" t="s">
        <v>282</v>
      </c>
      <c r="B126" s="82" t="s">
        <v>285</v>
      </c>
      <c r="C126" s="107"/>
    </row>
    <row r="127" spans="1:3" ht="12" customHeight="1" thickBot="1">
      <c r="A127" s="19" t="s">
        <v>9</v>
      </c>
      <c r="B127" s="78" t="s">
        <v>373</v>
      </c>
      <c r="C127" s="118">
        <f>+C92+C113</f>
        <v>231617000</v>
      </c>
    </row>
    <row r="128" spans="1:3" ht="12" customHeight="1" thickBot="1">
      <c r="A128" s="19" t="s">
        <v>10</v>
      </c>
      <c r="B128" s="78" t="s">
        <v>374</v>
      </c>
      <c r="C128" s="118">
        <f>+C129+C130+C131</f>
        <v>0</v>
      </c>
    </row>
    <row r="129" spans="1:3" ht="12" customHeight="1">
      <c r="A129" s="14" t="s">
        <v>178</v>
      </c>
      <c r="B129" s="8" t="s">
        <v>290</v>
      </c>
      <c r="C129" s="106"/>
    </row>
    <row r="130" spans="1:3" ht="12" customHeight="1">
      <c r="A130" s="14" t="s">
        <v>181</v>
      </c>
      <c r="B130" s="8" t="s">
        <v>291</v>
      </c>
      <c r="C130" s="106"/>
    </row>
    <row r="131" spans="1:3" ht="12" customHeight="1" thickBot="1">
      <c r="A131" s="12" t="s">
        <v>182</v>
      </c>
      <c r="B131" s="6" t="s">
        <v>292</v>
      </c>
      <c r="C131" s="106"/>
    </row>
    <row r="132" spans="1:3" ht="12" customHeight="1" thickBot="1">
      <c r="A132" s="19" t="s">
        <v>11</v>
      </c>
      <c r="B132" s="78" t="s">
        <v>375</v>
      </c>
      <c r="C132" s="118">
        <f>SUM(C133:C138)</f>
        <v>0</v>
      </c>
    </row>
    <row r="133" spans="1:3" ht="12" customHeight="1">
      <c r="A133" s="14" t="s">
        <v>67</v>
      </c>
      <c r="B133" s="8" t="s">
        <v>293</v>
      </c>
      <c r="C133" s="106"/>
    </row>
    <row r="134" spans="1:3" ht="12" customHeight="1">
      <c r="A134" s="14" t="s">
        <v>68</v>
      </c>
      <c r="B134" s="8" t="s">
        <v>294</v>
      </c>
      <c r="C134" s="106"/>
    </row>
    <row r="135" spans="1:3" ht="12" customHeight="1">
      <c r="A135" s="14" t="s">
        <v>69</v>
      </c>
      <c r="B135" s="8" t="s">
        <v>377</v>
      </c>
      <c r="C135" s="106"/>
    </row>
    <row r="136" spans="1:3" ht="12" customHeight="1">
      <c r="A136" s="14" t="s">
        <v>113</v>
      </c>
      <c r="B136" s="8" t="s">
        <v>378</v>
      </c>
      <c r="C136" s="106"/>
    </row>
    <row r="137" spans="1:3" ht="12" customHeight="1">
      <c r="A137" s="14" t="s">
        <v>114</v>
      </c>
      <c r="B137" s="8" t="s">
        <v>380</v>
      </c>
      <c r="C137" s="106"/>
    </row>
    <row r="138" spans="1:3" ht="12" customHeight="1" thickBot="1">
      <c r="A138" s="14" t="s">
        <v>115</v>
      </c>
      <c r="B138" s="8" t="s">
        <v>379</v>
      </c>
      <c r="C138" s="106"/>
    </row>
    <row r="139" spans="1:3" ht="12" customHeight="1" thickBot="1">
      <c r="A139" s="19" t="s">
        <v>12</v>
      </c>
      <c r="B139" s="78" t="s">
        <v>381</v>
      </c>
      <c r="C139" s="124">
        <f>+C140+C141+C142+C143</f>
        <v>3376370</v>
      </c>
    </row>
    <row r="140" spans="1:3" ht="12" customHeight="1">
      <c r="A140" s="14" t="s">
        <v>70</v>
      </c>
      <c r="B140" s="8" t="s">
        <v>295</v>
      </c>
      <c r="C140" s="106"/>
    </row>
    <row r="141" spans="1:3" ht="12" customHeight="1">
      <c r="A141" s="14" t="s">
        <v>71</v>
      </c>
      <c r="B141" s="8" t="s">
        <v>299</v>
      </c>
      <c r="C141" s="106">
        <v>3376370</v>
      </c>
    </row>
    <row r="142" spans="1:3" ht="12" customHeight="1">
      <c r="A142" s="14" t="s">
        <v>203</v>
      </c>
      <c r="B142" s="8" t="s">
        <v>382</v>
      </c>
      <c r="C142" s="106"/>
    </row>
    <row r="143" spans="1:3" ht="12" customHeight="1" thickBot="1">
      <c r="A143" s="12" t="s">
        <v>204</v>
      </c>
      <c r="B143" s="6" t="s">
        <v>296</v>
      </c>
      <c r="C143" s="106"/>
    </row>
    <row r="144" spans="1:3" ht="12" customHeight="1" thickBot="1">
      <c r="A144" s="19" t="s">
        <v>13</v>
      </c>
      <c r="B144" s="78" t="s">
        <v>383</v>
      </c>
      <c r="C144" s="127">
        <f>SUM(C145:C149)</f>
        <v>0</v>
      </c>
    </row>
    <row r="145" spans="1:3" ht="12" customHeight="1">
      <c r="A145" s="14" t="s">
        <v>72</v>
      </c>
      <c r="B145" s="8" t="s">
        <v>297</v>
      </c>
      <c r="C145" s="106"/>
    </row>
    <row r="146" spans="1:3" ht="12" customHeight="1">
      <c r="A146" s="14" t="s">
        <v>73</v>
      </c>
      <c r="B146" s="8" t="s">
        <v>385</v>
      </c>
      <c r="C146" s="106"/>
    </row>
    <row r="147" spans="1:3" ht="12" customHeight="1">
      <c r="A147" s="14" t="s">
        <v>215</v>
      </c>
      <c r="B147" s="8" t="s">
        <v>298</v>
      </c>
      <c r="C147" s="106"/>
    </row>
    <row r="148" spans="1:3" ht="12" customHeight="1">
      <c r="A148" s="14" t="s">
        <v>216</v>
      </c>
      <c r="B148" s="8" t="s">
        <v>386</v>
      </c>
      <c r="C148" s="106"/>
    </row>
    <row r="149" spans="1:3" ht="12" customHeight="1" thickBot="1">
      <c r="A149" s="12" t="s">
        <v>384</v>
      </c>
      <c r="B149" s="6" t="s">
        <v>387</v>
      </c>
      <c r="C149" s="107"/>
    </row>
    <row r="150" spans="1:3" ht="14.25" customHeight="1" thickBot="1">
      <c r="A150" s="248" t="s">
        <v>14</v>
      </c>
      <c r="B150" s="244" t="s">
        <v>388</v>
      </c>
      <c r="C150" s="249"/>
    </row>
    <row r="151" spans="1:3" ht="12" customHeight="1" thickBot="1">
      <c r="A151" s="12" t="s">
        <v>15</v>
      </c>
      <c r="B151" s="247" t="s">
        <v>389</v>
      </c>
      <c r="C151" s="246"/>
    </row>
    <row r="152" spans="1:9" ht="15" customHeight="1" thickBot="1">
      <c r="A152" s="19" t="s">
        <v>16</v>
      </c>
      <c r="B152" s="78" t="s">
        <v>390</v>
      </c>
      <c r="C152" s="213">
        <f>SUM(C128,C132,C139,C144,C150,C151,)</f>
        <v>3376370</v>
      </c>
      <c r="F152" s="214"/>
      <c r="G152" s="215"/>
      <c r="H152" s="215"/>
      <c r="I152" s="215"/>
    </row>
    <row r="153" spans="1:3" s="200" customFormat="1" ht="12.75" customHeight="1" thickBot="1">
      <c r="A153" s="116" t="s">
        <v>17</v>
      </c>
      <c r="B153" s="181" t="s">
        <v>391</v>
      </c>
      <c r="C153" s="213">
        <f>SUM(C127,C152)</f>
        <v>234993370</v>
      </c>
    </row>
    <row r="154" ht="7.5" customHeight="1"/>
    <row r="155" spans="1:3" ht="15.75">
      <c r="A155" s="304" t="s">
        <v>300</v>
      </c>
      <c r="B155" s="304"/>
      <c r="C155" s="304"/>
    </row>
    <row r="156" spans="1:3" ht="15" customHeight="1" thickBot="1">
      <c r="A156" s="301" t="s">
        <v>102</v>
      </c>
      <c r="B156" s="301"/>
      <c r="C156" s="128" t="s">
        <v>140</v>
      </c>
    </row>
    <row r="157" spans="1:4" ht="13.5" customHeight="1" thickBot="1">
      <c r="A157" s="19">
        <v>1</v>
      </c>
      <c r="B157" s="26" t="s">
        <v>392</v>
      </c>
      <c r="C157" s="118">
        <f>+C61-C127</f>
        <v>-33969240</v>
      </c>
      <c r="D157" s="216"/>
    </row>
    <row r="158" spans="1:3" ht="27.75" customHeight="1" thickBot="1">
      <c r="A158" s="19" t="s">
        <v>8</v>
      </c>
      <c r="B158" s="26" t="s">
        <v>393</v>
      </c>
      <c r="C158" s="118">
        <f>+C85-C152</f>
        <v>33969240</v>
      </c>
    </row>
  </sheetData>
  <sheetProtection/>
  <mergeCells count="6">
    <mergeCell ref="A156:B156"/>
    <mergeCell ref="A88:C88"/>
    <mergeCell ref="A1:C1"/>
    <mergeCell ref="A2:B2"/>
    <mergeCell ref="A89:B89"/>
    <mergeCell ref="A155:C15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Somogyapáti Község Önkormányzat
2019. ÉVI KÖLTSÉGVETÉSÉNEK ÖSSZEVONT MÉRLEGE&amp;10
&amp;R&amp;"Times New Roman CE,Félkövér dőlt"&amp;11 1. melléklet a   8/2019. (IX.20.) önkormányzati rendelethez</oddHeader>
  </headerFooter>
  <rowBreaks count="1" manualBreakCount="1">
    <brk id="86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4.875" style="184" customWidth="1"/>
    <col min="2" max="2" width="62.875" style="185" customWidth="1"/>
    <col min="3" max="3" width="18.125" style="186" customWidth="1"/>
    <col min="4" max="16384" width="9.375" style="2" customWidth="1"/>
  </cols>
  <sheetData>
    <row r="1" spans="1:3" s="1" customFormat="1" ht="16.5" customHeight="1" thickBot="1">
      <c r="A1" s="92"/>
      <c r="B1" s="93"/>
      <c r="C1" s="275" t="s">
        <v>507</v>
      </c>
    </row>
    <row r="2" spans="1:3" s="55" customFormat="1" ht="21" customHeight="1">
      <c r="A2" s="191" t="s">
        <v>44</v>
      </c>
      <c r="B2" s="173" t="s">
        <v>136</v>
      </c>
      <c r="C2" s="175" t="s">
        <v>40</v>
      </c>
    </row>
    <row r="3" spans="1:3" s="55" customFormat="1" ht="24.75" thickBot="1">
      <c r="A3" s="255" t="s">
        <v>134</v>
      </c>
      <c r="B3" s="174" t="s">
        <v>326</v>
      </c>
      <c r="C3" s="252" t="s">
        <v>40</v>
      </c>
    </row>
    <row r="4" spans="1:3" s="56" customFormat="1" ht="15.75" customHeight="1" thickBot="1">
      <c r="A4" s="94"/>
      <c r="B4" s="94"/>
      <c r="C4" s="95" t="s">
        <v>466</v>
      </c>
    </row>
    <row r="5" spans="1:3" ht="24.75" thickBot="1">
      <c r="A5" s="192" t="s">
        <v>135</v>
      </c>
      <c r="B5" s="96" t="s">
        <v>41</v>
      </c>
      <c r="C5" s="176" t="s">
        <v>503</v>
      </c>
    </row>
    <row r="6" spans="1:3" s="49" customFormat="1" ht="12.75" customHeight="1" thickBot="1">
      <c r="A6" s="89" t="s">
        <v>401</v>
      </c>
      <c r="B6" s="90" t="s">
        <v>402</v>
      </c>
      <c r="C6" s="91" t="s">
        <v>403</v>
      </c>
    </row>
    <row r="7" spans="1:3" s="49" customFormat="1" ht="15.75" customHeight="1" thickBot="1">
      <c r="A7" s="97"/>
      <c r="B7" s="98" t="s">
        <v>42</v>
      </c>
      <c r="C7" s="177"/>
    </row>
    <row r="8" spans="1:3" s="49" customFormat="1" ht="12" customHeight="1" thickBot="1">
      <c r="A8" s="28" t="s">
        <v>7</v>
      </c>
      <c r="B8" s="20" t="s">
        <v>161</v>
      </c>
      <c r="C8" s="118">
        <f>+C9+C10+C11+C12+C13+C14</f>
        <v>101053439</v>
      </c>
    </row>
    <row r="9" spans="1:3" s="57" customFormat="1" ht="12" customHeight="1">
      <c r="A9" s="219" t="s">
        <v>74</v>
      </c>
      <c r="B9" s="201" t="s">
        <v>162</v>
      </c>
      <c r="C9" s="121">
        <f>'1.sz.mell.'!C6</f>
        <v>15274092</v>
      </c>
    </row>
    <row r="10" spans="1:3" s="58" customFormat="1" ht="12" customHeight="1">
      <c r="A10" s="220" t="s">
        <v>75</v>
      </c>
      <c r="B10" s="202" t="s">
        <v>163</v>
      </c>
      <c r="C10" s="120">
        <f>'1.sz.mell.'!C7</f>
        <v>38523366</v>
      </c>
    </row>
    <row r="11" spans="1:3" s="58" customFormat="1" ht="12" customHeight="1">
      <c r="A11" s="220" t="s">
        <v>76</v>
      </c>
      <c r="B11" s="202" t="s">
        <v>164</v>
      </c>
      <c r="C11" s="120">
        <f>'1.sz.mell.'!C8</f>
        <v>42847310</v>
      </c>
    </row>
    <row r="12" spans="1:3" s="58" customFormat="1" ht="12" customHeight="1">
      <c r="A12" s="220" t="s">
        <v>77</v>
      </c>
      <c r="B12" s="202" t="s">
        <v>165</v>
      </c>
      <c r="C12" s="120">
        <f>'1.sz.mell.'!C9</f>
        <v>1800000</v>
      </c>
    </row>
    <row r="13" spans="1:3" s="58" customFormat="1" ht="12" customHeight="1">
      <c r="A13" s="220" t="s">
        <v>97</v>
      </c>
      <c r="B13" s="202" t="s">
        <v>404</v>
      </c>
      <c r="C13" s="120">
        <v>2482671</v>
      </c>
    </row>
    <row r="14" spans="1:3" s="57" customFormat="1" ht="12" customHeight="1" thickBot="1">
      <c r="A14" s="221" t="s">
        <v>78</v>
      </c>
      <c r="B14" s="203" t="s">
        <v>405</v>
      </c>
      <c r="C14" s="120">
        <v>126000</v>
      </c>
    </row>
    <row r="15" spans="1:3" s="57" customFormat="1" ht="21" customHeight="1" thickBot="1">
      <c r="A15" s="28" t="s">
        <v>8</v>
      </c>
      <c r="B15" s="113" t="s">
        <v>167</v>
      </c>
      <c r="C15" s="118">
        <f>+C16+C17+C18+C19+C20</f>
        <v>25465146</v>
      </c>
    </row>
    <row r="16" spans="1:3" s="57" customFormat="1" ht="12" customHeight="1">
      <c r="A16" s="219" t="s">
        <v>80</v>
      </c>
      <c r="B16" s="201" t="s">
        <v>168</v>
      </c>
      <c r="C16" s="121"/>
    </row>
    <row r="17" spans="1:3" s="57" customFormat="1" ht="12" customHeight="1">
      <c r="A17" s="220" t="s">
        <v>81</v>
      </c>
      <c r="B17" s="202" t="s">
        <v>169</v>
      </c>
      <c r="C17" s="120"/>
    </row>
    <row r="18" spans="1:3" s="57" customFormat="1" ht="12" customHeight="1">
      <c r="A18" s="220" t="s">
        <v>82</v>
      </c>
      <c r="B18" s="202" t="s">
        <v>331</v>
      </c>
      <c r="C18" s="120"/>
    </row>
    <row r="19" spans="1:3" s="57" customFormat="1" ht="12" customHeight="1">
      <c r="A19" s="220" t="s">
        <v>83</v>
      </c>
      <c r="B19" s="202" t="s">
        <v>332</v>
      </c>
      <c r="C19" s="120"/>
    </row>
    <row r="20" spans="1:3" s="57" customFormat="1" ht="12" customHeight="1">
      <c r="A20" s="220" t="s">
        <v>84</v>
      </c>
      <c r="B20" s="202" t="s">
        <v>170</v>
      </c>
      <c r="C20" s="120">
        <f>'1.sz.mell.'!C17</f>
        <v>25465146</v>
      </c>
    </row>
    <row r="21" spans="1:3" s="58" customFormat="1" ht="12" customHeight="1" thickBot="1">
      <c r="A21" s="221" t="s">
        <v>93</v>
      </c>
      <c r="B21" s="203" t="s">
        <v>171</v>
      </c>
      <c r="C21" s="122">
        <f>'1.sz.mell.'!C18</f>
        <v>7229796</v>
      </c>
    </row>
    <row r="22" spans="1:3" s="58" customFormat="1" ht="25.5" customHeight="1" thickBot="1">
      <c r="A22" s="28" t="s">
        <v>9</v>
      </c>
      <c r="B22" s="20" t="s">
        <v>172</v>
      </c>
      <c r="C22" s="118">
        <f>+C23+C24+C25+C26+C27</f>
        <v>60456255</v>
      </c>
    </row>
    <row r="23" spans="1:3" s="58" customFormat="1" ht="12" customHeight="1">
      <c r="A23" s="219" t="s">
        <v>63</v>
      </c>
      <c r="B23" s="201" t="s">
        <v>173</v>
      </c>
      <c r="C23" s="121"/>
    </row>
    <row r="24" spans="1:3" s="57" customFormat="1" ht="12" customHeight="1">
      <c r="A24" s="220" t="s">
        <v>64</v>
      </c>
      <c r="B24" s="202" t="s">
        <v>174</v>
      </c>
      <c r="C24" s="120"/>
    </row>
    <row r="25" spans="1:3" s="58" customFormat="1" ht="12" customHeight="1">
      <c r="A25" s="220" t="s">
        <v>65</v>
      </c>
      <c r="B25" s="202" t="s">
        <v>333</v>
      </c>
      <c r="C25" s="120"/>
    </row>
    <row r="26" spans="1:3" s="58" customFormat="1" ht="12" customHeight="1">
      <c r="A26" s="220" t="s">
        <v>66</v>
      </c>
      <c r="B26" s="202" t="s">
        <v>334</v>
      </c>
      <c r="C26" s="120"/>
    </row>
    <row r="27" spans="1:3" s="58" customFormat="1" ht="12" customHeight="1">
      <c r="A27" s="220" t="s">
        <v>109</v>
      </c>
      <c r="B27" s="202" t="s">
        <v>175</v>
      </c>
      <c r="C27" s="120">
        <f>'1.sz.mell.'!C24</f>
        <v>60456255</v>
      </c>
    </row>
    <row r="28" spans="1:3" s="58" customFormat="1" ht="12" customHeight="1" thickBot="1">
      <c r="A28" s="221" t="s">
        <v>110</v>
      </c>
      <c r="B28" s="203" t="s">
        <v>176</v>
      </c>
      <c r="C28" s="122">
        <f>'1.sz.mell.'!C25</f>
        <v>60456255</v>
      </c>
    </row>
    <row r="29" spans="1:3" s="58" customFormat="1" ht="12" customHeight="1" thickBot="1">
      <c r="A29" s="28" t="s">
        <v>111</v>
      </c>
      <c r="B29" s="20" t="s">
        <v>177</v>
      </c>
      <c r="C29" s="124">
        <f>+C30+C34+C35+C36</f>
        <v>5398800</v>
      </c>
    </row>
    <row r="30" spans="1:3" s="58" customFormat="1" ht="12" customHeight="1">
      <c r="A30" s="219" t="s">
        <v>178</v>
      </c>
      <c r="B30" s="201" t="s">
        <v>406</v>
      </c>
      <c r="C30" s="196">
        <f>+C31+C32+C33</f>
        <v>4318000</v>
      </c>
    </row>
    <row r="31" spans="1:3" s="58" customFormat="1" ht="12" customHeight="1">
      <c r="A31" s="220" t="s">
        <v>179</v>
      </c>
      <c r="B31" s="202" t="s">
        <v>185</v>
      </c>
      <c r="C31" s="120">
        <f>'1.sz.mell.'!C28</f>
        <v>1055000</v>
      </c>
    </row>
    <row r="32" spans="1:3" s="58" customFormat="1" ht="12" customHeight="1">
      <c r="A32" s="220" t="s">
        <v>180</v>
      </c>
      <c r="B32" s="202" t="s">
        <v>186</v>
      </c>
      <c r="C32" s="120"/>
    </row>
    <row r="33" spans="1:3" s="58" customFormat="1" ht="12" customHeight="1">
      <c r="A33" s="220" t="s">
        <v>407</v>
      </c>
      <c r="B33" s="253" t="s">
        <v>408</v>
      </c>
      <c r="C33" s="120">
        <f>'1.sz.mell.'!C29</f>
        <v>3263000</v>
      </c>
    </row>
    <row r="34" spans="1:3" s="58" customFormat="1" ht="12" customHeight="1">
      <c r="A34" s="220" t="s">
        <v>181</v>
      </c>
      <c r="B34" s="202" t="s">
        <v>187</v>
      </c>
      <c r="C34" s="120">
        <f>'1.sz.mell.'!C30</f>
        <v>830800</v>
      </c>
    </row>
    <row r="35" spans="1:3" s="58" customFormat="1" ht="12" customHeight="1">
      <c r="A35" s="220" t="s">
        <v>182</v>
      </c>
      <c r="B35" s="202" t="s">
        <v>188</v>
      </c>
      <c r="C35" s="120">
        <f>'1.sz.mell.'!C31</f>
        <v>250000</v>
      </c>
    </row>
    <row r="36" spans="1:3" s="58" customFormat="1" ht="12" customHeight="1" thickBot="1">
      <c r="A36" s="221" t="s">
        <v>183</v>
      </c>
      <c r="B36" s="203" t="s">
        <v>189</v>
      </c>
      <c r="C36" s="122">
        <f>'1.sz.mell.'!C32</f>
        <v>0</v>
      </c>
    </row>
    <row r="37" spans="1:3" s="58" customFormat="1" ht="12" customHeight="1" thickBot="1">
      <c r="A37" s="28" t="s">
        <v>11</v>
      </c>
      <c r="B37" s="20" t="s">
        <v>357</v>
      </c>
      <c r="C37" s="118">
        <f>SUM(C38:C48)</f>
        <v>2905000</v>
      </c>
    </row>
    <row r="38" spans="1:3" s="58" customFormat="1" ht="12" customHeight="1">
      <c r="A38" s="219" t="s">
        <v>67</v>
      </c>
      <c r="B38" s="201" t="s">
        <v>192</v>
      </c>
      <c r="C38" s="121">
        <f>'1.sz.mell.'!C34</f>
        <v>1000000</v>
      </c>
    </row>
    <row r="39" spans="1:3" s="58" customFormat="1" ht="12" customHeight="1">
      <c r="A39" s="220" t="s">
        <v>68</v>
      </c>
      <c r="B39" s="202" t="s">
        <v>193</v>
      </c>
      <c r="C39" s="120">
        <f>'1.sz.mell.'!C35:D35</f>
        <v>300000</v>
      </c>
    </row>
    <row r="40" spans="1:3" s="58" customFormat="1" ht="12" customHeight="1">
      <c r="A40" s="220" t="s">
        <v>69</v>
      </c>
      <c r="B40" s="202" t="s">
        <v>194</v>
      </c>
      <c r="C40" s="120"/>
    </row>
    <row r="41" spans="1:3" s="58" customFormat="1" ht="12" customHeight="1">
      <c r="A41" s="220" t="s">
        <v>113</v>
      </c>
      <c r="B41" s="202" t="s">
        <v>195</v>
      </c>
      <c r="C41" s="120">
        <f>'1.sz.mell.'!C37</f>
        <v>1200000</v>
      </c>
    </row>
    <row r="42" spans="1:3" s="58" customFormat="1" ht="12" customHeight="1">
      <c r="A42" s="220" t="s">
        <v>114</v>
      </c>
      <c r="B42" s="202" t="s">
        <v>196</v>
      </c>
      <c r="C42" s="120"/>
    </row>
    <row r="43" spans="1:3" s="58" customFormat="1" ht="12" customHeight="1">
      <c r="A43" s="220" t="s">
        <v>115</v>
      </c>
      <c r="B43" s="202" t="s">
        <v>197</v>
      </c>
      <c r="C43" s="120">
        <f>'1.sz.mell.'!C39:D39</f>
        <v>0</v>
      </c>
    </row>
    <row r="44" spans="1:3" s="58" customFormat="1" ht="12" customHeight="1">
      <c r="A44" s="220" t="s">
        <v>116</v>
      </c>
      <c r="B44" s="202" t="s">
        <v>198</v>
      </c>
      <c r="C44" s="120"/>
    </row>
    <row r="45" spans="1:3" s="58" customFormat="1" ht="12" customHeight="1">
      <c r="A45" s="220" t="s">
        <v>117</v>
      </c>
      <c r="B45" s="202" t="s">
        <v>199</v>
      </c>
      <c r="C45" s="120">
        <f>'1.sz.mell.'!C41</f>
        <v>5000</v>
      </c>
    </row>
    <row r="46" spans="1:3" s="58" customFormat="1" ht="12" customHeight="1">
      <c r="A46" s="220" t="s">
        <v>190</v>
      </c>
      <c r="B46" s="202" t="s">
        <v>200</v>
      </c>
      <c r="C46" s="123"/>
    </row>
    <row r="47" spans="1:3" s="58" customFormat="1" ht="12" customHeight="1">
      <c r="A47" s="221" t="s">
        <v>191</v>
      </c>
      <c r="B47" s="203" t="s">
        <v>355</v>
      </c>
      <c r="C47" s="190"/>
    </row>
    <row r="48" spans="1:3" s="58" customFormat="1" ht="12" customHeight="1" thickBot="1">
      <c r="A48" s="221" t="s">
        <v>356</v>
      </c>
      <c r="B48" s="203" t="s">
        <v>201</v>
      </c>
      <c r="C48" s="190">
        <f>'1.sz.mell.'!C44</f>
        <v>400000</v>
      </c>
    </row>
    <row r="49" spans="1:3" s="58" customFormat="1" ht="12" customHeight="1" thickBot="1">
      <c r="A49" s="28" t="s">
        <v>12</v>
      </c>
      <c r="B49" s="20" t="s">
        <v>202</v>
      </c>
      <c r="C49" s="118">
        <f>SUM(C50:C54)</f>
        <v>0</v>
      </c>
    </row>
    <row r="50" spans="1:3" s="58" customFormat="1" ht="12" customHeight="1">
      <c r="A50" s="219" t="s">
        <v>70</v>
      </c>
      <c r="B50" s="201" t="s">
        <v>206</v>
      </c>
      <c r="C50" s="231"/>
    </row>
    <row r="51" spans="1:3" s="58" customFormat="1" ht="12" customHeight="1">
      <c r="A51" s="220" t="s">
        <v>71</v>
      </c>
      <c r="B51" s="202" t="s">
        <v>207</v>
      </c>
      <c r="C51" s="123"/>
    </row>
    <row r="52" spans="1:3" s="58" customFormat="1" ht="12" customHeight="1">
      <c r="A52" s="220" t="s">
        <v>203</v>
      </c>
      <c r="B52" s="202" t="s">
        <v>208</v>
      </c>
      <c r="C52" s="123"/>
    </row>
    <row r="53" spans="1:3" s="58" customFormat="1" ht="12" customHeight="1">
      <c r="A53" s="220" t="s">
        <v>204</v>
      </c>
      <c r="B53" s="202" t="s">
        <v>209</v>
      </c>
      <c r="C53" s="123"/>
    </row>
    <row r="54" spans="1:3" s="58" customFormat="1" ht="12" customHeight="1" thickBot="1">
      <c r="A54" s="221" t="s">
        <v>205</v>
      </c>
      <c r="B54" s="203" t="s">
        <v>210</v>
      </c>
      <c r="C54" s="190"/>
    </row>
    <row r="55" spans="1:3" s="58" customFormat="1" ht="12" customHeight="1" thickBot="1">
      <c r="A55" s="28" t="s">
        <v>118</v>
      </c>
      <c r="B55" s="20" t="s">
        <v>211</v>
      </c>
      <c r="C55" s="118">
        <f>SUM(C56:C58)</f>
        <v>500000</v>
      </c>
    </row>
    <row r="56" spans="1:3" s="58" customFormat="1" ht="12" customHeight="1">
      <c r="A56" s="219" t="s">
        <v>72</v>
      </c>
      <c r="B56" s="201" t="s">
        <v>212</v>
      </c>
      <c r="C56" s="121"/>
    </row>
    <row r="57" spans="1:3" s="58" customFormat="1" ht="12" customHeight="1">
      <c r="A57" s="220" t="s">
        <v>73</v>
      </c>
      <c r="B57" s="202" t="s">
        <v>504</v>
      </c>
      <c r="C57" s="120">
        <v>500000</v>
      </c>
    </row>
    <row r="58" spans="1:3" s="58" customFormat="1" ht="12" customHeight="1">
      <c r="A58" s="220" t="s">
        <v>215</v>
      </c>
      <c r="B58" s="202" t="s">
        <v>213</v>
      </c>
      <c r="C58" s="120"/>
    </row>
    <row r="59" spans="1:3" s="58" customFormat="1" ht="12" customHeight="1" thickBot="1">
      <c r="A59" s="221" t="s">
        <v>216</v>
      </c>
      <c r="B59" s="203" t="s">
        <v>214</v>
      </c>
      <c r="C59" s="122"/>
    </row>
    <row r="60" spans="1:3" s="58" customFormat="1" ht="12" customHeight="1" thickBot="1">
      <c r="A60" s="28" t="s">
        <v>14</v>
      </c>
      <c r="B60" s="113" t="s">
        <v>217</v>
      </c>
      <c r="C60" s="118">
        <f>SUM(C61:C63)</f>
        <v>1869120</v>
      </c>
    </row>
    <row r="61" spans="1:3" s="58" customFormat="1" ht="12" customHeight="1">
      <c r="A61" s="219" t="s">
        <v>119</v>
      </c>
      <c r="B61" s="201" t="s">
        <v>219</v>
      </c>
      <c r="C61" s="123"/>
    </row>
    <row r="62" spans="1:3" s="58" customFormat="1" ht="12" customHeight="1">
      <c r="A62" s="220" t="s">
        <v>120</v>
      </c>
      <c r="B62" s="202" t="s">
        <v>336</v>
      </c>
      <c r="C62" s="123"/>
    </row>
    <row r="63" spans="1:3" s="58" customFormat="1" ht="12" customHeight="1">
      <c r="A63" s="220" t="s">
        <v>141</v>
      </c>
      <c r="B63" s="202" t="s">
        <v>220</v>
      </c>
      <c r="C63" s="123">
        <f>'1.sz.mell.'!C59:D59</f>
        <v>1869120</v>
      </c>
    </row>
    <row r="64" spans="1:3" s="58" customFormat="1" ht="12" customHeight="1" thickBot="1">
      <c r="A64" s="221" t="s">
        <v>218</v>
      </c>
      <c r="B64" s="203" t="s">
        <v>221</v>
      </c>
      <c r="C64" s="123"/>
    </row>
    <row r="65" spans="1:3" s="58" customFormat="1" ht="12" customHeight="1" thickBot="1">
      <c r="A65" s="28" t="s">
        <v>15</v>
      </c>
      <c r="B65" s="20" t="s">
        <v>222</v>
      </c>
      <c r="C65" s="124">
        <f>+C8+C15+C22+C29+C37+C49+C55+C60</f>
        <v>197647760</v>
      </c>
    </row>
    <row r="66" spans="1:3" s="58" customFormat="1" ht="12" customHeight="1" thickBot="1">
      <c r="A66" s="222" t="s">
        <v>322</v>
      </c>
      <c r="B66" s="113" t="s">
        <v>224</v>
      </c>
      <c r="C66" s="118">
        <f>SUM(C67:C69)</f>
        <v>0</v>
      </c>
    </row>
    <row r="67" spans="1:3" s="58" customFormat="1" ht="12" customHeight="1">
      <c r="A67" s="219" t="s">
        <v>256</v>
      </c>
      <c r="B67" s="201" t="s">
        <v>225</v>
      </c>
      <c r="C67" s="123"/>
    </row>
    <row r="68" spans="1:3" s="58" customFormat="1" ht="12" customHeight="1">
      <c r="A68" s="220" t="s">
        <v>265</v>
      </c>
      <c r="B68" s="202" t="s">
        <v>226</v>
      </c>
      <c r="C68" s="123"/>
    </row>
    <row r="69" spans="1:3" s="58" customFormat="1" ht="12" customHeight="1" thickBot="1">
      <c r="A69" s="221" t="s">
        <v>266</v>
      </c>
      <c r="B69" s="205" t="s">
        <v>227</v>
      </c>
      <c r="C69" s="123"/>
    </row>
    <row r="70" spans="1:3" s="58" customFormat="1" ht="12" customHeight="1" thickBot="1">
      <c r="A70" s="222" t="s">
        <v>228</v>
      </c>
      <c r="B70" s="113" t="s">
        <v>229</v>
      </c>
      <c r="C70" s="118">
        <f>SUM(C71:C74)</f>
        <v>0</v>
      </c>
    </row>
    <row r="71" spans="1:3" s="58" customFormat="1" ht="12" customHeight="1">
      <c r="A71" s="219" t="s">
        <v>98</v>
      </c>
      <c r="B71" s="201" t="s">
        <v>230</v>
      </c>
      <c r="C71" s="123"/>
    </row>
    <row r="72" spans="1:3" s="58" customFormat="1" ht="12" customHeight="1">
      <c r="A72" s="220" t="s">
        <v>99</v>
      </c>
      <c r="B72" s="202" t="s">
        <v>231</v>
      </c>
      <c r="C72" s="123"/>
    </row>
    <row r="73" spans="1:3" s="58" customFormat="1" ht="12" customHeight="1">
      <c r="A73" s="220" t="s">
        <v>257</v>
      </c>
      <c r="B73" s="202" t="s">
        <v>232</v>
      </c>
      <c r="C73" s="123"/>
    </row>
    <row r="74" spans="1:3" s="58" customFormat="1" ht="12" customHeight="1" thickBot="1">
      <c r="A74" s="221" t="s">
        <v>258</v>
      </c>
      <c r="B74" s="203" t="s">
        <v>233</v>
      </c>
      <c r="C74" s="123"/>
    </row>
    <row r="75" spans="1:3" s="58" customFormat="1" ht="12" customHeight="1" thickBot="1">
      <c r="A75" s="222" t="s">
        <v>234</v>
      </c>
      <c r="B75" s="113" t="s">
        <v>235</v>
      </c>
      <c r="C75" s="118">
        <f>SUM(C76:C77)</f>
        <v>37345610</v>
      </c>
    </row>
    <row r="76" spans="1:3" s="58" customFormat="1" ht="12" customHeight="1">
      <c r="A76" s="219" t="s">
        <v>259</v>
      </c>
      <c r="B76" s="201" t="s">
        <v>236</v>
      </c>
      <c r="C76" s="123">
        <f>'1.sz.mell.'!C72:D72</f>
        <v>37345610</v>
      </c>
    </row>
    <row r="77" spans="1:3" s="58" customFormat="1" ht="12" customHeight="1" thickBot="1">
      <c r="A77" s="221" t="s">
        <v>260</v>
      </c>
      <c r="B77" s="203" t="s">
        <v>237</v>
      </c>
      <c r="C77" s="123"/>
    </row>
    <row r="78" spans="1:3" s="57" customFormat="1" ht="12" customHeight="1" thickBot="1">
      <c r="A78" s="222" t="s">
        <v>238</v>
      </c>
      <c r="B78" s="113" t="s">
        <v>239</v>
      </c>
      <c r="C78" s="118">
        <f>SUM(C79:C81)</f>
        <v>0</v>
      </c>
    </row>
    <row r="79" spans="1:3" s="58" customFormat="1" ht="12" customHeight="1">
      <c r="A79" s="219" t="s">
        <v>261</v>
      </c>
      <c r="B79" s="201" t="s">
        <v>240</v>
      </c>
      <c r="C79" s="123"/>
    </row>
    <row r="80" spans="1:3" s="58" customFormat="1" ht="12" customHeight="1">
      <c r="A80" s="220" t="s">
        <v>262</v>
      </c>
      <c r="B80" s="202" t="s">
        <v>241</v>
      </c>
      <c r="C80" s="123"/>
    </row>
    <row r="81" spans="1:3" s="58" customFormat="1" ht="12" customHeight="1" thickBot="1">
      <c r="A81" s="221" t="s">
        <v>263</v>
      </c>
      <c r="B81" s="203" t="s">
        <v>242</v>
      </c>
      <c r="C81" s="123"/>
    </row>
    <row r="82" spans="1:3" s="58" customFormat="1" ht="12" customHeight="1" thickBot="1">
      <c r="A82" s="222" t="s">
        <v>243</v>
      </c>
      <c r="B82" s="113" t="s">
        <v>264</v>
      </c>
      <c r="C82" s="118">
        <f>SUM(C83:C86)</f>
        <v>0</v>
      </c>
    </row>
    <row r="83" spans="1:3" s="58" customFormat="1" ht="12" customHeight="1">
      <c r="A83" s="223" t="s">
        <v>244</v>
      </c>
      <c r="B83" s="201" t="s">
        <v>245</v>
      </c>
      <c r="C83" s="123"/>
    </row>
    <row r="84" spans="1:3" s="58" customFormat="1" ht="12" customHeight="1">
      <c r="A84" s="224" t="s">
        <v>246</v>
      </c>
      <c r="B84" s="202" t="s">
        <v>247</v>
      </c>
      <c r="C84" s="123"/>
    </row>
    <row r="85" spans="1:3" s="58" customFormat="1" ht="12" customHeight="1">
      <c r="A85" s="224" t="s">
        <v>248</v>
      </c>
      <c r="B85" s="202" t="s">
        <v>249</v>
      </c>
      <c r="C85" s="123"/>
    </row>
    <row r="86" spans="1:3" s="57" customFormat="1" ht="12" customHeight="1" thickBot="1">
      <c r="A86" s="225" t="s">
        <v>250</v>
      </c>
      <c r="B86" s="203" t="s">
        <v>251</v>
      </c>
      <c r="C86" s="123"/>
    </row>
    <row r="87" spans="1:3" s="57" customFormat="1" ht="12" customHeight="1" thickBot="1">
      <c r="A87" s="222" t="s">
        <v>252</v>
      </c>
      <c r="B87" s="113" t="s">
        <v>358</v>
      </c>
      <c r="C87" s="232"/>
    </row>
    <row r="88" spans="1:3" s="57" customFormat="1" ht="12" customHeight="1" thickBot="1">
      <c r="A88" s="222" t="s">
        <v>409</v>
      </c>
      <c r="B88" s="113" t="s">
        <v>253</v>
      </c>
      <c r="C88" s="232"/>
    </row>
    <row r="89" spans="1:3" s="57" customFormat="1" ht="12" customHeight="1" thickBot="1">
      <c r="A89" s="222" t="s">
        <v>410</v>
      </c>
      <c r="B89" s="209" t="s">
        <v>359</v>
      </c>
      <c r="C89" s="124">
        <f>+C66+C70+C75+C78+C82+C88+C87</f>
        <v>37345610</v>
      </c>
    </row>
    <row r="90" spans="1:3" s="57" customFormat="1" ht="12" customHeight="1" thickBot="1">
      <c r="A90" s="226" t="s">
        <v>411</v>
      </c>
      <c r="B90" s="211" t="s">
        <v>412</v>
      </c>
      <c r="C90" s="124">
        <f>+C65+C89</f>
        <v>234993370</v>
      </c>
    </row>
    <row r="91" spans="1:3" s="58" customFormat="1" ht="15" customHeight="1" thickBot="1">
      <c r="A91" s="99"/>
      <c r="B91" s="100"/>
      <c r="C91" s="179"/>
    </row>
    <row r="92" spans="1:3" s="49" customFormat="1" ht="16.5" customHeight="1" thickBot="1">
      <c r="A92" s="101"/>
      <c r="B92" s="102" t="s">
        <v>43</v>
      </c>
      <c r="C92" s="180"/>
    </row>
    <row r="93" spans="1:3" s="59" customFormat="1" ht="12" customHeight="1" thickBot="1">
      <c r="A93" s="193" t="s">
        <v>7</v>
      </c>
      <c r="B93" s="27" t="s">
        <v>413</v>
      </c>
      <c r="C93" s="117">
        <f>+C94+C95+C96+C97+C98</f>
        <v>160904841</v>
      </c>
    </row>
    <row r="94" spans="1:3" ht="12" customHeight="1">
      <c r="A94" s="227" t="s">
        <v>74</v>
      </c>
      <c r="B94" s="9" t="s">
        <v>37</v>
      </c>
      <c r="C94" s="119">
        <f>'1.sz.mell.'!C93:E93</f>
        <v>39659016</v>
      </c>
    </row>
    <row r="95" spans="1:3" ht="12" customHeight="1">
      <c r="A95" s="220" t="s">
        <v>75</v>
      </c>
      <c r="B95" s="7" t="s">
        <v>121</v>
      </c>
      <c r="C95" s="120">
        <f>'1.sz.mell.'!C94:D94</f>
        <v>6283898</v>
      </c>
    </row>
    <row r="96" spans="1:3" ht="12" customHeight="1">
      <c r="A96" s="220" t="s">
        <v>76</v>
      </c>
      <c r="B96" s="7" t="s">
        <v>96</v>
      </c>
      <c r="C96" s="122">
        <f>'1.sz.mell.'!C95:D95</f>
        <v>31791038</v>
      </c>
    </row>
    <row r="97" spans="1:3" ht="12" customHeight="1">
      <c r="A97" s="220" t="s">
        <v>77</v>
      </c>
      <c r="B97" s="10" t="s">
        <v>122</v>
      </c>
      <c r="C97" s="122">
        <f>'1.sz.mell.'!C96:D96</f>
        <v>10481000</v>
      </c>
    </row>
    <row r="98" spans="1:3" ht="12" customHeight="1">
      <c r="A98" s="220" t="s">
        <v>88</v>
      </c>
      <c r="B98" s="18" t="s">
        <v>123</v>
      </c>
      <c r="C98" s="122">
        <f>'1.sz.mell.'!C97:D97</f>
        <v>72689889</v>
      </c>
    </row>
    <row r="99" spans="1:3" ht="12" customHeight="1">
      <c r="A99" s="220" t="s">
        <v>78</v>
      </c>
      <c r="B99" s="7" t="s">
        <v>414</v>
      </c>
      <c r="C99" s="122">
        <f>'1.sz.mell.'!C98</f>
        <v>12460</v>
      </c>
    </row>
    <row r="100" spans="1:3" ht="12" customHeight="1">
      <c r="A100" s="220" t="s">
        <v>79</v>
      </c>
      <c r="B100" s="81" t="s">
        <v>363</v>
      </c>
      <c r="C100" s="122"/>
    </row>
    <row r="101" spans="1:3" ht="12" customHeight="1">
      <c r="A101" s="220" t="s">
        <v>89</v>
      </c>
      <c r="B101" s="81" t="s">
        <v>364</v>
      </c>
      <c r="C101" s="122"/>
    </row>
    <row r="102" spans="1:3" ht="12" customHeight="1">
      <c r="A102" s="220" t="s">
        <v>90</v>
      </c>
      <c r="B102" s="81" t="s">
        <v>270</v>
      </c>
      <c r="C102" s="122"/>
    </row>
    <row r="103" spans="1:3" ht="12.75">
      <c r="A103" s="220" t="s">
        <v>91</v>
      </c>
      <c r="B103" s="82" t="s">
        <v>271</v>
      </c>
      <c r="C103" s="122"/>
    </row>
    <row r="104" spans="1:3" ht="15" customHeight="1">
      <c r="A104" s="220" t="s">
        <v>92</v>
      </c>
      <c r="B104" s="82" t="s">
        <v>272</v>
      </c>
      <c r="C104" s="122">
        <f>'1.sz.mell.'!C103</f>
        <v>0</v>
      </c>
    </row>
    <row r="105" spans="1:3" ht="12" customHeight="1">
      <c r="A105" s="220" t="s">
        <v>94</v>
      </c>
      <c r="B105" s="81" t="s">
        <v>273</v>
      </c>
      <c r="C105" s="122">
        <f>'1.sz.mell.'!C104:D104</f>
        <v>66397555</v>
      </c>
    </row>
    <row r="106" spans="1:3" ht="12" customHeight="1">
      <c r="A106" s="220" t="s">
        <v>124</v>
      </c>
      <c r="B106" s="81" t="s">
        <v>274</v>
      </c>
      <c r="C106" s="122"/>
    </row>
    <row r="107" spans="1:3" ht="16.5" customHeight="1">
      <c r="A107" s="220" t="s">
        <v>268</v>
      </c>
      <c r="B107" s="82" t="s">
        <v>275</v>
      </c>
      <c r="C107" s="122">
        <v>230000</v>
      </c>
    </row>
    <row r="108" spans="1:3" ht="12" customHeight="1">
      <c r="A108" s="228" t="s">
        <v>269</v>
      </c>
      <c r="B108" s="83" t="s">
        <v>276</v>
      </c>
      <c r="C108" s="122"/>
    </row>
    <row r="109" spans="1:3" ht="12" customHeight="1">
      <c r="A109" s="220" t="s">
        <v>365</v>
      </c>
      <c r="B109" s="83" t="s">
        <v>277</v>
      </c>
      <c r="C109" s="122"/>
    </row>
    <row r="110" spans="1:3" ht="12" customHeight="1">
      <c r="A110" s="220" t="s">
        <v>366</v>
      </c>
      <c r="B110" s="82" t="s">
        <v>278</v>
      </c>
      <c r="C110" s="120">
        <f>'1.sz.mell.'!C109</f>
        <v>1100000</v>
      </c>
    </row>
    <row r="111" spans="1:3" ht="12" customHeight="1">
      <c r="A111" s="220" t="s">
        <v>367</v>
      </c>
      <c r="B111" s="10" t="s">
        <v>38</v>
      </c>
      <c r="C111" s="120">
        <v>4949874</v>
      </c>
    </row>
    <row r="112" spans="1:3" ht="12" customHeight="1">
      <c r="A112" s="221" t="s">
        <v>369</v>
      </c>
      <c r="B112" s="7" t="s">
        <v>415</v>
      </c>
      <c r="C112" s="122">
        <f>'1.sz.mell.'!C111</f>
        <v>0</v>
      </c>
    </row>
    <row r="113" spans="1:3" ht="12" customHeight="1" thickBot="1">
      <c r="A113" s="229" t="s">
        <v>370</v>
      </c>
      <c r="B113" s="84" t="s">
        <v>416</v>
      </c>
      <c r="C113" s="126">
        <f>'1.sz.mell.'!C112</f>
        <v>0</v>
      </c>
    </row>
    <row r="114" spans="1:3" ht="12" customHeight="1" thickBot="1">
      <c r="A114" s="28" t="s">
        <v>8</v>
      </c>
      <c r="B114" s="26" t="s">
        <v>279</v>
      </c>
      <c r="C114" s="118">
        <f>+C115+C117+C119</f>
        <v>70712159</v>
      </c>
    </row>
    <row r="115" spans="1:3" ht="12" customHeight="1">
      <c r="A115" s="219" t="s">
        <v>80</v>
      </c>
      <c r="B115" s="7" t="s">
        <v>139</v>
      </c>
      <c r="C115" s="121">
        <f>'1.sz.mell.'!C114:D114</f>
        <v>70712159</v>
      </c>
    </row>
    <row r="116" spans="1:3" ht="12" customHeight="1">
      <c r="A116" s="220" t="s">
        <v>81</v>
      </c>
      <c r="B116" s="7" t="s">
        <v>283</v>
      </c>
      <c r="C116" s="120">
        <f>'1.sz.mell.'!C115</f>
        <v>62934859</v>
      </c>
    </row>
    <row r="117" spans="1:3" ht="12" customHeight="1">
      <c r="A117" s="220" t="s">
        <v>82</v>
      </c>
      <c r="B117" s="7" t="s">
        <v>125</v>
      </c>
      <c r="C117" s="120">
        <f>'1.sz.mell.'!C116</f>
        <v>0</v>
      </c>
    </row>
    <row r="118" spans="1:3" ht="12" customHeight="1">
      <c r="A118" s="219" t="s">
        <v>83</v>
      </c>
      <c r="B118" s="11" t="s">
        <v>284</v>
      </c>
      <c r="C118" s="106"/>
    </row>
    <row r="119" spans="1:3" ht="12" customHeight="1">
      <c r="A119" s="219" t="s">
        <v>84</v>
      </c>
      <c r="B119" s="115" t="s">
        <v>142</v>
      </c>
      <c r="C119" s="106"/>
    </row>
    <row r="120" spans="1:3" ht="12" customHeight="1">
      <c r="A120" s="219" t="s">
        <v>93</v>
      </c>
      <c r="B120" s="114" t="s">
        <v>337</v>
      </c>
      <c r="C120" s="106"/>
    </row>
    <row r="121" spans="1:3" ht="12" customHeight="1">
      <c r="A121" s="219" t="s">
        <v>95</v>
      </c>
      <c r="B121" s="197" t="s">
        <v>289</v>
      </c>
      <c r="C121" s="106"/>
    </row>
    <row r="122" spans="1:3" ht="12" customHeight="1">
      <c r="A122" s="219" t="s">
        <v>126</v>
      </c>
      <c r="B122" s="82" t="s">
        <v>272</v>
      </c>
      <c r="C122" s="106"/>
    </row>
    <row r="123" spans="1:3" ht="12" customHeight="1">
      <c r="A123" s="219" t="s">
        <v>127</v>
      </c>
      <c r="B123" s="82" t="s">
        <v>288</v>
      </c>
      <c r="C123" s="106"/>
    </row>
    <row r="124" spans="1:3" ht="12" customHeight="1">
      <c r="A124" s="219" t="s">
        <v>128</v>
      </c>
      <c r="B124" s="82" t="s">
        <v>287</v>
      </c>
      <c r="C124" s="106"/>
    </row>
    <row r="125" spans="1:3" ht="12" customHeight="1">
      <c r="A125" s="219" t="s">
        <v>280</v>
      </c>
      <c r="B125" s="82" t="s">
        <v>275</v>
      </c>
      <c r="C125" s="106"/>
    </row>
    <row r="126" spans="1:3" ht="12" customHeight="1">
      <c r="A126" s="219" t="s">
        <v>281</v>
      </c>
      <c r="B126" s="82" t="s">
        <v>286</v>
      </c>
      <c r="C126" s="106"/>
    </row>
    <row r="127" spans="1:3" ht="12" customHeight="1" thickBot="1">
      <c r="A127" s="228" t="s">
        <v>282</v>
      </c>
      <c r="B127" s="82" t="s">
        <v>285</v>
      </c>
      <c r="C127" s="107"/>
    </row>
    <row r="128" spans="1:3" ht="12" customHeight="1" thickBot="1">
      <c r="A128" s="28" t="s">
        <v>9</v>
      </c>
      <c r="B128" s="78" t="s">
        <v>373</v>
      </c>
      <c r="C128" s="118">
        <f>+C93+C114</f>
        <v>231617000</v>
      </c>
    </row>
    <row r="129" spans="1:3" ht="12" customHeight="1" thickBot="1">
      <c r="A129" s="28" t="s">
        <v>10</v>
      </c>
      <c r="B129" s="78" t="s">
        <v>374</v>
      </c>
      <c r="C129" s="118">
        <f>+C130+C131+C132</f>
        <v>0</v>
      </c>
    </row>
    <row r="130" spans="1:3" s="59" customFormat="1" ht="12" customHeight="1">
      <c r="A130" s="219" t="s">
        <v>178</v>
      </c>
      <c r="B130" s="8" t="s">
        <v>417</v>
      </c>
      <c r="C130" s="106">
        <f>'1.sz.mell.'!C129:D129</f>
        <v>0</v>
      </c>
    </row>
    <row r="131" spans="1:3" ht="12" customHeight="1">
      <c r="A131" s="219" t="s">
        <v>181</v>
      </c>
      <c r="B131" s="8" t="s">
        <v>418</v>
      </c>
      <c r="C131" s="106"/>
    </row>
    <row r="132" spans="1:3" ht="12" customHeight="1" thickBot="1">
      <c r="A132" s="228" t="s">
        <v>182</v>
      </c>
      <c r="B132" s="6" t="s">
        <v>419</v>
      </c>
      <c r="C132" s="106"/>
    </row>
    <row r="133" spans="1:3" ht="12" customHeight="1" thickBot="1">
      <c r="A133" s="28" t="s">
        <v>11</v>
      </c>
      <c r="B133" s="78" t="s">
        <v>375</v>
      </c>
      <c r="C133" s="118">
        <f>+C134+C135+C136+C137+C138+C139</f>
        <v>0</v>
      </c>
    </row>
    <row r="134" spans="1:3" ht="12" customHeight="1">
      <c r="A134" s="219" t="s">
        <v>67</v>
      </c>
      <c r="B134" s="8" t="s">
        <v>420</v>
      </c>
      <c r="C134" s="106"/>
    </row>
    <row r="135" spans="1:3" ht="12" customHeight="1">
      <c r="A135" s="219" t="s">
        <v>68</v>
      </c>
      <c r="B135" s="8" t="s">
        <v>421</v>
      </c>
      <c r="C135" s="106"/>
    </row>
    <row r="136" spans="1:3" ht="12" customHeight="1">
      <c r="A136" s="219" t="s">
        <v>69</v>
      </c>
      <c r="B136" s="8" t="s">
        <v>376</v>
      </c>
      <c r="C136" s="106"/>
    </row>
    <row r="137" spans="1:3" ht="12" customHeight="1">
      <c r="A137" s="219" t="s">
        <v>113</v>
      </c>
      <c r="B137" s="8" t="s">
        <v>422</v>
      </c>
      <c r="C137" s="106"/>
    </row>
    <row r="138" spans="1:3" ht="12" customHeight="1">
      <c r="A138" s="219" t="s">
        <v>114</v>
      </c>
      <c r="B138" s="8" t="s">
        <v>423</v>
      </c>
      <c r="C138" s="106"/>
    </row>
    <row r="139" spans="1:3" s="59" customFormat="1" ht="12" customHeight="1" thickBot="1">
      <c r="A139" s="228" t="s">
        <v>115</v>
      </c>
      <c r="B139" s="6" t="s">
        <v>424</v>
      </c>
      <c r="C139" s="106"/>
    </row>
    <row r="140" spans="1:11" ht="12" customHeight="1" thickBot="1">
      <c r="A140" s="28" t="s">
        <v>12</v>
      </c>
      <c r="B140" s="78" t="s">
        <v>425</v>
      </c>
      <c r="C140" s="124">
        <f>+C141+C142+C144+C145+C143</f>
        <v>3376370</v>
      </c>
      <c r="K140" s="105"/>
    </row>
    <row r="141" spans="1:3" ht="12.75">
      <c r="A141" s="219" t="s">
        <v>70</v>
      </c>
      <c r="B141" s="8" t="s">
        <v>295</v>
      </c>
      <c r="C141" s="106"/>
    </row>
    <row r="142" spans="1:3" ht="12" customHeight="1">
      <c r="A142" s="219" t="s">
        <v>71</v>
      </c>
      <c r="B142" s="8" t="s">
        <v>299</v>
      </c>
      <c r="C142" s="106">
        <f>'1.sz.mell.'!C141</f>
        <v>3376370</v>
      </c>
    </row>
    <row r="143" spans="1:3" ht="12" customHeight="1">
      <c r="A143" s="219" t="s">
        <v>203</v>
      </c>
      <c r="B143" s="8" t="s">
        <v>426</v>
      </c>
      <c r="C143" s="106"/>
    </row>
    <row r="144" spans="1:3" s="59" customFormat="1" ht="12" customHeight="1">
      <c r="A144" s="219" t="s">
        <v>204</v>
      </c>
      <c r="B144" s="8" t="s">
        <v>398</v>
      </c>
      <c r="C144" s="106"/>
    </row>
    <row r="145" spans="1:3" s="59" customFormat="1" ht="12" customHeight="1" thickBot="1">
      <c r="A145" s="228" t="s">
        <v>205</v>
      </c>
      <c r="B145" s="6" t="s">
        <v>318</v>
      </c>
      <c r="C145" s="106"/>
    </row>
    <row r="146" spans="1:3" s="59" customFormat="1" ht="12" customHeight="1" thickBot="1">
      <c r="A146" s="28" t="s">
        <v>13</v>
      </c>
      <c r="B146" s="78" t="s">
        <v>383</v>
      </c>
      <c r="C146" s="127">
        <f>+C147+C148+C149+C150+C151</f>
        <v>0</v>
      </c>
    </row>
    <row r="147" spans="1:3" s="59" customFormat="1" ht="12" customHeight="1">
      <c r="A147" s="219" t="s">
        <v>72</v>
      </c>
      <c r="B147" s="8" t="s">
        <v>427</v>
      </c>
      <c r="C147" s="106"/>
    </row>
    <row r="148" spans="1:3" s="59" customFormat="1" ht="12" customHeight="1">
      <c r="A148" s="219" t="s">
        <v>73</v>
      </c>
      <c r="B148" s="8" t="s">
        <v>428</v>
      </c>
      <c r="C148" s="106"/>
    </row>
    <row r="149" spans="1:3" s="59" customFormat="1" ht="12" customHeight="1">
      <c r="A149" s="219" t="s">
        <v>215</v>
      </c>
      <c r="B149" s="8" t="s">
        <v>429</v>
      </c>
      <c r="C149" s="106"/>
    </row>
    <row r="150" spans="1:3" s="59" customFormat="1" ht="12" customHeight="1">
      <c r="A150" s="219" t="s">
        <v>216</v>
      </c>
      <c r="B150" s="8" t="s">
        <v>430</v>
      </c>
      <c r="C150" s="106"/>
    </row>
    <row r="151" spans="1:3" ht="12.75" customHeight="1" thickBot="1">
      <c r="A151" s="228" t="s">
        <v>384</v>
      </c>
      <c r="B151" s="6" t="s">
        <v>431</v>
      </c>
      <c r="C151" s="107"/>
    </row>
    <row r="152" spans="1:3" ht="12.75" customHeight="1" thickBot="1">
      <c r="A152" s="254" t="s">
        <v>14</v>
      </c>
      <c r="B152" s="78" t="s">
        <v>432</v>
      </c>
      <c r="C152" s="127"/>
    </row>
    <row r="153" spans="1:3" ht="12.75" customHeight="1" thickBot="1">
      <c r="A153" s="254" t="s">
        <v>15</v>
      </c>
      <c r="B153" s="78" t="s">
        <v>388</v>
      </c>
      <c r="C153" s="127"/>
    </row>
    <row r="154" spans="1:3" ht="12" customHeight="1" thickBot="1">
      <c r="A154" s="28" t="s">
        <v>16</v>
      </c>
      <c r="B154" s="78" t="s">
        <v>390</v>
      </c>
      <c r="C154" s="213">
        <f>+C129+C133+C140+C146+C152+C153</f>
        <v>3376370</v>
      </c>
    </row>
    <row r="155" spans="1:3" ht="15" customHeight="1" thickBot="1">
      <c r="A155" s="230" t="s">
        <v>17</v>
      </c>
      <c r="B155" s="181" t="s">
        <v>433</v>
      </c>
      <c r="C155" s="213">
        <f>+C128+C154</f>
        <v>234993370</v>
      </c>
    </row>
    <row r="156" ht="13.5" thickBot="1"/>
    <row r="157" spans="1:3" ht="15" customHeight="1" thickBot="1">
      <c r="A157" s="103" t="s">
        <v>434</v>
      </c>
      <c r="B157" s="104"/>
      <c r="C157" s="290">
        <v>16</v>
      </c>
    </row>
    <row r="158" spans="1:3" ht="14.25" customHeight="1" thickBot="1">
      <c r="A158" s="103" t="s">
        <v>435</v>
      </c>
      <c r="B158" s="104"/>
      <c r="C158" s="290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38"/>
  <sheetViews>
    <sheetView view="pageLayout" workbookViewId="0" topLeftCell="A1">
      <selection activeCell="J14" sqref="J14"/>
    </sheetView>
  </sheetViews>
  <sheetFormatPr defaultColWidth="9.00390625" defaultRowHeight="12.75"/>
  <cols>
    <col min="1" max="1" width="34.00390625" style="238" customWidth="1"/>
    <col min="2" max="2" width="13.00390625" style="238" customWidth="1"/>
    <col min="3" max="3" width="12.875" style="238" customWidth="1"/>
    <col min="4" max="4" width="11.875" style="238" customWidth="1"/>
    <col min="5" max="5" width="12.50390625" style="238" customWidth="1"/>
    <col min="6" max="6" width="10.875" style="238" bestFit="1" customWidth="1"/>
    <col min="7" max="7" width="7.50390625" style="238" customWidth="1"/>
    <col min="8" max="8" width="7.875" style="238" customWidth="1"/>
    <col min="9" max="9" width="13.50390625" style="238" customWidth="1"/>
    <col min="10" max="10" width="12.625" style="291" customWidth="1"/>
    <col min="11" max="11" width="12.50390625" style="291" customWidth="1"/>
    <col min="12" max="12" width="12.625" style="291" customWidth="1"/>
    <col min="13" max="13" width="12.625" style="238" bestFit="1" customWidth="1"/>
    <col min="14" max="14" width="9.00390625" style="238" customWidth="1"/>
    <col min="15" max="15" width="9.375" style="238" customWidth="1"/>
    <col min="16" max="16384" width="9.375" style="238" customWidth="1"/>
  </cols>
  <sheetData>
    <row r="1" spans="1:15" ht="12.75">
      <c r="A1" s="295"/>
      <c r="B1" s="305" t="s">
        <v>338</v>
      </c>
      <c r="C1" s="305" t="s">
        <v>339</v>
      </c>
      <c r="D1" s="305"/>
      <c r="E1" s="305" t="s">
        <v>340</v>
      </c>
      <c r="F1" s="305"/>
      <c r="G1" s="305" t="s">
        <v>341</v>
      </c>
      <c r="H1" s="305"/>
      <c r="I1" s="306" t="s">
        <v>342</v>
      </c>
      <c r="J1" s="307" t="s">
        <v>339</v>
      </c>
      <c r="K1" s="307"/>
      <c r="L1" s="305" t="s">
        <v>340</v>
      </c>
      <c r="M1" s="305"/>
      <c r="N1" s="305" t="s">
        <v>341</v>
      </c>
      <c r="O1" s="305"/>
    </row>
    <row r="2" spans="1:15" ht="12.75">
      <c r="A2" s="242" t="s">
        <v>354</v>
      </c>
      <c r="B2" s="305"/>
      <c r="C2" s="242" t="s">
        <v>343</v>
      </c>
      <c r="D2" s="242" t="s">
        <v>344</v>
      </c>
      <c r="E2" s="242" t="s">
        <v>345</v>
      </c>
      <c r="F2" s="242" t="s">
        <v>344</v>
      </c>
      <c r="G2" s="242" t="s">
        <v>495</v>
      </c>
      <c r="H2" s="242" t="s">
        <v>494</v>
      </c>
      <c r="I2" s="306"/>
      <c r="J2" s="296" t="s">
        <v>343</v>
      </c>
      <c r="K2" s="296" t="s">
        <v>344</v>
      </c>
      <c r="L2" s="296" t="s">
        <v>345</v>
      </c>
      <c r="M2" s="242" t="s">
        <v>344</v>
      </c>
      <c r="N2" s="242" t="s">
        <v>495</v>
      </c>
      <c r="O2" s="242" t="s">
        <v>494</v>
      </c>
    </row>
    <row r="3" spans="1:15" ht="12.75">
      <c r="A3" s="239" t="s">
        <v>442</v>
      </c>
      <c r="B3" s="296">
        <f>C3+D3+E3+F3+G3+H3</f>
        <v>3555000</v>
      </c>
      <c r="C3" s="256">
        <v>0</v>
      </c>
      <c r="D3" s="256"/>
      <c r="E3" s="256">
        <v>3555000</v>
      </c>
      <c r="F3" s="256"/>
      <c r="G3" s="256"/>
      <c r="H3" s="256"/>
      <c r="I3" s="296">
        <f>J3+K3+L3+M3+N3+O3</f>
        <v>21939795</v>
      </c>
      <c r="J3" s="280">
        <v>20839795</v>
      </c>
      <c r="K3" s="278"/>
      <c r="L3" s="278">
        <v>1100000</v>
      </c>
      <c r="M3" s="278"/>
      <c r="N3" s="278"/>
      <c r="O3" s="278"/>
    </row>
    <row r="4" spans="1:15" ht="12.75">
      <c r="A4" s="294" t="s">
        <v>493</v>
      </c>
      <c r="B4" s="296">
        <f>C4+D4+E4+F4+G4+H4</f>
        <v>0</v>
      </c>
      <c r="C4" s="256"/>
      <c r="D4" s="256"/>
      <c r="E4" s="256"/>
      <c r="F4" s="256"/>
      <c r="G4" s="256"/>
      <c r="H4" s="256"/>
      <c r="I4" s="296">
        <f aca="true" t="shared" si="0" ref="I4:I28">J4+K4+L4+M4+N4+O4</f>
        <v>0</v>
      </c>
      <c r="J4" s="280"/>
      <c r="K4" s="278"/>
      <c r="L4" s="278"/>
      <c r="M4" s="278"/>
      <c r="N4" s="278"/>
      <c r="O4" s="278"/>
    </row>
    <row r="5" spans="1:15" ht="12.75">
      <c r="A5" s="240" t="s">
        <v>443</v>
      </c>
      <c r="B5" s="296">
        <f aca="true" t="shared" si="1" ref="B5:B28">C5+D5+E5+F5+G5+H5</f>
        <v>0</v>
      </c>
      <c r="C5" s="256"/>
      <c r="D5" s="256"/>
      <c r="E5" s="256"/>
      <c r="F5" s="256"/>
      <c r="G5" s="256"/>
      <c r="H5" s="256"/>
      <c r="I5" s="296">
        <f t="shared" si="0"/>
        <v>4617223</v>
      </c>
      <c r="J5" s="280">
        <v>4617223</v>
      </c>
      <c r="K5" s="278"/>
      <c r="L5" s="278"/>
      <c r="M5" s="278"/>
      <c r="N5" s="278"/>
      <c r="O5" s="278"/>
    </row>
    <row r="6" spans="1:15" ht="25.5">
      <c r="A6" s="239" t="s">
        <v>505</v>
      </c>
      <c r="B6" s="296">
        <f t="shared" si="1"/>
        <v>101053439</v>
      </c>
      <c r="C6" s="256">
        <v>101053439</v>
      </c>
      <c r="D6" s="256"/>
      <c r="E6" s="256"/>
      <c r="F6" s="256"/>
      <c r="G6" s="256"/>
      <c r="H6" s="256"/>
      <c r="I6" s="296">
        <f t="shared" si="0"/>
        <v>3376370</v>
      </c>
      <c r="J6" s="280">
        <v>3376370</v>
      </c>
      <c r="K6" s="278"/>
      <c r="L6" s="278"/>
      <c r="M6" s="278"/>
      <c r="N6" s="278"/>
      <c r="O6" s="278"/>
    </row>
    <row r="7" spans="1:15" ht="12.75">
      <c r="A7" s="240" t="s">
        <v>490</v>
      </c>
      <c r="B7" s="296">
        <f t="shared" si="1"/>
        <v>0</v>
      </c>
      <c r="C7" s="256">
        <v>0</v>
      </c>
      <c r="D7" s="256"/>
      <c r="E7" s="256"/>
      <c r="F7" s="256"/>
      <c r="G7" s="256"/>
      <c r="H7" s="256"/>
      <c r="I7" s="296">
        <f t="shared" si="0"/>
        <v>0</v>
      </c>
      <c r="J7" s="280"/>
      <c r="K7" s="278"/>
      <c r="L7" s="278"/>
      <c r="M7" s="278"/>
      <c r="N7" s="278"/>
      <c r="O7" s="278"/>
    </row>
    <row r="8" spans="1:15" ht="12.75">
      <c r="A8" s="240" t="s">
        <v>441</v>
      </c>
      <c r="B8" s="296">
        <f t="shared" si="1"/>
        <v>0</v>
      </c>
      <c r="C8" s="297"/>
      <c r="D8" s="272"/>
      <c r="E8" s="272"/>
      <c r="F8" s="256"/>
      <c r="G8" s="256"/>
      <c r="H8" s="256"/>
      <c r="I8" s="296">
        <f t="shared" si="0"/>
        <v>0</v>
      </c>
      <c r="J8" s="280"/>
      <c r="K8" s="278"/>
      <c r="L8" s="278"/>
      <c r="M8" s="278"/>
      <c r="N8" s="278"/>
      <c r="O8" s="278"/>
    </row>
    <row r="9" spans="1:15" ht="12.75">
      <c r="A9" s="240" t="s">
        <v>440</v>
      </c>
      <c r="B9" s="296">
        <f t="shared" si="1"/>
        <v>14363358</v>
      </c>
      <c r="C9" s="256">
        <v>14363358</v>
      </c>
      <c r="D9" s="256"/>
      <c r="E9" s="256">
        <v>0</v>
      </c>
      <c r="F9" s="256"/>
      <c r="G9" s="256"/>
      <c r="H9" s="256"/>
      <c r="I9" s="296">
        <f t="shared" si="0"/>
        <v>15426086</v>
      </c>
      <c r="J9" s="280">
        <v>15426086</v>
      </c>
      <c r="K9" s="278"/>
      <c r="L9" s="278">
        <v>0</v>
      </c>
      <c r="M9" s="278"/>
      <c r="N9" s="278"/>
      <c r="O9" s="278"/>
    </row>
    <row r="10" spans="1:15" ht="12.75">
      <c r="A10" s="240" t="s">
        <v>459</v>
      </c>
      <c r="B10" s="296">
        <f t="shared" si="1"/>
        <v>253512</v>
      </c>
      <c r="C10" s="256"/>
      <c r="D10" s="256"/>
      <c r="E10" s="256">
        <v>253512</v>
      </c>
      <c r="F10" s="256"/>
      <c r="G10" s="256"/>
      <c r="H10" s="256"/>
      <c r="I10" s="296">
        <f t="shared" si="0"/>
        <v>5674505</v>
      </c>
      <c r="J10" s="280"/>
      <c r="K10" s="278"/>
      <c r="L10" s="278">
        <v>5674505</v>
      </c>
      <c r="M10" s="278"/>
      <c r="N10" s="278"/>
      <c r="O10" s="278"/>
    </row>
    <row r="11" spans="1:15" ht="12.75">
      <c r="A11" s="240" t="s">
        <v>346</v>
      </c>
      <c r="B11" s="296">
        <f t="shared" si="1"/>
        <v>0</v>
      </c>
      <c r="C11" s="256">
        <v>0</v>
      </c>
      <c r="D11" s="256"/>
      <c r="E11" s="256"/>
      <c r="F11" s="256"/>
      <c r="G11" s="256"/>
      <c r="H11" s="256"/>
      <c r="I11" s="296">
        <f t="shared" si="0"/>
        <v>1120000</v>
      </c>
      <c r="J11" s="280">
        <v>1120000</v>
      </c>
      <c r="K11" s="278"/>
      <c r="L11" s="278"/>
      <c r="M11" s="278"/>
      <c r="N11" s="278"/>
      <c r="O11" s="278"/>
    </row>
    <row r="12" spans="1:15" ht="12.75">
      <c r="A12" s="239" t="s">
        <v>458</v>
      </c>
      <c r="B12" s="296">
        <f t="shared" si="1"/>
        <v>0</v>
      </c>
      <c r="C12" s="256"/>
      <c r="D12" s="256"/>
      <c r="E12" s="256"/>
      <c r="F12" s="256"/>
      <c r="G12" s="256"/>
      <c r="H12" s="256"/>
      <c r="I12" s="296">
        <f t="shared" si="0"/>
        <v>240000</v>
      </c>
      <c r="J12" s="280"/>
      <c r="K12" s="278"/>
      <c r="L12" s="278">
        <v>240000</v>
      </c>
      <c r="M12" s="278"/>
      <c r="N12" s="278"/>
      <c r="O12" s="278"/>
    </row>
    <row r="13" spans="1:15" ht="12.75" customHeight="1">
      <c r="A13" s="239" t="s">
        <v>439</v>
      </c>
      <c r="B13" s="296">
        <f t="shared" si="1"/>
        <v>0</v>
      </c>
      <c r="C13" s="256">
        <v>0</v>
      </c>
      <c r="D13" s="256"/>
      <c r="E13" s="256"/>
      <c r="F13" s="256"/>
      <c r="G13" s="256"/>
      <c r="H13" s="256"/>
      <c r="I13" s="296">
        <f t="shared" si="0"/>
        <v>1072926</v>
      </c>
      <c r="J13" s="280">
        <v>1072926</v>
      </c>
      <c r="K13" s="278"/>
      <c r="L13" s="278"/>
      <c r="M13" s="278"/>
      <c r="N13" s="278"/>
      <c r="O13" s="278"/>
    </row>
    <row r="14" spans="1:15" ht="12.75">
      <c r="A14" s="239" t="s">
        <v>489</v>
      </c>
      <c r="B14" s="296">
        <f t="shared" si="1"/>
        <v>0</v>
      </c>
      <c r="C14" s="278">
        <v>0</v>
      </c>
      <c r="D14" s="256"/>
      <c r="E14" s="256"/>
      <c r="F14" s="256"/>
      <c r="G14" s="256"/>
      <c r="H14" s="256"/>
      <c r="I14" s="296">
        <f t="shared" si="0"/>
        <v>930000</v>
      </c>
      <c r="J14" s="280">
        <v>930000</v>
      </c>
      <c r="K14" s="278"/>
      <c r="L14" s="278"/>
      <c r="M14" s="278"/>
      <c r="N14" s="278"/>
      <c r="O14" s="278"/>
    </row>
    <row r="15" spans="1:15" ht="12.75" customHeight="1">
      <c r="A15" s="293" t="s">
        <v>348</v>
      </c>
      <c r="B15" s="296">
        <f t="shared" si="1"/>
        <v>37345610</v>
      </c>
      <c r="C15" s="256">
        <v>37345610</v>
      </c>
      <c r="D15" s="256"/>
      <c r="E15" s="256"/>
      <c r="F15" s="256"/>
      <c r="G15" s="256"/>
      <c r="H15" s="256"/>
      <c r="I15" s="296">
        <f t="shared" si="0"/>
        <v>68229555</v>
      </c>
      <c r="J15" s="280">
        <v>67729555</v>
      </c>
      <c r="K15" s="278"/>
      <c r="L15" s="278">
        <v>500000</v>
      </c>
      <c r="M15" s="278"/>
      <c r="N15" s="278"/>
      <c r="O15" s="278"/>
    </row>
    <row r="16" spans="1:15" ht="12.75">
      <c r="A16" s="300" t="s">
        <v>506</v>
      </c>
      <c r="B16" s="296">
        <f t="shared" si="1"/>
        <v>60456255</v>
      </c>
      <c r="C16" s="256">
        <v>60456255</v>
      </c>
      <c r="D16" s="256"/>
      <c r="E16" s="256"/>
      <c r="F16" s="256"/>
      <c r="G16" s="256"/>
      <c r="H16" s="256"/>
      <c r="I16" s="296">
        <f t="shared" si="0"/>
        <v>60456255</v>
      </c>
      <c r="J16" s="280"/>
      <c r="K16" s="278"/>
      <c r="L16" s="278"/>
      <c r="M16" s="278">
        <v>60456255</v>
      </c>
      <c r="N16" s="278"/>
      <c r="O16" s="278"/>
    </row>
    <row r="17" spans="1:15" ht="12.75">
      <c r="A17" s="239" t="s">
        <v>437</v>
      </c>
      <c r="B17" s="296">
        <f t="shared" si="1"/>
        <v>0</v>
      </c>
      <c r="C17" s="256">
        <v>0</v>
      </c>
      <c r="D17" s="256"/>
      <c r="E17" s="256"/>
      <c r="F17" s="256"/>
      <c r="G17" s="256"/>
      <c r="H17" s="256"/>
      <c r="I17" s="296">
        <f t="shared" si="0"/>
        <v>3134870</v>
      </c>
      <c r="J17" s="280">
        <v>3134870</v>
      </c>
      <c r="K17" s="278"/>
      <c r="L17" s="278"/>
      <c r="M17" s="278"/>
      <c r="N17" s="278"/>
      <c r="O17" s="278"/>
    </row>
    <row r="18" spans="1:15" ht="12.75">
      <c r="A18" s="239" t="s">
        <v>438</v>
      </c>
      <c r="B18" s="296">
        <f t="shared" si="1"/>
        <v>0</v>
      </c>
      <c r="C18" s="256">
        <v>0</v>
      </c>
      <c r="D18" s="256"/>
      <c r="E18" s="256"/>
      <c r="F18" s="256"/>
      <c r="G18" s="256"/>
      <c r="H18" s="256"/>
      <c r="I18" s="296">
        <f t="shared" si="0"/>
        <v>1081713</v>
      </c>
      <c r="J18" s="280">
        <v>1081713</v>
      </c>
      <c r="K18" s="278"/>
      <c r="L18" s="278"/>
      <c r="M18" s="278"/>
      <c r="N18" s="278"/>
      <c r="O18" s="278"/>
    </row>
    <row r="19" spans="1:15" ht="12.75">
      <c r="A19" s="240" t="s">
        <v>444</v>
      </c>
      <c r="B19" s="296">
        <f t="shared" si="1"/>
        <v>5398800</v>
      </c>
      <c r="C19" s="256">
        <v>5398800</v>
      </c>
      <c r="D19" s="256"/>
      <c r="E19" s="256"/>
      <c r="F19" s="256"/>
      <c r="G19" s="256"/>
      <c r="H19" s="256"/>
      <c r="I19" s="296">
        <f t="shared" si="0"/>
        <v>0</v>
      </c>
      <c r="J19" s="280"/>
      <c r="K19" s="278"/>
      <c r="L19" s="278"/>
      <c r="M19" s="278"/>
      <c r="N19" s="278"/>
      <c r="O19" s="278"/>
    </row>
    <row r="20" spans="1:15" ht="12.75">
      <c r="A20" s="240" t="s">
        <v>347</v>
      </c>
      <c r="B20" s="296">
        <f t="shared" si="1"/>
        <v>0</v>
      </c>
      <c r="C20" s="256">
        <v>0</v>
      </c>
      <c r="D20" s="256"/>
      <c r="E20" s="256"/>
      <c r="F20" s="256"/>
      <c r="G20" s="256"/>
      <c r="H20" s="256"/>
      <c r="I20" s="296">
        <f t="shared" si="0"/>
        <v>1862050</v>
      </c>
      <c r="J20" s="280">
        <v>1862050</v>
      </c>
      <c r="K20" s="278"/>
      <c r="L20" s="278"/>
      <c r="M20" s="278"/>
      <c r="N20" s="278"/>
      <c r="O20" s="278"/>
    </row>
    <row r="21" spans="1:15" ht="12.75">
      <c r="A21" s="239" t="s">
        <v>460</v>
      </c>
      <c r="B21" s="296">
        <f t="shared" si="1"/>
        <v>5337600</v>
      </c>
      <c r="C21" s="256">
        <v>5337600</v>
      </c>
      <c r="D21" s="256"/>
      <c r="E21" s="256"/>
      <c r="F21" s="256"/>
      <c r="G21" s="256"/>
      <c r="H21" s="256"/>
      <c r="I21" s="296">
        <f t="shared" si="0"/>
        <v>6088065</v>
      </c>
      <c r="J21" s="280">
        <v>6088065</v>
      </c>
      <c r="K21" s="278"/>
      <c r="L21" s="278"/>
      <c r="M21" s="278"/>
      <c r="N21" s="278"/>
      <c r="O21" s="278"/>
    </row>
    <row r="22" spans="1:15" ht="12.75">
      <c r="A22" s="239" t="s">
        <v>461</v>
      </c>
      <c r="B22" s="296">
        <f t="shared" si="1"/>
        <v>0</v>
      </c>
      <c r="C22" s="256">
        <v>0</v>
      </c>
      <c r="D22" s="256"/>
      <c r="E22" s="256"/>
      <c r="F22" s="256"/>
      <c r="G22" s="256"/>
      <c r="H22" s="256"/>
      <c r="I22" s="296">
        <f t="shared" si="0"/>
        <v>9781000</v>
      </c>
      <c r="J22" s="280">
        <v>9781000</v>
      </c>
      <c r="K22" s="278"/>
      <c r="L22" s="278"/>
      <c r="M22" s="278"/>
      <c r="N22" s="278"/>
      <c r="O22" s="278"/>
    </row>
    <row r="23" spans="1:15" ht="12.75">
      <c r="A23" s="240" t="s">
        <v>3</v>
      </c>
      <c r="B23" s="296">
        <f t="shared" si="1"/>
        <v>0</v>
      </c>
      <c r="C23" s="256"/>
      <c r="D23" s="256"/>
      <c r="E23" s="256"/>
      <c r="F23" s="256"/>
      <c r="G23" s="256"/>
      <c r="H23" s="256"/>
      <c r="I23" s="296">
        <f t="shared" si="0"/>
        <v>12460</v>
      </c>
      <c r="J23" s="280">
        <v>0</v>
      </c>
      <c r="K23" s="278"/>
      <c r="L23" s="278">
        <v>12460</v>
      </c>
      <c r="M23" s="278"/>
      <c r="N23" s="278"/>
      <c r="O23" s="278"/>
    </row>
    <row r="24" spans="1:15" ht="12.75">
      <c r="A24" s="240" t="s">
        <v>462</v>
      </c>
      <c r="B24" s="296">
        <f t="shared" si="1"/>
        <v>0</v>
      </c>
      <c r="C24" s="256"/>
      <c r="D24" s="256"/>
      <c r="E24" s="256"/>
      <c r="F24" s="256"/>
      <c r="G24" s="256"/>
      <c r="H24" s="256"/>
      <c r="I24" s="296">
        <f t="shared" si="0"/>
        <v>4949874</v>
      </c>
      <c r="J24" s="280"/>
      <c r="K24" s="278"/>
      <c r="L24" s="278">
        <v>4949874</v>
      </c>
      <c r="M24" s="278"/>
      <c r="N24" s="278"/>
      <c r="O24" s="278"/>
    </row>
    <row r="25" spans="1:15" ht="12.75">
      <c r="A25" s="240" t="s">
        <v>139</v>
      </c>
      <c r="B25" s="296">
        <f t="shared" si="1"/>
        <v>0</v>
      </c>
      <c r="C25" s="256"/>
      <c r="D25" s="256">
        <v>0</v>
      </c>
      <c r="E25" s="256"/>
      <c r="F25" s="256">
        <v>0</v>
      </c>
      <c r="G25" s="256"/>
      <c r="H25" s="256"/>
      <c r="I25" s="296">
        <f t="shared" si="0"/>
        <v>7377300</v>
      </c>
      <c r="J25" s="280"/>
      <c r="K25" s="278">
        <v>0</v>
      </c>
      <c r="L25" s="278"/>
      <c r="M25" s="278">
        <v>7377300</v>
      </c>
      <c r="N25" s="278"/>
      <c r="O25" s="278"/>
    </row>
    <row r="26" spans="1:15" ht="12.75">
      <c r="A26" s="240" t="s">
        <v>125</v>
      </c>
      <c r="B26" s="296">
        <f t="shared" si="1"/>
        <v>0</v>
      </c>
      <c r="C26" s="256"/>
      <c r="D26" s="256"/>
      <c r="E26" s="256"/>
      <c r="F26" s="256"/>
      <c r="G26" s="256"/>
      <c r="H26" s="256"/>
      <c r="I26" s="296">
        <f t="shared" si="0"/>
        <v>0</v>
      </c>
      <c r="J26" s="280"/>
      <c r="K26" s="278"/>
      <c r="L26" s="278"/>
      <c r="M26" s="278"/>
      <c r="N26" s="278"/>
      <c r="O26" s="278"/>
    </row>
    <row r="27" spans="1:15" ht="12.75">
      <c r="A27" s="240" t="s">
        <v>491</v>
      </c>
      <c r="B27" s="296">
        <f t="shared" si="1"/>
        <v>7229796</v>
      </c>
      <c r="C27" s="256">
        <v>7229796</v>
      </c>
      <c r="D27" s="256"/>
      <c r="E27" s="256"/>
      <c r="F27" s="256"/>
      <c r="G27" s="256"/>
      <c r="H27" s="256"/>
      <c r="I27" s="296">
        <f t="shared" si="0"/>
        <v>7348790</v>
      </c>
      <c r="J27" s="280"/>
      <c r="K27" s="278"/>
      <c r="L27" s="278">
        <v>6948790</v>
      </c>
      <c r="M27" s="278">
        <v>400000</v>
      </c>
      <c r="N27" s="278"/>
      <c r="O27" s="278"/>
    </row>
    <row r="28" spans="1:15" ht="12.75">
      <c r="A28" s="240" t="s">
        <v>492</v>
      </c>
      <c r="B28" s="296">
        <f t="shared" si="1"/>
        <v>0</v>
      </c>
      <c r="C28" s="256"/>
      <c r="D28" s="256"/>
      <c r="E28" s="256"/>
      <c r="F28" s="256"/>
      <c r="G28" s="256"/>
      <c r="H28" s="256"/>
      <c r="I28" s="296">
        <f t="shared" si="0"/>
        <v>10274533</v>
      </c>
      <c r="J28" s="280"/>
      <c r="K28" s="278"/>
      <c r="L28" s="278">
        <v>10274533</v>
      </c>
      <c r="M28" s="278"/>
      <c r="N28" s="278"/>
      <c r="O28" s="278"/>
    </row>
    <row r="29" spans="1:15" ht="12.75">
      <c r="A29" s="241" t="s">
        <v>349</v>
      </c>
      <c r="B29" s="298">
        <f>SUM(B3:B28)</f>
        <v>234993370</v>
      </c>
      <c r="C29" s="298">
        <f>SUM(C3:C28)</f>
        <v>231184858</v>
      </c>
      <c r="D29" s="298">
        <f>SUM(D3:D28)</f>
        <v>0</v>
      </c>
      <c r="E29" s="298">
        <f>SUM(E3:E28)</f>
        <v>3808512</v>
      </c>
      <c r="F29" s="298">
        <f>SUM(F3:F28)</f>
        <v>0</v>
      </c>
      <c r="G29" s="298">
        <f aca="true" t="shared" si="2" ref="G29:O29">SUM(G3:G26)</f>
        <v>0</v>
      </c>
      <c r="H29" s="298">
        <f t="shared" si="2"/>
        <v>0</v>
      </c>
      <c r="I29" s="298">
        <f>SUM(I3:I28)</f>
        <v>234993370</v>
      </c>
      <c r="J29" s="298">
        <f>SUM(J3:J28)</f>
        <v>137059653</v>
      </c>
      <c r="K29" s="298">
        <f>SUM(K3:K28)</f>
        <v>0</v>
      </c>
      <c r="L29" s="298">
        <f>SUM(L3:L28)</f>
        <v>29700162</v>
      </c>
      <c r="M29" s="298">
        <f>SUM(M3:M28)</f>
        <v>68233555</v>
      </c>
      <c r="N29" s="298">
        <f t="shared" si="2"/>
        <v>0</v>
      </c>
      <c r="O29" s="298">
        <f t="shared" si="2"/>
        <v>0</v>
      </c>
    </row>
    <row r="30" spans="1:15" ht="12.75">
      <c r="A30" s="240"/>
      <c r="B30" s="296"/>
      <c r="C30" s="256"/>
      <c r="D30" s="256"/>
      <c r="E30" s="256"/>
      <c r="F30" s="256"/>
      <c r="G30" s="256"/>
      <c r="H30" s="256"/>
      <c r="I30" s="296"/>
      <c r="J30" s="256"/>
      <c r="K30" s="256"/>
      <c r="L30" s="256"/>
      <c r="M30" s="256"/>
      <c r="N30" s="256"/>
      <c r="O30" s="256"/>
    </row>
    <row r="31" spans="1:15" ht="12.75">
      <c r="A31" s="240"/>
      <c r="B31" s="296"/>
      <c r="C31" s="256"/>
      <c r="D31" s="256"/>
      <c r="E31" s="256"/>
      <c r="F31" s="256"/>
      <c r="G31" s="256"/>
      <c r="H31" s="256"/>
      <c r="I31" s="296"/>
      <c r="J31" s="256"/>
      <c r="K31" s="256"/>
      <c r="L31" s="256"/>
      <c r="M31" s="256"/>
      <c r="N31" s="256"/>
      <c r="O31" s="256"/>
    </row>
    <row r="32" spans="1:15" ht="12.75">
      <c r="A32" s="241" t="s">
        <v>350</v>
      </c>
      <c r="B32" s="298">
        <f aca="true" t="shared" si="3" ref="B32:O32">B30+B31</f>
        <v>0</v>
      </c>
      <c r="C32" s="298">
        <f t="shared" si="3"/>
        <v>0</v>
      </c>
      <c r="D32" s="298">
        <f t="shared" si="3"/>
        <v>0</v>
      </c>
      <c r="E32" s="298">
        <f t="shared" si="3"/>
        <v>0</v>
      </c>
      <c r="F32" s="298">
        <f t="shared" si="3"/>
        <v>0</v>
      </c>
      <c r="G32" s="298">
        <f t="shared" si="3"/>
        <v>0</v>
      </c>
      <c r="H32" s="298">
        <f t="shared" si="3"/>
        <v>0</v>
      </c>
      <c r="I32" s="298">
        <f t="shared" si="3"/>
        <v>0</v>
      </c>
      <c r="J32" s="298">
        <f t="shared" si="3"/>
        <v>0</v>
      </c>
      <c r="K32" s="298">
        <f t="shared" si="3"/>
        <v>0</v>
      </c>
      <c r="L32" s="296">
        <f t="shared" si="3"/>
        <v>0</v>
      </c>
      <c r="M32" s="296">
        <f t="shared" si="3"/>
        <v>0</v>
      </c>
      <c r="N32" s="296">
        <f t="shared" si="3"/>
        <v>0</v>
      </c>
      <c r="O32" s="296">
        <f t="shared" si="3"/>
        <v>0</v>
      </c>
    </row>
    <row r="33" spans="1:15" ht="12.75">
      <c r="A33" s="240"/>
      <c r="B33" s="296"/>
      <c r="C33" s="256"/>
      <c r="D33" s="256"/>
      <c r="E33" s="256"/>
      <c r="F33" s="256"/>
      <c r="G33" s="256"/>
      <c r="H33" s="256"/>
      <c r="I33" s="296"/>
      <c r="J33" s="256"/>
      <c r="K33" s="256"/>
      <c r="L33" s="256"/>
      <c r="M33" s="256"/>
      <c r="N33" s="256"/>
      <c r="O33" s="256"/>
    </row>
    <row r="34" spans="1:15" ht="12.75">
      <c r="A34" s="240"/>
      <c r="B34" s="296"/>
      <c r="C34" s="256"/>
      <c r="D34" s="256"/>
      <c r="E34" s="256"/>
      <c r="F34" s="256"/>
      <c r="G34" s="256"/>
      <c r="H34" s="256"/>
      <c r="I34" s="296"/>
      <c r="J34" s="256"/>
      <c r="K34" s="256"/>
      <c r="L34" s="256"/>
      <c r="M34" s="256"/>
      <c r="N34" s="256"/>
      <c r="O34" s="256"/>
    </row>
    <row r="35" spans="1:15" ht="12.75">
      <c r="A35" s="242" t="s">
        <v>436</v>
      </c>
      <c r="B35" s="298">
        <f aca="true" t="shared" si="4" ref="B35:O35">SUM(B33:B34)</f>
        <v>0</v>
      </c>
      <c r="C35" s="298">
        <f t="shared" si="4"/>
        <v>0</v>
      </c>
      <c r="D35" s="298">
        <f t="shared" si="4"/>
        <v>0</v>
      </c>
      <c r="E35" s="298">
        <f t="shared" si="4"/>
        <v>0</v>
      </c>
      <c r="F35" s="298">
        <f t="shared" si="4"/>
        <v>0</v>
      </c>
      <c r="G35" s="298">
        <f t="shared" si="4"/>
        <v>0</v>
      </c>
      <c r="H35" s="298">
        <f t="shared" si="4"/>
        <v>0</v>
      </c>
      <c r="I35" s="298">
        <f t="shared" si="4"/>
        <v>0</v>
      </c>
      <c r="J35" s="298">
        <f t="shared" si="4"/>
        <v>0</v>
      </c>
      <c r="K35" s="298">
        <f t="shared" si="4"/>
        <v>0</v>
      </c>
      <c r="L35" s="296">
        <f t="shared" si="4"/>
        <v>0</v>
      </c>
      <c r="M35" s="296">
        <f t="shared" si="4"/>
        <v>0</v>
      </c>
      <c r="N35" s="296">
        <f t="shared" si="4"/>
        <v>0</v>
      </c>
      <c r="O35" s="296">
        <f t="shared" si="4"/>
        <v>0</v>
      </c>
    </row>
    <row r="36" spans="1:15" ht="12.75">
      <c r="A36" s="242" t="s">
        <v>351</v>
      </c>
      <c r="B36" s="296">
        <f>B29+B32+B35</f>
        <v>234993370</v>
      </c>
      <c r="C36" s="296">
        <f aca="true" t="shared" si="5" ref="C36:O36">C29+C32+C35</f>
        <v>231184858</v>
      </c>
      <c r="D36" s="296">
        <f t="shared" si="5"/>
        <v>0</v>
      </c>
      <c r="E36" s="296">
        <f t="shared" si="5"/>
        <v>3808512</v>
      </c>
      <c r="F36" s="296">
        <f t="shared" si="5"/>
        <v>0</v>
      </c>
      <c r="G36" s="296">
        <f t="shared" si="5"/>
        <v>0</v>
      </c>
      <c r="H36" s="296">
        <f t="shared" si="5"/>
        <v>0</v>
      </c>
      <c r="I36" s="296">
        <f t="shared" si="5"/>
        <v>234993370</v>
      </c>
      <c r="J36" s="296">
        <f t="shared" si="5"/>
        <v>137059653</v>
      </c>
      <c r="K36" s="296">
        <f t="shared" si="5"/>
        <v>0</v>
      </c>
      <c r="L36" s="296">
        <f t="shared" si="5"/>
        <v>29700162</v>
      </c>
      <c r="M36" s="296">
        <f t="shared" si="5"/>
        <v>68233555</v>
      </c>
      <c r="N36" s="296">
        <f t="shared" si="5"/>
        <v>0</v>
      </c>
      <c r="O36" s="296">
        <f t="shared" si="5"/>
        <v>0</v>
      </c>
    </row>
    <row r="37" spans="1:15" ht="13.5" thickBot="1">
      <c r="A37" s="239" t="s">
        <v>352</v>
      </c>
      <c r="B37" s="296"/>
      <c r="C37" s="256"/>
      <c r="D37" s="256"/>
      <c r="E37" s="256"/>
      <c r="F37" s="256"/>
      <c r="G37" s="256"/>
      <c r="H37" s="256"/>
      <c r="I37" s="296"/>
      <c r="J37" s="256"/>
      <c r="K37" s="256"/>
      <c r="L37" s="256"/>
      <c r="M37" s="256"/>
      <c r="N37" s="256">
        <v>0</v>
      </c>
      <c r="O37" s="256"/>
    </row>
    <row r="38" spans="1:15" ht="13.5" thickBot="1">
      <c r="A38" s="243" t="s">
        <v>353</v>
      </c>
      <c r="B38" s="299">
        <f>B36-B37</f>
        <v>234993370</v>
      </c>
      <c r="C38" s="299">
        <f aca="true" t="shared" si="6" ref="C38:O38">C36-C37</f>
        <v>231184858</v>
      </c>
      <c r="D38" s="299">
        <f t="shared" si="6"/>
        <v>0</v>
      </c>
      <c r="E38" s="299">
        <f t="shared" si="6"/>
        <v>3808512</v>
      </c>
      <c r="F38" s="299">
        <f t="shared" si="6"/>
        <v>0</v>
      </c>
      <c r="G38" s="299">
        <f t="shared" si="6"/>
        <v>0</v>
      </c>
      <c r="H38" s="299">
        <f t="shared" si="6"/>
        <v>0</v>
      </c>
      <c r="I38" s="299">
        <f t="shared" si="6"/>
        <v>234993370</v>
      </c>
      <c r="J38" s="299">
        <f t="shared" si="6"/>
        <v>137059653</v>
      </c>
      <c r="K38" s="299">
        <f t="shared" si="6"/>
        <v>0</v>
      </c>
      <c r="L38" s="299">
        <f t="shared" si="6"/>
        <v>29700162</v>
      </c>
      <c r="M38" s="299">
        <f t="shared" si="6"/>
        <v>68233555</v>
      </c>
      <c r="N38" s="299">
        <f t="shared" si="6"/>
        <v>0</v>
      </c>
      <c r="O38" s="299">
        <f t="shared" si="6"/>
        <v>0</v>
      </c>
    </row>
  </sheetData>
  <sheetProtection/>
  <mergeCells count="8">
    <mergeCell ref="L1:M1"/>
    <mergeCell ref="N1:O1"/>
    <mergeCell ref="B1:B2"/>
    <mergeCell ref="C1:D1"/>
    <mergeCell ref="E1:F1"/>
    <mergeCell ref="G1:H1"/>
    <mergeCell ref="I1:I2"/>
    <mergeCell ref="J1:K1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landscape" paperSize="9" scale="75" r:id="rId1"/>
  <headerFooter>
    <oddHeader>&amp;C&amp;"Times New Roman CE,Félkövér"&amp;12SOMOGYAPÁTI
 KÖZSÉG ÖNKORMÁNYZAT
2019.évi költségvetés
Kötelező, önként vállalt és állami (államigazgatási) feladatainak mérlege
&amp;R&amp;"Times New Roman CE,Dőlt"3.  melléklet a  8/2019.(IX. 20 .)önkormányzati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71"/>
  <sheetViews>
    <sheetView view="pageLayout" zoomScaleSheetLayoutView="100" workbookViewId="0" topLeftCell="A1">
      <selection activeCell="D1" sqref="D1:E1"/>
    </sheetView>
  </sheetViews>
  <sheetFormatPr defaultColWidth="9.00390625" defaultRowHeight="12.75"/>
  <cols>
    <col min="1" max="1" width="6.875" style="42" customWidth="1"/>
    <col min="2" max="2" width="55.125" style="85" customWidth="1"/>
    <col min="3" max="3" width="16.375" style="42" customWidth="1"/>
    <col min="4" max="4" width="55.125" style="42" customWidth="1"/>
    <col min="5" max="5" width="16.375" style="42" customWidth="1"/>
    <col min="6" max="6" width="4.875" style="42" customWidth="1"/>
    <col min="7" max="16384" width="9.375" style="42" customWidth="1"/>
  </cols>
  <sheetData>
    <row r="1" spans="4:5" ht="12.75">
      <c r="D1" s="310" t="s">
        <v>508</v>
      </c>
      <c r="E1" s="310"/>
    </row>
    <row r="2" spans="2:5" ht="39.75" customHeight="1">
      <c r="B2" s="139" t="s">
        <v>105</v>
      </c>
      <c r="C2" s="140"/>
      <c r="D2" s="140"/>
      <c r="E2" s="140"/>
    </row>
    <row r="3" ht="14.25" thickBot="1">
      <c r="E3" s="141" t="s">
        <v>470</v>
      </c>
    </row>
    <row r="4" spans="1:5" ht="18" customHeight="1" thickBot="1">
      <c r="A4" s="308" t="s">
        <v>49</v>
      </c>
      <c r="B4" s="142" t="s">
        <v>42</v>
      </c>
      <c r="C4" s="143"/>
      <c r="D4" s="142" t="s">
        <v>43</v>
      </c>
      <c r="E4" s="144"/>
    </row>
    <row r="5" spans="1:5" s="145" customFormat="1" ht="35.25" customHeight="1" thickBot="1">
      <c r="A5" s="309"/>
      <c r="B5" s="86" t="s">
        <v>44</v>
      </c>
      <c r="C5" s="87" t="s">
        <v>501</v>
      </c>
      <c r="D5" s="86" t="s">
        <v>44</v>
      </c>
      <c r="E5" s="38" t="s">
        <v>501</v>
      </c>
    </row>
    <row r="6" spans="1:5" s="150" customFormat="1" ht="12" customHeight="1" thickBot="1">
      <c r="A6" s="146">
        <v>1</v>
      </c>
      <c r="B6" s="147">
        <v>2</v>
      </c>
      <c r="C6" s="148" t="s">
        <v>9</v>
      </c>
      <c r="D6" s="147" t="s">
        <v>10</v>
      </c>
      <c r="E6" s="149" t="s">
        <v>11</v>
      </c>
    </row>
    <row r="7" spans="1:5" ht="12.75" customHeight="1">
      <c r="A7" s="151" t="s">
        <v>7</v>
      </c>
      <c r="B7" s="152" t="s">
        <v>301</v>
      </c>
      <c r="C7" s="129">
        <v>101053439</v>
      </c>
      <c r="D7" s="152" t="s">
        <v>45</v>
      </c>
      <c r="E7" s="134">
        <v>39659016</v>
      </c>
    </row>
    <row r="8" spans="1:5" ht="12.75" customHeight="1">
      <c r="A8" s="153" t="s">
        <v>8</v>
      </c>
      <c r="B8" s="154" t="s">
        <v>302</v>
      </c>
      <c r="C8" s="130">
        <v>25465146</v>
      </c>
      <c r="D8" s="154" t="s">
        <v>121</v>
      </c>
      <c r="E8" s="135">
        <v>6283898</v>
      </c>
    </row>
    <row r="9" spans="1:5" ht="12.75" customHeight="1">
      <c r="A9" s="153" t="s">
        <v>9</v>
      </c>
      <c r="B9" s="154" t="s">
        <v>323</v>
      </c>
      <c r="C9" s="130">
        <v>7229796</v>
      </c>
      <c r="D9" s="154" t="s">
        <v>145</v>
      </c>
      <c r="E9" s="135">
        <v>31791038</v>
      </c>
    </row>
    <row r="10" spans="1:5" ht="12.75" customHeight="1">
      <c r="A10" s="153" t="s">
        <v>10</v>
      </c>
      <c r="B10" s="154" t="s">
        <v>112</v>
      </c>
      <c r="C10" s="130">
        <v>5398800</v>
      </c>
      <c r="D10" s="154" t="s">
        <v>122</v>
      </c>
      <c r="E10" s="135">
        <v>10481000</v>
      </c>
    </row>
    <row r="11" spans="1:5" ht="12.75" customHeight="1">
      <c r="A11" s="153" t="s">
        <v>11</v>
      </c>
      <c r="B11" s="155" t="s">
        <v>330</v>
      </c>
      <c r="C11" s="130">
        <v>2905000</v>
      </c>
      <c r="D11" s="154" t="s">
        <v>123</v>
      </c>
      <c r="E11" s="135">
        <v>72689889</v>
      </c>
    </row>
    <row r="12" spans="1:5" ht="12.75" customHeight="1">
      <c r="A12" s="153" t="s">
        <v>12</v>
      </c>
      <c r="B12" s="154" t="s">
        <v>303</v>
      </c>
      <c r="C12" s="131">
        <v>500000</v>
      </c>
      <c r="D12" s="154"/>
      <c r="E12" s="135"/>
    </row>
    <row r="13" spans="1:5" ht="12.75" customHeight="1">
      <c r="A13" s="153" t="s">
        <v>13</v>
      </c>
      <c r="B13" s="154" t="s">
        <v>394</v>
      </c>
      <c r="C13" s="130"/>
      <c r="D13" s="154"/>
      <c r="E13" s="135"/>
    </row>
    <row r="14" spans="1:5" ht="12.75" customHeight="1">
      <c r="A14" s="153" t="s">
        <v>14</v>
      </c>
      <c r="B14" s="36"/>
      <c r="C14" s="130"/>
      <c r="D14" s="36"/>
      <c r="E14" s="135"/>
    </row>
    <row r="15" spans="1:5" ht="12.75" customHeight="1">
      <c r="A15" s="153" t="s">
        <v>15</v>
      </c>
      <c r="B15" s="217"/>
      <c r="C15" s="131"/>
      <c r="D15" s="36"/>
      <c r="E15" s="135"/>
    </row>
    <row r="16" spans="1:5" ht="12.75" customHeight="1">
      <c r="A16" s="153" t="s">
        <v>16</v>
      </c>
      <c r="B16" s="36"/>
      <c r="C16" s="130"/>
      <c r="D16" s="36"/>
      <c r="E16" s="135"/>
    </row>
    <row r="17" spans="1:5" ht="12.75" customHeight="1">
      <c r="A17" s="153" t="s">
        <v>17</v>
      </c>
      <c r="B17" s="36"/>
      <c r="C17" s="130"/>
      <c r="D17" s="36"/>
      <c r="E17" s="135"/>
    </row>
    <row r="18" spans="1:5" ht="12.75" customHeight="1" thickBot="1">
      <c r="A18" s="153" t="s">
        <v>18</v>
      </c>
      <c r="B18" s="44"/>
      <c r="C18" s="132"/>
      <c r="D18" s="36"/>
      <c r="E18" s="136"/>
    </row>
    <row r="19" spans="1:5" ht="15.75" customHeight="1" thickBot="1">
      <c r="A19" s="156" t="s">
        <v>19</v>
      </c>
      <c r="B19" s="79" t="s">
        <v>395</v>
      </c>
      <c r="C19" s="133">
        <f>+C7+C8+C10+C11+C12+C14+C15+C16+C17+C18</f>
        <v>135322385</v>
      </c>
      <c r="D19" s="79" t="s">
        <v>309</v>
      </c>
      <c r="E19" s="137">
        <f>SUM(E7:E18)</f>
        <v>160904841</v>
      </c>
    </row>
    <row r="20" spans="1:5" ht="12.75" customHeight="1">
      <c r="A20" s="157" t="s">
        <v>20</v>
      </c>
      <c r="B20" s="158" t="s">
        <v>306</v>
      </c>
      <c r="C20" s="237">
        <f>+C21+C22+C23+C24</f>
        <v>37345610</v>
      </c>
      <c r="D20" s="159" t="s">
        <v>129</v>
      </c>
      <c r="E20" s="138"/>
    </row>
    <row r="21" spans="1:5" ht="12.75" customHeight="1">
      <c r="A21" s="160" t="s">
        <v>21</v>
      </c>
      <c r="B21" s="159" t="s">
        <v>137</v>
      </c>
      <c r="C21" s="51">
        <v>37345610</v>
      </c>
      <c r="D21" s="159" t="s">
        <v>308</v>
      </c>
      <c r="E21" s="52"/>
    </row>
    <row r="22" spans="1:5" ht="12.75" customHeight="1">
      <c r="A22" s="160" t="s">
        <v>22</v>
      </c>
      <c r="B22" s="159" t="s">
        <v>138</v>
      </c>
      <c r="C22" s="51"/>
      <c r="D22" s="159" t="s">
        <v>103</v>
      </c>
      <c r="E22" s="52"/>
    </row>
    <row r="23" spans="1:5" ht="12.75" customHeight="1">
      <c r="A23" s="160" t="s">
        <v>23</v>
      </c>
      <c r="B23" s="159" t="s">
        <v>143</v>
      </c>
      <c r="C23" s="51"/>
      <c r="D23" s="159" t="s">
        <v>104</v>
      </c>
      <c r="E23" s="52"/>
    </row>
    <row r="24" spans="1:5" ht="12.75" customHeight="1">
      <c r="A24" s="160" t="s">
        <v>24</v>
      </c>
      <c r="B24" s="159" t="s">
        <v>144</v>
      </c>
      <c r="C24" s="51"/>
      <c r="D24" s="158" t="s">
        <v>146</v>
      </c>
      <c r="E24" s="52"/>
    </row>
    <row r="25" spans="1:5" ht="12.75" customHeight="1">
      <c r="A25" s="160" t="s">
        <v>25</v>
      </c>
      <c r="B25" s="159" t="s">
        <v>307</v>
      </c>
      <c r="C25" s="161">
        <f>+C26+C29</f>
        <v>0</v>
      </c>
      <c r="D25" s="159" t="s">
        <v>130</v>
      </c>
      <c r="E25" s="52"/>
    </row>
    <row r="26" spans="1:5" ht="12.75" customHeight="1">
      <c r="A26" s="157" t="s">
        <v>26</v>
      </c>
      <c r="B26" s="159" t="s">
        <v>304</v>
      </c>
      <c r="C26" s="51"/>
      <c r="D26" s="250" t="s">
        <v>398</v>
      </c>
      <c r="E26" s="52"/>
    </row>
    <row r="27" spans="1:5" ht="12.75" customHeight="1">
      <c r="A27" s="160" t="s">
        <v>27</v>
      </c>
      <c r="B27" s="159" t="s">
        <v>305</v>
      </c>
      <c r="C27" s="51"/>
      <c r="D27" s="159" t="s">
        <v>388</v>
      </c>
      <c r="E27" s="52"/>
    </row>
    <row r="28" spans="1:5" ht="12.75" customHeight="1">
      <c r="A28" s="187" t="s">
        <v>28</v>
      </c>
      <c r="B28" s="159" t="s">
        <v>358</v>
      </c>
      <c r="C28" s="51"/>
      <c r="D28" s="159" t="s">
        <v>389</v>
      </c>
      <c r="E28" s="52"/>
    </row>
    <row r="29" spans="1:5" ht="12.75" customHeight="1" thickBot="1">
      <c r="A29" s="153" t="s">
        <v>29</v>
      </c>
      <c r="B29" s="251" t="s">
        <v>253</v>
      </c>
      <c r="C29" s="53"/>
      <c r="D29" s="279" t="s">
        <v>477</v>
      </c>
      <c r="E29" s="54">
        <v>3376370</v>
      </c>
    </row>
    <row r="30" spans="1:5" ht="22.5" customHeight="1" thickBot="1">
      <c r="A30" s="156" t="s">
        <v>30</v>
      </c>
      <c r="B30" s="79" t="s">
        <v>396</v>
      </c>
      <c r="C30" s="133">
        <f>C20+C25+C28+C29</f>
        <v>37345610</v>
      </c>
      <c r="D30" s="79" t="s">
        <v>399</v>
      </c>
      <c r="E30" s="137">
        <f>SUM(E20:E29)</f>
        <v>3376370</v>
      </c>
    </row>
    <row r="31" spans="1:5" ht="13.5" thickBot="1">
      <c r="A31" s="156" t="s">
        <v>31</v>
      </c>
      <c r="B31" s="162" t="s">
        <v>397</v>
      </c>
      <c r="C31" s="163">
        <f>+C19+C30</f>
        <v>172667995</v>
      </c>
      <c r="D31" s="162" t="s">
        <v>400</v>
      </c>
      <c r="E31" s="163">
        <f>+E19+E30</f>
        <v>164281211</v>
      </c>
    </row>
    <row r="32" spans="1:5" ht="13.5" thickBot="1">
      <c r="A32" s="156" t="s">
        <v>32</v>
      </c>
      <c r="B32" s="162" t="s">
        <v>107</v>
      </c>
      <c r="C32" s="163">
        <f>IF(C19-E19&lt;0,E19-C19,"-")</f>
        <v>25582456</v>
      </c>
      <c r="D32" s="162" t="s">
        <v>108</v>
      </c>
      <c r="E32" s="163" t="str">
        <f>IF(C19-E19&gt;0,C19-E19,"-")</f>
        <v>-</v>
      </c>
    </row>
    <row r="33" spans="1:5" ht="13.5" thickBot="1">
      <c r="A33" s="156" t="s">
        <v>33</v>
      </c>
      <c r="B33" s="162" t="s">
        <v>147</v>
      </c>
      <c r="C33" s="163" t="str">
        <f>IF(C19+C20-E31&lt;0,E31-(C19+C20),"-")</f>
        <v>-</v>
      </c>
      <c r="D33" s="162" t="s">
        <v>148</v>
      </c>
      <c r="E33" s="163">
        <f>IF(C19+C20+C25-E31&gt;0,C19+C20+C25-E31,"-")</f>
        <v>8386784</v>
      </c>
    </row>
    <row r="34" ht="12.75">
      <c r="B34" s="42"/>
    </row>
    <row r="35" ht="12.75">
      <c r="B35" s="42"/>
    </row>
    <row r="36" ht="12.75">
      <c r="B36" s="42"/>
    </row>
    <row r="37" ht="12.75">
      <c r="B37" s="42"/>
    </row>
    <row r="38" ht="12.75">
      <c r="B38" s="42"/>
    </row>
    <row r="39" ht="12.75">
      <c r="B39" s="42"/>
    </row>
    <row r="40" ht="12.75">
      <c r="B40" s="42"/>
    </row>
    <row r="41" ht="12.75">
      <c r="B41" s="42"/>
    </row>
    <row r="42" ht="12.75">
      <c r="B42" s="42"/>
    </row>
    <row r="43" ht="12.75">
      <c r="B43" s="42"/>
    </row>
    <row r="44" ht="12.75">
      <c r="B44" s="42"/>
    </row>
    <row r="45" ht="12.75">
      <c r="B45" s="42"/>
    </row>
    <row r="46" ht="12.75">
      <c r="B46" s="42"/>
    </row>
    <row r="47" ht="12.75">
      <c r="B47" s="42"/>
    </row>
    <row r="48" ht="12.75">
      <c r="B48" s="42"/>
    </row>
    <row r="49" ht="12.75">
      <c r="B49" s="42"/>
    </row>
    <row r="50" ht="12.75">
      <c r="B50" s="42"/>
    </row>
    <row r="51" ht="12.75">
      <c r="B51" s="42"/>
    </row>
    <row r="52" ht="12.75">
      <c r="B52" s="42"/>
    </row>
    <row r="53" ht="12.75">
      <c r="B53" s="42"/>
    </row>
    <row r="54" ht="12.75">
      <c r="B54" s="42"/>
    </row>
    <row r="55" ht="12.75">
      <c r="B55" s="42"/>
    </row>
    <row r="56" ht="12.75">
      <c r="B56" s="42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ht="12.75">
      <c r="B61" s="42"/>
    </row>
    <row r="62" ht="12.75">
      <c r="B62" s="42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</sheetData>
  <sheetProtection/>
  <mergeCells count="2">
    <mergeCell ref="A4:A5"/>
    <mergeCell ref="D1:E1"/>
  </mergeCells>
  <printOptions horizontalCentered="1"/>
  <pageMargins left="0.33" right="0.48" top="0.9055118110236221" bottom="0.5" header="0.6692913385826772" footer="0.28"/>
  <pageSetup horizontalDpi="300" verticalDpi="300" orientation="landscape" paperSize="9" scale="98" r:id="rId1"/>
  <headerFooter alignWithMargins="0">
    <oddHeader>&amp;C&amp;P. oldal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zoomScaleSheetLayoutView="115" workbookViewId="0" topLeftCell="A1">
      <selection activeCell="D1" sqref="D1:E1"/>
    </sheetView>
  </sheetViews>
  <sheetFormatPr defaultColWidth="9.00390625" defaultRowHeight="12.75"/>
  <cols>
    <col min="1" max="1" width="6.875" style="42" customWidth="1"/>
    <col min="2" max="2" width="55.125" style="85" customWidth="1"/>
    <col min="3" max="3" width="16.375" style="42" customWidth="1"/>
    <col min="4" max="4" width="55.125" style="42" customWidth="1"/>
    <col min="5" max="5" width="16.375" style="42" customWidth="1"/>
    <col min="6" max="6" width="4.875" style="42" customWidth="1"/>
    <col min="7" max="16384" width="9.375" style="42" customWidth="1"/>
  </cols>
  <sheetData>
    <row r="1" spans="4:5" ht="12.75">
      <c r="D1" s="310" t="s">
        <v>509</v>
      </c>
      <c r="E1" s="310"/>
    </row>
    <row r="2" spans="2:5" ht="31.5">
      <c r="B2" s="139" t="s">
        <v>106</v>
      </c>
      <c r="C2" s="140"/>
      <c r="D2" s="140"/>
      <c r="E2" s="140"/>
    </row>
    <row r="3" ht="14.25" thickBot="1">
      <c r="E3" s="141" t="s">
        <v>471</v>
      </c>
    </row>
    <row r="4" spans="1:5" ht="13.5" thickBot="1">
      <c r="A4" s="311" t="s">
        <v>49</v>
      </c>
      <c r="B4" s="142" t="s">
        <v>42</v>
      </c>
      <c r="C4" s="143"/>
      <c r="D4" s="142" t="s">
        <v>43</v>
      </c>
      <c r="E4" s="144"/>
    </row>
    <row r="5" spans="1:5" s="145" customFormat="1" ht="36.75" thickBot="1">
      <c r="A5" s="312"/>
      <c r="B5" s="86" t="s">
        <v>44</v>
      </c>
      <c r="C5" s="87" t="s">
        <v>501</v>
      </c>
      <c r="D5" s="86" t="s">
        <v>44</v>
      </c>
      <c r="E5" s="87" t="s">
        <v>501</v>
      </c>
    </row>
    <row r="6" spans="1:5" s="145" customFormat="1" ht="13.5" thickBot="1">
      <c r="A6" s="146">
        <v>1</v>
      </c>
      <c r="B6" s="147">
        <v>2</v>
      </c>
      <c r="C6" s="148">
        <v>3</v>
      </c>
      <c r="D6" s="147">
        <v>4</v>
      </c>
      <c r="E6" s="149">
        <v>5</v>
      </c>
    </row>
    <row r="7" spans="1:5" ht="12.75" customHeight="1">
      <c r="A7" s="151" t="s">
        <v>7</v>
      </c>
      <c r="B7" s="152" t="s">
        <v>310</v>
      </c>
      <c r="C7" s="129">
        <v>60456255</v>
      </c>
      <c r="D7" s="152" t="s">
        <v>139</v>
      </c>
      <c r="E7" s="134">
        <v>70712159</v>
      </c>
    </row>
    <row r="8" spans="1:5" ht="12.75">
      <c r="A8" s="153" t="s">
        <v>8</v>
      </c>
      <c r="B8" s="154" t="s">
        <v>311</v>
      </c>
      <c r="C8" s="130">
        <v>60456255</v>
      </c>
      <c r="D8" s="154" t="s">
        <v>316</v>
      </c>
      <c r="E8" s="135">
        <v>62934859</v>
      </c>
    </row>
    <row r="9" spans="1:5" ht="12.75" customHeight="1">
      <c r="A9" s="153" t="s">
        <v>9</v>
      </c>
      <c r="B9" s="154" t="s">
        <v>0</v>
      </c>
      <c r="C9" s="130">
        <f>'[1]1.1.sz.mell.'!$D$66</f>
        <v>0</v>
      </c>
      <c r="D9" s="154" t="s">
        <v>125</v>
      </c>
      <c r="E9" s="135"/>
    </row>
    <row r="10" spans="1:5" ht="12.75" customHeight="1">
      <c r="A10" s="153" t="s">
        <v>10</v>
      </c>
      <c r="B10" s="154" t="s">
        <v>312</v>
      </c>
      <c r="C10" s="130">
        <v>0</v>
      </c>
      <c r="D10" s="154" t="s">
        <v>317</v>
      </c>
      <c r="E10" s="135"/>
    </row>
    <row r="11" spans="1:5" ht="12.75" customHeight="1">
      <c r="A11" s="153" t="s">
        <v>11</v>
      </c>
      <c r="B11" s="154" t="s">
        <v>313</v>
      </c>
      <c r="C11" s="130">
        <v>0</v>
      </c>
      <c r="D11" s="154" t="s">
        <v>142</v>
      </c>
      <c r="E11" s="135"/>
    </row>
    <row r="12" spans="1:5" ht="12.75" customHeight="1">
      <c r="A12" s="153" t="s">
        <v>12</v>
      </c>
      <c r="B12" s="154" t="s">
        <v>314</v>
      </c>
      <c r="C12" s="131">
        <v>1869120</v>
      </c>
      <c r="D12" s="36"/>
      <c r="E12" s="135"/>
    </row>
    <row r="13" spans="1:5" ht="12.75" customHeight="1">
      <c r="A13" s="153" t="s">
        <v>13</v>
      </c>
      <c r="B13" s="36"/>
      <c r="C13" s="130"/>
      <c r="D13" s="36"/>
      <c r="E13" s="135"/>
    </row>
    <row r="14" spans="1:5" ht="12.75" customHeight="1">
      <c r="A14" s="153" t="s">
        <v>14</v>
      </c>
      <c r="B14" s="36"/>
      <c r="C14" s="130"/>
      <c r="D14" s="36"/>
      <c r="E14" s="135"/>
    </row>
    <row r="15" spans="1:5" ht="12.75" customHeight="1">
      <c r="A15" s="153" t="s">
        <v>15</v>
      </c>
      <c r="B15" s="36"/>
      <c r="C15" s="131"/>
      <c r="D15" s="36"/>
      <c r="E15" s="135"/>
    </row>
    <row r="16" spans="1:5" ht="12.75">
      <c r="A16" s="153" t="s">
        <v>16</v>
      </c>
      <c r="B16" s="36"/>
      <c r="C16" s="131"/>
      <c r="D16" s="36"/>
      <c r="E16" s="135"/>
    </row>
    <row r="17" spans="1:5" ht="12.75" customHeight="1" thickBot="1">
      <c r="A17" s="187" t="s">
        <v>17</v>
      </c>
      <c r="B17" s="218"/>
      <c r="C17" s="189"/>
      <c r="D17" s="188" t="s">
        <v>38</v>
      </c>
      <c r="E17" s="178"/>
    </row>
    <row r="18" spans="1:5" ht="15.75" customHeight="1" thickBot="1">
      <c r="A18" s="156" t="s">
        <v>18</v>
      </c>
      <c r="B18" s="79" t="s">
        <v>324</v>
      </c>
      <c r="C18" s="133">
        <f>+C7+C9+C10+C12+C13+C14+C15+C16+C17</f>
        <v>62325375</v>
      </c>
      <c r="D18" s="79" t="s">
        <v>325</v>
      </c>
      <c r="E18" s="137">
        <f>+E7+E9+E11+E12+E13+E14+E15+E16+E17</f>
        <v>70712159</v>
      </c>
    </row>
    <row r="19" spans="1:5" ht="12.75" customHeight="1">
      <c r="A19" s="151" t="s">
        <v>19</v>
      </c>
      <c r="B19" s="165" t="s">
        <v>160</v>
      </c>
      <c r="C19" s="172">
        <f>+C20+C21+C22+C23+C24</f>
        <v>0</v>
      </c>
      <c r="D19" s="159" t="s">
        <v>129</v>
      </c>
      <c r="E19" s="50"/>
    </row>
    <row r="20" spans="1:5" ht="12.75" customHeight="1">
      <c r="A20" s="153" t="s">
        <v>20</v>
      </c>
      <c r="B20" s="166" t="s">
        <v>149</v>
      </c>
      <c r="C20" s="51"/>
      <c r="D20" s="159" t="s">
        <v>132</v>
      </c>
      <c r="E20" s="52"/>
    </row>
    <row r="21" spans="1:5" ht="12.75" customHeight="1">
      <c r="A21" s="151" t="s">
        <v>21</v>
      </c>
      <c r="B21" s="166" t="s">
        <v>150</v>
      </c>
      <c r="C21" s="51"/>
      <c r="D21" s="159" t="s">
        <v>103</v>
      </c>
      <c r="E21" s="52"/>
    </row>
    <row r="22" spans="1:5" ht="12.75" customHeight="1">
      <c r="A22" s="153" t="s">
        <v>22</v>
      </c>
      <c r="B22" s="166" t="s">
        <v>151</v>
      </c>
      <c r="C22" s="51"/>
      <c r="D22" s="159" t="s">
        <v>104</v>
      </c>
      <c r="E22" s="52"/>
    </row>
    <row r="23" spans="1:5" ht="12.75" customHeight="1">
      <c r="A23" s="151" t="s">
        <v>23</v>
      </c>
      <c r="B23" s="166" t="s">
        <v>152</v>
      </c>
      <c r="C23" s="51"/>
      <c r="D23" s="158" t="s">
        <v>146</v>
      </c>
      <c r="E23" s="52"/>
    </row>
    <row r="24" spans="1:5" ht="12.75" customHeight="1">
      <c r="A24" s="153" t="s">
        <v>24</v>
      </c>
      <c r="B24" s="167" t="s">
        <v>153</v>
      </c>
      <c r="C24" s="51"/>
      <c r="D24" s="159" t="s">
        <v>133</v>
      </c>
      <c r="E24" s="52"/>
    </row>
    <row r="25" spans="1:5" ht="12.75" customHeight="1">
      <c r="A25" s="151" t="s">
        <v>25</v>
      </c>
      <c r="B25" s="168" t="s">
        <v>154</v>
      </c>
      <c r="C25" s="161">
        <f>+C26+C27+C28+C29+C30</f>
        <v>0</v>
      </c>
      <c r="D25" s="169" t="s">
        <v>131</v>
      </c>
      <c r="E25" s="52"/>
    </row>
    <row r="26" spans="1:5" ht="12.75" customHeight="1">
      <c r="A26" s="153" t="s">
        <v>26</v>
      </c>
      <c r="B26" s="167" t="s">
        <v>155</v>
      </c>
      <c r="C26" s="51"/>
      <c r="D26" s="169" t="s">
        <v>318</v>
      </c>
      <c r="E26" s="52"/>
    </row>
    <row r="27" spans="1:5" ht="12.75" customHeight="1">
      <c r="A27" s="151" t="s">
        <v>27</v>
      </c>
      <c r="B27" s="167" t="s">
        <v>156</v>
      </c>
      <c r="C27" s="51"/>
      <c r="D27" s="164"/>
      <c r="E27" s="52"/>
    </row>
    <row r="28" spans="1:5" ht="12.75" customHeight="1">
      <c r="A28" s="153" t="s">
        <v>28</v>
      </c>
      <c r="B28" s="166" t="s">
        <v>157</v>
      </c>
      <c r="C28" s="51"/>
      <c r="D28" s="77"/>
      <c r="E28" s="52"/>
    </row>
    <row r="29" spans="1:5" ht="12.75" customHeight="1">
      <c r="A29" s="151" t="s">
        <v>29</v>
      </c>
      <c r="B29" s="170" t="s">
        <v>158</v>
      </c>
      <c r="C29" s="51"/>
      <c r="D29" s="36"/>
      <c r="E29" s="52"/>
    </row>
    <row r="30" spans="1:5" ht="12.75" customHeight="1" thickBot="1">
      <c r="A30" s="153" t="s">
        <v>30</v>
      </c>
      <c r="B30" s="171" t="s">
        <v>159</v>
      </c>
      <c r="C30" s="51"/>
      <c r="D30" s="77"/>
      <c r="E30" s="52"/>
    </row>
    <row r="31" spans="1:5" ht="21.75" customHeight="1" thickBot="1">
      <c r="A31" s="156" t="s">
        <v>31</v>
      </c>
      <c r="B31" s="79" t="s">
        <v>315</v>
      </c>
      <c r="C31" s="133">
        <f>+C19+C25</f>
        <v>0</v>
      </c>
      <c r="D31" s="79" t="s">
        <v>319</v>
      </c>
      <c r="E31" s="137">
        <f>SUM(E19:E30)</f>
        <v>0</v>
      </c>
    </row>
    <row r="32" spans="1:5" ht="13.5" thickBot="1">
      <c r="A32" s="156" t="s">
        <v>32</v>
      </c>
      <c r="B32" s="162" t="s">
        <v>320</v>
      </c>
      <c r="C32" s="163">
        <f>+C18+C31</f>
        <v>62325375</v>
      </c>
      <c r="D32" s="162" t="s">
        <v>321</v>
      </c>
      <c r="E32" s="163">
        <f>+E18+E31</f>
        <v>70712159</v>
      </c>
    </row>
    <row r="33" spans="1:5" ht="13.5" thickBot="1">
      <c r="A33" s="156" t="s">
        <v>33</v>
      </c>
      <c r="B33" s="162" t="s">
        <v>107</v>
      </c>
      <c r="C33" s="163">
        <f>IF(C18-E18&lt;0,E18-C18,"-")</f>
        <v>8386784</v>
      </c>
      <c r="D33" s="162" t="s">
        <v>108</v>
      </c>
      <c r="E33" s="163" t="str">
        <f>IF(C18-E18&gt;0,C18-E18,"-")</f>
        <v>-</v>
      </c>
    </row>
    <row r="34" spans="1:5" ht="13.5" thickBot="1">
      <c r="A34" s="156" t="s">
        <v>34</v>
      </c>
      <c r="B34" s="162" t="s">
        <v>147</v>
      </c>
      <c r="C34" s="163">
        <f>IF(C18+C19-E32&lt;0,E32-(C18+C19),"-")</f>
        <v>8386784</v>
      </c>
      <c r="D34" s="162" t="s">
        <v>148</v>
      </c>
      <c r="E34" s="163" t="str">
        <f>IF(C18+C19-E32&gt;0,C18+C19-E32,"-")</f>
        <v>-</v>
      </c>
    </row>
  </sheetData>
  <sheetProtection/>
  <mergeCells count="2">
    <mergeCell ref="A4:A5"/>
    <mergeCell ref="D1:E1"/>
  </mergeCells>
  <printOptions horizontalCentered="1"/>
  <pageMargins left="0.7874015748031497" right="0.7874015748031497" top="0.4724409448818898" bottom="0.7874015748031497" header="0.4724409448818898" footer="0.7874015748031497"/>
  <pageSetup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view="pageLayout" zoomScaleNormal="120" workbookViewId="0" topLeftCell="A1">
      <selection activeCell="A1" sqref="A1:F1"/>
    </sheetView>
  </sheetViews>
  <sheetFormatPr defaultColWidth="9.00390625" defaultRowHeight="12.75"/>
  <cols>
    <col min="1" max="1" width="48.87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42" customWidth="1"/>
    <col min="7" max="8" width="12.875" style="33" customWidth="1"/>
    <col min="9" max="9" width="13.875" style="33" customWidth="1"/>
    <col min="10" max="16384" width="9.375" style="33" customWidth="1"/>
  </cols>
  <sheetData>
    <row r="1" spans="1:6" ht="25.5" customHeight="1">
      <c r="A1" s="313" t="s">
        <v>474</v>
      </c>
      <c r="B1" s="313"/>
      <c r="C1" s="313"/>
      <c r="D1" s="313"/>
      <c r="E1" s="313"/>
      <c r="F1" s="313"/>
    </row>
    <row r="2" spans="1:6" ht="22.5" customHeight="1" thickBot="1">
      <c r="A2" s="85"/>
      <c r="B2" s="42"/>
      <c r="C2" s="42"/>
      <c r="D2" s="42"/>
      <c r="E2" s="42"/>
      <c r="F2" s="37" t="s">
        <v>470</v>
      </c>
    </row>
    <row r="3" spans="1:6" s="35" customFormat="1" ht="44.25" customHeight="1" thickBot="1">
      <c r="A3" s="86" t="s">
        <v>475</v>
      </c>
      <c r="B3" s="87" t="s">
        <v>47</v>
      </c>
      <c r="C3" s="87" t="s">
        <v>48</v>
      </c>
      <c r="D3" s="87" t="s">
        <v>482</v>
      </c>
      <c r="E3" s="87" t="s">
        <v>481</v>
      </c>
      <c r="F3" s="38" t="s">
        <v>483</v>
      </c>
    </row>
    <row r="4" spans="1:6" s="42" customFormat="1" ht="12" customHeight="1" thickBot="1">
      <c r="A4" s="39">
        <v>1</v>
      </c>
      <c r="B4" s="40">
        <v>2</v>
      </c>
      <c r="C4" s="40">
        <v>3</v>
      </c>
      <c r="D4" s="40">
        <v>4</v>
      </c>
      <c r="E4" s="40">
        <v>5</v>
      </c>
      <c r="F4" s="41" t="s">
        <v>62</v>
      </c>
    </row>
    <row r="5" spans="1:6" ht="16.5" customHeight="1">
      <c r="A5" s="233" t="s">
        <v>478</v>
      </c>
      <c r="B5" s="24">
        <v>450000</v>
      </c>
      <c r="C5" s="234" t="s">
        <v>484</v>
      </c>
      <c r="D5" s="24"/>
      <c r="E5" s="24">
        <v>450000</v>
      </c>
      <c r="F5" s="43"/>
    </row>
    <row r="6" spans="1:6" ht="15.75" customHeight="1">
      <c r="A6" s="233" t="s">
        <v>480</v>
      </c>
      <c r="B6" s="24">
        <v>62934859</v>
      </c>
      <c r="C6" s="234" t="s">
        <v>479</v>
      </c>
      <c r="D6" s="24"/>
      <c r="E6" s="24">
        <v>62934859</v>
      </c>
      <c r="F6" s="43">
        <f aca="true" t="shared" si="0" ref="F6:F20">B6-D6-E6</f>
        <v>0</v>
      </c>
    </row>
    <row r="7" spans="1:6" ht="15.75" customHeight="1">
      <c r="A7" s="292" t="s">
        <v>485</v>
      </c>
      <c r="B7" s="24">
        <v>400000</v>
      </c>
      <c r="C7" s="234" t="s">
        <v>484</v>
      </c>
      <c r="D7" s="24"/>
      <c r="E7" s="24">
        <v>400000</v>
      </c>
      <c r="F7" s="43">
        <f t="shared" si="0"/>
        <v>0</v>
      </c>
    </row>
    <row r="8" spans="1:6" ht="15.75" customHeight="1">
      <c r="A8" s="233" t="s">
        <v>488</v>
      </c>
      <c r="B8" s="24">
        <v>6927300</v>
      </c>
      <c r="C8" s="234" t="s">
        <v>484</v>
      </c>
      <c r="D8" s="24"/>
      <c r="E8" s="24">
        <v>6927300</v>
      </c>
      <c r="F8" s="43">
        <f t="shared" si="0"/>
        <v>0</v>
      </c>
    </row>
    <row r="9" spans="1:6" ht="15.75" customHeight="1">
      <c r="A9" s="233"/>
      <c r="B9" s="24"/>
      <c r="C9" s="234"/>
      <c r="D9" s="24"/>
      <c r="E9" s="24">
        <v>0</v>
      </c>
      <c r="F9" s="43">
        <v>0</v>
      </c>
    </row>
    <row r="10" spans="1:6" ht="15.75" customHeight="1">
      <c r="A10" s="233"/>
      <c r="B10" s="24"/>
      <c r="C10" s="234"/>
      <c r="D10" s="24"/>
      <c r="E10" s="24"/>
      <c r="F10" s="43">
        <f t="shared" si="0"/>
        <v>0</v>
      </c>
    </row>
    <row r="11" spans="1:6" ht="15.75" customHeight="1">
      <c r="A11" s="233"/>
      <c r="B11" s="24"/>
      <c r="C11" s="234"/>
      <c r="D11" s="24"/>
      <c r="E11" s="24"/>
      <c r="F11" s="43">
        <f t="shared" si="0"/>
        <v>0</v>
      </c>
    </row>
    <row r="12" spans="1:6" ht="15.75" customHeight="1">
      <c r="A12" s="233"/>
      <c r="B12" s="24"/>
      <c r="C12" s="234"/>
      <c r="D12" s="24"/>
      <c r="E12" s="24"/>
      <c r="F12" s="43">
        <f t="shared" si="0"/>
        <v>0</v>
      </c>
    </row>
    <row r="13" spans="1:6" ht="15.75" customHeight="1">
      <c r="A13" s="233"/>
      <c r="B13" s="24"/>
      <c r="C13" s="234"/>
      <c r="D13" s="24"/>
      <c r="E13" s="24"/>
      <c r="F13" s="43">
        <f t="shared" si="0"/>
        <v>0</v>
      </c>
    </row>
    <row r="14" spans="1:6" ht="15.75" customHeight="1">
      <c r="A14" s="233"/>
      <c r="B14" s="24"/>
      <c r="C14" s="234"/>
      <c r="D14" s="24"/>
      <c r="E14" s="24"/>
      <c r="F14" s="43">
        <f t="shared" si="0"/>
        <v>0</v>
      </c>
    </row>
    <row r="15" spans="1:6" ht="15.75" customHeight="1">
      <c r="A15" s="233"/>
      <c r="B15" s="24"/>
      <c r="C15" s="234"/>
      <c r="D15" s="24"/>
      <c r="E15" s="24"/>
      <c r="F15" s="43">
        <f t="shared" si="0"/>
        <v>0</v>
      </c>
    </row>
    <row r="16" spans="1:6" ht="15.75" customHeight="1">
      <c r="A16" s="233"/>
      <c r="B16" s="24"/>
      <c r="C16" s="234"/>
      <c r="D16" s="24"/>
      <c r="E16" s="24"/>
      <c r="F16" s="43">
        <f t="shared" si="0"/>
        <v>0</v>
      </c>
    </row>
    <row r="17" spans="1:6" ht="15.75" customHeight="1">
      <c r="A17" s="233"/>
      <c r="B17" s="24"/>
      <c r="C17" s="234"/>
      <c r="D17" s="24"/>
      <c r="E17" s="24"/>
      <c r="F17" s="43">
        <f t="shared" si="0"/>
        <v>0</v>
      </c>
    </row>
    <row r="18" spans="1:6" ht="15.75" customHeight="1">
      <c r="A18" s="233"/>
      <c r="B18" s="24"/>
      <c r="C18" s="234"/>
      <c r="D18" s="24"/>
      <c r="E18" s="24"/>
      <c r="F18" s="43">
        <f t="shared" si="0"/>
        <v>0</v>
      </c>
    </row>
    <row r="19" spans="1:6" ht="15.75" customHeight="1">
      <c r="A19" s="233"/>
      <c r="B19" s="24"/>
      <c r="C19" s="234"/>
      <c r="D19" s="24"/>
      <c r="E19" s="24"/>
      <c r="F19" s="43">
        <f t="shared" si="0"/>
        <v>0</v>
      </c>
    </row>
    <row r="20" spans="1:6" ht="15.75" customHeight="1" thickBot="1">
      <c r="A20" s="44"/>
      <c r="B20" s="25"/>
      <c r="C20" s="235"/>
      <c r="D20" s="25"/>
      <c r="E20" s="25"/>
      <c r="F20" s="45">
        <f t="shared" si="0"/>
        <v>0</v>
      </c>
    </row>
    <row r="21" spans="1:6" s="48" customFormat="1" ht="18" customHeight="1" thickBot="1">
      <c r="A21" s="88" t="s">
        <v>46</v>
      </c>
      <c r="B21" s="46">
        <f>SUM(B5:B20)</f>
        <v>70712159</v>
      </c>
      <c r="C21" s="76"/>
      <c r="D21" s="46">
        <f>SUM(D5:D20)</f>
        <v>0</v>
      </c>
      <c r="E21" s="46">
        <f>SUM(E5:E20)</f>
        <v>70712159</v>
      </c>
      <c r="F21" s="47">
        <f>SUM(F5:F20)</f>
        <v>0</v>
      </c>
    </row>
  </sheetData>
  <sheetProtection/>
  <mergeCells count="1">
    <mergeCell ref="A1:F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melléklet a   8/2019. (IX.20 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tabSelected="1" view="pageLayout" workbookViewId="0" topLeftCell="A1">
      <selection activeCell="R25" sqref="R25"/>
    </sheetView>
  </sheetViews>
  <sheetFormatPr defaultColWidth="8.375" defaultRowHeight="12.75"/>
  <cols>
    <col min="1" max="1" width="6.00390625" style="63" customWidth="1"/>
    <col min="2" max="2" width="26.875" style="72" customWidth="1"/>
    <col min="3" max="4" width="9.50390625" style="72" customWidth="1"/>
    <col min="5" max="5" width="9.125" style="72" customWidth="1"/>
    <col min="6" max="6" width="8.875" style="72" customWidth="1"/>
    <col min="7" max="7" width="9.625" style="72" customWidth="1"/>
    <col min="8" max="8" width="8.875" style="72" customWidth="1"/>
    <col min="9" max="9" width="9.00390625" style="72" customWidth="1"/>
    <col min="10" max="10" width="9.50390625" style="72" customWidth="1"/>
    <col min="11" max="11" width="9.375" style="72" customWidth="1"/>
    <col min="12" max="13" width="9.50390625" style="72" customWidth="1"/>
    <col min="14" max="14" width="9.125" style="72" customWidth="1"/>
    <col min="15" max="15" width="10.875" style="63" customWidth="1"/>
    <col min="16" max="16384" width="8.375" style="72" customWidth="1"/>
  </cols>
  <sheetData>
    <row r="1" spans="1:15" ht="31.5" customHeight="1">
      <c r="A1" s="317" t="s">
        <v>486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ht="16.5" thickBot="1">
      <c r="O2" s="3" t="s">
        <v>466</v>
      </c>
    </row>
    <row r="3" spans="1:15" s="63" customFormat="1" ht="25.5" customHeight="1" thickBot="1">
      <c r="A3" s="60" t="s">
        <v>5</v>
      </c>
      <c r="B3" s="61" t="s">
        <v>44</v>
      </c>
      <c r="C3" s="61" t="s">
        <v>50</v>
      </c>
      <c r="D3" s="61" t="s">
        <v>51</v>
      </c>
      <c r="E3" s="61" t="s">
        <v>52</v>
      </c>
      <c r="F3" s="61" t="s">
        <v>53</v>
      </c>
      <c r="G3" s="61" t="s">
        <v>54</v>
      </c>
      <c r="H3" s="61" t="s">
        <v>55</v>
      </c>
      <c r="I3" s="61" t="s">
        <v>56</v>
      </c>
      <c r="J3" s="61" t="s">
        <v>57</v>
      </c>
      <c r="K3" s="61" t="s">
        <v>58</v>
      </c>
      <c r="L3" s="61" t="s">
        <v>59</v>
      </c>
      <c r="M3" s="61" t="s">
        <v>60</v>
      </c>
      <c r="N3" s="61" t="s">
        <v>61</v>
      </c>
      <c r="O3" s="62" t="s">
        <v>39</v>
      </c>
    </row>
    <row r="4" spans="1:15" s="65" customFormat="1" ht="15" customHeight="1" thickBot="1">
      <c r="A4" s="64" t="s">
        <v>7</v>
      </c>
      <c r="B4" s="314" t="s">
        <v>42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6"/>
    </row>
    <row r="5" spans="1:15" s="65" customFormat="1" ht="22.5">
      <c r="A5" s="66" t="s">
        <v>8</v>
      </c>
      <c r="B5" s="236" t="s">
        <v>301</v>
      </c>
      <c r="C5" s="281">
        <f>O5*0.12</f>
        <v>12126412.68</v>
      </c>
      <c r="D5" s="281">
        <f>O5*0.08</f>
        <v>8084275.12</v>
      </c>
      <c r="E5" s="281">
        <f>O5*0.08</f>
        <v>8084275.12</v>
      </c>
      <c r="F5" s="281">
        <f>O5*0.08</f>
        <v>8084275.12</v>
      </c>
      <c r="G5" s="281">
        <f>O5*0.08</f>
        <v>8084275.12</v>
      </c>
      <c r="H5" s="281">
        <f>O5*0.08</f>
        <v>8084275.12</v>
      </c>
      <c r="I5" s="281">
        <f>O5*0.08</f>
        <v>8084275.12</v>
      </c>
      <c r="J5" s="281">
        <f>O5*0.08</f>
        <v>8084275.12</v>
      </c>
      <c r="K5" s="281">
        <f>O5*0.08</f>
        <v>8084275.12</v>
      </c>
      <c r="L5" s="281">
        <f>O5*0.08</f>
        <v>8084275.12</v>
      </c>
      <c r="M5" s="281">
        <f>O5*0.08</f>
        <v>8084275.12</v>
      </c>
      <c r="N5" s="281">
        <f>O5*0.08+1</f>
        <v>8084276.12</v>
      </c>
      <c r="O5" s="67">
        <f>'2.sz.mell.'!C8</f>
        <v>101053439</v>
      </c>
    </row>
    <row r="6" spans="1:15" s="69" customFormat="1" ht="22.5">
      <c r="A6" s="68" t="s">
        <v>9</v>
      </c>
      <c r="B6" s="110" t="s">
        <v>328</v>
      </c>
      <c r="C6" s="282">
        <f>O6/12</f>
        <v>2122095.5</v>
      </c>
      <c r="D6" s="282">
        <f>O6/12</f>
        <v>2122095.5</v>
      </c>
      <c r="E6" s="282">
        <f>O6/12</f>
        <v>2122095.5</v>
      </c>
      <c r="F6" s="282">
        <f>O6/12</f>
        <v>2122095.5</v>
      </c>
      <c r="G6" s="282">
        <f>O6/12</f>
        <v>2122095.5</v>
      </c>
      <c r="H6" s="282">
        <f>O6/12</f>
        <v>2122095.5</v>
      </c>
      <c r="I6" s="282">
        <f>O6/12</f>
        <v>2122095.5</v>
      </c>
      <c r="J6" s="282">
        <f>O6/12</f>
        <v>2122095.5</v>
      </c>
      <c r="K6" s="282">
        <f>O6/12</f>
        <v>2122095.5</v>
      </c>
      <c r="L6" s="282">
        <f>O6/12</f>
        <v>2122095.5</v>
      </c>
      <c r="M6" s="282">
        <f>O6/12</f>
        <v>2122095.5</v>
      </c>
      <c r="N6" s="282">
        <f>O6-(C6+D6+E6+F6+G6+H6+I6+J6+K6+L6+M6)-6</f>
        <v>2122089.5</v>
      </c>
      <c r="O6" s="286">
        <f>'2.sz.mell.'!C15</f>
        <v>25465146</v>
      </c>
    </row>
    <row r="7" spans="1:15" s="69" customFormat="1" ht="22.5">
      <c r="A7" s="68" t="s">
        <v>10</v>
      </c>
      <c r="B7" s="109" t="s">
        <v>329</v>
      </c>
      <c r="C7" s="283"/>
      <c r="D7" s="283"/>
      <c r="E7" s="283"/>
      <c r="F7" s="283">
        <v>31162600</v>
      </c>
      <c r="G7" s="283"/>
      <c r="H7" s="283"/>
      <c r="I7" s="283"/>
      <c r="J7" s="283"/>
      <c r="K7" s="283"/>
      <c r="L7" s="283"/>
      <c r="M7" s="283"/>
      <c r="N7" s="282">
        <f>O7-(C7+D7+E7+F7+G7+H7+I7+J7+K7+L7+M7)</f>
        <v>29293655</v>
      </c>
      <c r="O7" s="287">
        <f>'2.sz.mell.'!C22</f>
        <v>60456255</v>
      </c>
    </row>
    <row r="8" spans="1:15" s="69" customFormat="1" ht="13.5" customHeight="1">
      <c r="A8" s="68" t="s">
        <v>11</v>
      </c>
      <c r="B8" s="108" t="s">
        <v>112</v>
      </c>
      <c r="C8" s="282"/>
      <c r="D8" s="282"/>
      <c r="E8" s="282">
        <f>O8/2</f>
        <v>2699400</v>
      </c>
      <c r="F8" s="282"/>
      <c r="G8" s="282"/>
      <c r="H8" s="282"/>
      <c r="I8" s="282"/>
      <c r="J8" s="282"/>
      <c r="K8" s="282">
        <f>O8/2</f>
        <v>2699400</v>
      </c>
      <c r="L8" s="282"/>
      <c r="M8" s="282"/>
      <c r="N8" s="282">
        <f>O8-(C8+D8+E8+F8+G8+H8+I8+J8+K8+L8+M8)</f>
        <v>0</v>
      </c>
      <c r="O8" s="286">
        <f>'2.sz.mell.'!C29</f>
        <v>5398800</v>
      </c>
    </row>
    <row r="9" spans="1:15" s="69" customFormat="1" ht="13.5" customHeight="1">
      <c r="A9" s="68" t="s">
        <v>12</v>
      </c>
      <c r="B9" s="108" t="s">
        <v>330</v>
      </c>
      <c r="C9" s="282">
        <f>O9/12</f>
        <v>242083.33333333334</v>
      </c>
      <c r="D9" s="282">
        <f>O9/12</f>
        <v>242083.33333333334</v>
      </c>
      <c r="E9" s="282">
        <f>O9/12</f>
        <v>242083.33333333334</v>
      </c>
      <c r="F9" s="282">
        <f>O9/12</f>
        <v>242083.33333333334</v>
      </c>
      <c r="G9" s="282">
        <f>O9/12</f>
        <v>242083.33333333334</v>
      </c>
      <c r="H9" s="282">
        <f>O9/12</f>
        <v>242083.33333333334</v>
      </c>
      <c r="I9" s="282">
        <f>O9/12</f>
        <v>242083.33333333334</v>
      </c>
      <c r="J9" s="282">
        <f>O9/12</f>
        <v>242083.33333333334</v>
      </c>
      <c r="K9" s="282">
        <f>O9/12</f>
        <v>242083.33333333334</v>
      </c>
      <c r="L9" s="282">
        <f>O9/12</f>
        <v>242083.33333333334</v>
      </c>
      <c r="M9" s="282">
        <f>O9/12</f>
        <v>242083.33333333334</v>
      </c>
      <c r="N9" s="281">
        <f>O9-(C9+D9+E9+F9+G9+H9+I9+J9+K9+L9+M9)+4</f>
        <v>242087.33333333302</v>
      </c>
      <c r="O9" s="286">
        <f>'2.sz.mell.'!C37</f>
        <v>2905000</v>
      </c>
    </row>
    <row r="10" spans="1:15" s="69" customFormat="1" ht="13.5" customHeight="1">
      <c r="A10" s="68" t="s">
        <v>13</v>
      </c>
      <c r="B10" s="108" t="s">
        <v>0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6">
        <f>'2.sz.mell.'!C49</f>
        <v>0</v>
      </c>
    </row>
    <row r="11" spans="1:15" s="69" customFormat="1" ht="13.5" customHeight="1">
      <c r="A11" s="68" t="s">
        <v>14</v>
      </c>
      <c r="B11" s="108" t="s">
        <v>303</v>
      </c>
      <c r="C11" s="282">
        <v>41000</v>
      </c>
      <c r="D11" s="282">
        <v>41000</v>
      </c>
      <c r="E11" s="282">
        <v>41000</v>
      </c>
      <c r="F11" s="282">
        <v>41000</v>
      </c>
      <c r="G11" s="282">
        <v>41000</v>
      </c>
      <c r="H11" s="282">
        <v>41000</v>
      </c>
      <c r="I11" s="282">
        <v>41000</v>
      </c>
      <c r="J11" s="282">
        <v>41000</v>
      </c>
      <c r="K11" s="282">
        <v>41000</v>
      </c>
      <c r="L11" s="282">
        <v>41000</v>
      </c>
      <c r="M11" s="282">
        <v>41000</v>
      </c>
      <c r="N11" s="282">
        <v>49000</v>
      </c>
      <c r="O11" s="286">
        <f>'2.sz.mell.'!C55</f>
        <v>500000</v>
      </c>
    </row>
    <row r="12" spans="1:15" s="69" customFormat="1" ht="22.5">
      <c r="A12" s="68" t="s">
        <v>15</v>
      </c>
      <c r="B12" s="110" t="s">
        <v>327</v>
      </c>
      <c r="C12" s="282">
        <v>155760</v>
      </c>
      <c r="D12" s="282">
        <v>155760</v>
      </c>
      <c r="E12" s="282">
        <v>155760</v>
      </c>
      <c r="F12" s="282">
        <v>155760</v>
      </c>
      <c r="G12" s="282">
        <v>155760</v>
      </c>
      <c r="H12" s="282">
        <v>155760</v>
      </c>
      <c r="I12" s="282">
        <v>155760</v>
      </c>
      <c r="J12" s="282">
        <v>155760</v>
      </c>
      <c r="K12" s="282">
        <v>155760</v>
      </c>
      <c r="L12" s="282">
        <v>155760</v>
      </c>
      <c r="M12" s="282">
        <v>155760</v>
      </c>
      <c r="N12" s="282">
        <v>155760</v>
      </c>
      <c r="O12" s="286">
        <f>'2.sz.mell.'!C60</f>
        <v>1869120</v>
      </c>
    </row>
    <row r="13" spans="1:15" s="69" customFormat="1" ht="13.5" customHeight="1" thickBot="1">
      <c r="A13" s="68" t="s">
        <v>16</v>
      </c>
      <c r="B13" s="108" t="s">
        <v>1</v>
      </c>
      <c r="C13" s="282">
        <v>37345610</v>
      </c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6">
        <f>'2.sz.mell.'!C89</f>
        <v>37345610</v>
      </c>
    </row>
    <row r="14" spans="1:15" s="65" customFormat="1" ht="15.75" customHeight="1" thickBot="1">
      <c r="A14" s="64" t="s">
        <v>17</v>
      </c>
      <c r="B14" s="31" t="s">
        <v>85</v>
      </c>
      <c r="C14" s="284">
        <f aca="true" t="shared" si="0" ref="C14:N14">SUM(C5:C13)</f>
        <v>52032961.513333336</v>
      </c>
      <c r="D14" s="284">
        <f t="shared" si="0"/>
        <v>10645213.953333335</v>
      </c>
      <c r="E14" s="284">
        <f t="shared" si="0"/>
        <v>13344613.953333335</v>
      </c>
      <c r="F14" s="284">
        <f t="shared" si="0"/>
        <v>41807813.95333334</v>
      </c>
      <c r="G14" s="284">
        <f t="shared" si="0"/>
        <v>10645213.953333335</v>
      </c>
      <c r="H14" s="284">
        <f t="shared" si="0"/>
        <v>10645213.953333335</v>
      </c>
      <c r="I14" s="284">
        <f t="shared" si="0"/>
        <v>10645213.953333335</v>
      </c>
      <c r="J14" s="284">
        <f t="shared" si="0"/>
        <v>10645213.953333335</v>
      </c>
      <c r="K14" s="284">
        <f t="shared" si="0"/>
        <v>13344613.953333335</v>
      </c>
      <c r="L14" s="284">
        <f t="shared" si="0"/>
        <v>10645213.953333335</v>
      </c>
      <c r="M14" s="284">
        <f t="shared" si="0"/>
        <v>10645213.953333335</v>
      </c>
      <c r="N14" s="284">
        <f t="shared" si="0"/>
        <v>39946867.95333334</v>
      </c>
      <c r="O14" s="288">
        <f>SUM(O5:O13)</f>
        <v>234993370</v>
      </c>
    </row>
    <row r="15" spans="1:15" s="65" customFormat="1" ht="15" customHeight="1" thickBot="1">
      <c r="A15" s="64" t="s">
        <v>18</v>
      </c>
      <c r="B15" s="314" t="s">
        <v>43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6"/>
    </row>
    <row r="16" spans="1:15" s="69" customFormat="1" ht="13.5" customHeight="1">
      <c r="A16" s="70" t="s">
        <v>19</v>
      </c>
      <c r="B16" s="111" t="s">
        <v>45</v>
      </c>
      <c r="C16" s="283">
        <f>O16/12</f>
        <v>3304918</v>
      </c>
      <c r="D16" s="283">
        <f>O16/12</f>
        <v>3304918</v>
      </c>
      <c r="E16" s="283">
        <f>O16/12</f>
        <v>3304918</v>
      </c>
      <c r="F16" s="283">
        <f>O16/12</f>
        <v>3304918</v>
      </c>
      <c r="G16" s="283">
        <f>O16/12</f>
        <v>3304918</v>
      </c>
      <c r="H16" s="283">
        <f>O16/12</f>
        <v>3304918</v>
      </c>
      <c r="I16" s="283">
        <f>O16/12</f>
        <v>3304918</v>
      </c>
      <c r="J16" s="283">
        <f>O16/12</f>
        <v>3304918</v>
      </c>
      <c r="K16" s="283">
        <f>O16/12</f>
        <v>3304918</v>
      </c>
      <c r="L16" s="283">
        <f>O16/12</f>
        <v>3304918</v>
      </c>
      <c r="M16" s="283">
        <f>O16/12</f>
        <v>3304918</v>
      </c>
      <c r="N16" s="283">
        <f>O16-(C16+D16+E16+F16+G16+H16+I16+J16+K16+L16+M16)</f>
        <v>3304918</v>
      </c>
      <c r="O16" s="287">
        <f>'2.sz.mell.'!C94</f>
        <v>39659016</v>
      </c>
    </row>
    <row r="17" spans="1:15" s="69" customFormat="1" ht="27" customHeight="1">
      <c r="A17" s="68" t="s">
        <v>20</v>
      </c>
      <c r="B17" s="110" t="s">
        <v>121</v>
      </c>
      <c r="C17" s="283">
        <f>O17/12</f>
        <v>523658.1666666667</v>
      </c>
      <c r="D17" s="283">
        <f>O17/12</f>
        <v>523658.1666666667</v>
      </c>
      <c r="E17" s="283">
        <f>O17/12</f>
        <v>523658.1666666667</v>
      </c>
      <c r="F17" s="283">
        <f>O17/12</f>
        <v>523658.1666666667</v>
      </c>
      <c r="G17" s="283">
        <f>O17/12</f>
        <v>523658.1666666667</v>
      </c>
      <c r="H17" s="283">
        <f>O17/12</f>
        <v>523658.1666666667</v>
      </c>
      <c r="I17" s="283">
        <f>O17/12</f>
        <v>523658.1666666667</v>
      </c>
      <c r="J17" s="283">
        <f>O17/12</f>
        <v>523658.1666666667</v>
      </c>
      <c r="K17" s="283">
        <f>O17/12</f>
        <v>523658.1666666667</v>
      </c>
      <c r="L17" s="283">
        <f>O17/12</f>
        <v>523658.1666666667</v>
      </c>
      <c r="M17" s="283">
        <f>O17/12</f>
        <v>523658.1666666667</v>
      </c>
      <c r="N17" s="283">
        <f>O17-(C17+D17+E17+F17+G17+H17+I17+J17+K17+L17+M17)+2</f>
        <v>523660.16666666605</v>
      </c>
      <c r="O17" s="286">
        <f>'2.sz.mell.'!C95</f>
        <v>6283898</v>
      </c>
    </row>
    <row r="18" spans="1:15" s="69" customFormat="1" ht="13.5" customHeight="1">
      <c r="A18" s="68" t="s">
        <v>21</v>
      </c>
      <c r="B18" s="108" t="s">
        <v>96</v>
      </c>
      <c r="C18" s="283">
        <f>O18/12</f>
        <v>2649253.1666666665</v>
      </c>
      <c r="D18" s="283">
        <f>O18/12</f>
        <v>2649253.1666666665</v>
      </c>
      <c r="E18" s="283">
        <f>O18/12</f>
        <v>2649253.1666666665</v>
      </c>
      <c r="F18" s="283">
        <f>O18/12</f>
        <v>2649253.1666666665</v>
      </c>
      <c r="G18" s="283">
        <f>O18/12</f>
        <v>2649253.1666666665</v>
      </c>
      <c r="H18" s="283">
        <f>O18/12</f>
        <v>2649253.1666666665</v>
      </c>
      <c r="I18" s="283">
        <f>O18/12</f>
        <v>2649253.1666666665</v>
      </c>
      <c r="J18" s="283">
        <f>O18/12</f>
        <v>2649253.1666666665</v>
      </c>
      <c r="K18" s="283">
        <f>O18/12</f>
        <v>2649253.1666666665</v>
      </c>
      <c r="L18" s="283">
        <f>O18/12</f>
        <v>2649253.1666666665</v>
      </c>
      <c r="M18" s="283">
        <f>O18/12</f>
        <v>2649253.1666666665</v>
      </c>
      <c r="N18" s="283">
        <f>O18-(C18+D18+E18+F18+G18+H18+I18+J18+K18+L18+M18)+2</f>
        <v>2649255.166666664</v>
      </c>
      <c r="O18" s="286">
        <f>'2.sz.mell.'!C96</f>
        <v>31791038</v>
      </c>
    </row>
    <row r="19" spans="1:15" s="69" customFormat="1" ht="13.5" customHeight="1">
      <c r="A19" s="68" t="s">
        <v>22</v>
      </c>
      <c r="B19" s="108" t="s">
        <v>122</v>
      </c>
      <c r="C19" s="282">
        <f>O19/12</f>
        <v>873416.6666666666</v>
      </c>
      <c r="D19" s="282">
        <f>O19/12</f>
        <v>873416.6666666666</v>
      </c>
      <c r="E19" s="282">
        <v>873417</v>
      </c>
      <c r="F19" s="282">
        <v>873417</v>
      </c>
      <c r="G19" s="282">
        <v>873417</v>
      </c>
      <c r="H19" s="282">
        <v>873417</v>
      </c>
      <c r="I19" s="282">
        <v>873417</v>
      </c>
      <c r="J19" s="282">
        <v>873417</v>
      </c>
      <c r="K19" s="282">
        <v>873417</v>
      </c>
      <c r="L19" s="282">
        <v>873417</v>
      </c>
      <c r="M19" s="282">
        <v>873417</v>
      </c>
      <c r="N19" s="283">
        <f>O19-(C19+D19+E19+F19+G19+H19+I19+J19+K19+L19+M19)-1</f>
        <v>873412.6666666679</v>
      </c>
      <c r="O19" s="286">
        <f>'2.sz.mell.'!C97</f>
        <v>10481000</v>
      </c>
    </row>
    <row r="20" spans="1:15" s="69" customFormat="1" ht="13.5" customHeight="1">
      <c r="A20" s="68" t="s">
        <v>23</v>
      </c>
      <c r="B20" s="108" t="s">
        <v>2</v>
      </c>
      <c r="C20" s="282">
        <f>O20/12</f>
        <v>6057490.75</v>
      </c>
      <c r="D20" s="282">
        <f>O20/12</f>
        <v>6057490.75</v>
      </c>
      <c r="E20" s="282">
        <f>O20/12</f>
        <v>6057490.75</v>
      </c>
      <c r="F20" s="282">
        <v>6057491</v>
      </c>
      <c r="G20" s="282">
        <v>6057491</v>
      </c>
      <c r="H20" s="282">
        <v>6057491</v>
      </c>
      <c r="I20" s="282">
        <f>O20/12</f>
        <v>6057490.75</v>
      </c>
      <c r="J20" s="282">
        <f>O20/12</f>
        <v>6057490.75</v>
      </c>
      <c r="K20" s="282">
        <f>O20/12</f>
        <v>6057490.75</v>
      </c>
      <c r="L20" s="282">
        <f>O20/12</f>
        <v>6057490.75</v>
      </c>
      <c r="M20" s="282">
        <f>O20/12</f>
        <v>6057490.75</v>
      </c>
      <c r="N20" s="283">
        <f>O20-(C20+D20+E20+F20+G20+H20+I20+J20+K20+L20+M20)-2</f>
        <v>6057488</v>
      </c>
      <c r="O20" s="286">
        <f>'2.sz.mell.'!C98</f>
        <v>72689889</v>
      </c>
    </row>
    <row r="21" spans="1:15" s="69" customFormat="1" ht="13.5" customHeight="1">
      <c r="A21" s="68" t="s">
        <v>24</v>
      </c>
      <c r="B21" s="108" t="s">
        <v>139</v>
      </c>
      <c r="C21" s="282"/>
      <c r="D21" s="282"/>
      <c r="E21" s="282">
        <v>400000</v>
      </c>
      <c r="F21" s="282">
        <v>31467400</v>
      </c>
      <c r="G21" s="282"/>
      <c r="H21" s="282"/>
      <c r="I21" s="282">
        <v>270000</v>
      </c>
      <c r="J21" s="282"/>
      <c r="K21" s="282">
        <v>31467459</v>
      </c>
      <c r="L21" s="282"/>
      <c r="M21" s="282">
        <v>7107300</v>
      </c>
      <c r="N21" s="282"/>
      <c r="O21" s="286">
        <f>'2.sz.mell.'!C115</f>
        <v>70712159</v>
      </c>
    </row>
    <row r="22" spans="1:15" s="69" customFormat="1" ht="15.75">
      <c r="A22" s="68" t="s">
        <v>25</v>
      </c>
      <c r="B22" s="110" t="s">
        <v>125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6">
        <f>'2.sz.mell.'!C117</f>
        <v>0</v>
      </c>
    </row>
    <row r="23" spans="1:15" s="69" customFormat="1" ht="13.5" customHeight="1">
      <c r="A23" s="68" t="s">
        <v>26</v>
      </c>
      <c r="B23" s="108" t="s">
        <v>142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6">
        <f>'2.sz.mell.'!C119</f>
        <v>0</v>
      </c>
    </row>
    <row r="24" spans="1:15" s="69" customFormat="1" ht="13.5" customHeight="1" thickBot="1">
      <c r="A24" s="68" t="s">
        <v>27</v>
      </c>
      <c r="B24" s="108" t="s">
        <v>3</v>
      </c>
      <c r="C24" s="282">
        <v>3376370</v>
      </c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6">
        <f>'2.sz.mell.'!C154</f>
        <v>3376370</v>
      </c>
    </row>
    <row r="25" spans="1:15" s="65" customFormat="1" ht="15.75" customHeight="1" thickBot="1">
      <c r="A25" s="71" t="s">
        <v>28</v>
      </c>
      <c r="B25" s="31" t="s">
        <v>86</v>
      </c>
      <c r="C25" s="284">
        <f>SUM(C16:C24)</f>
        <v>16785106.75</v>
      </c>
      <c r="D25" s="284">
        <f aca="true" t="shared" si="1" ref="D25:N25">SUM(D16:D24)</f>
        <v>13408736.75</v>
      </c>
      <c r="E25" s="284">
        <f t="shared" si="1"/>
        <v>13808737.083333332</v>
      </c>
      <c r="F25" s="284">
        <f t="shared" si="1"/>
        <v>44876137.33333333</v>
      </c>
      <c r="G25" s="284">
        <f t="shared" si="1"/>
        <v>13408737.333333332</v>
      </c>
      <c r="H25" s="284">
        <f t="shared" si="1"/>
        <v>13408737.333333332</v>
      </c>
      <c r="I25" s="284">
        <f t="shared" si="1"/>
        <v>13678737.083333332</v>
      </c>
      <c r="J25" s="284">
        <f t="shared" si="1"/>
        <v>13408737.083333332</v>
      </c>
      <c r="K25" s="284">
        <f t="shared" si="1"/>
        <v>44876196.08333333</v>
      </c>
      <c r="L25" s="284">
        <f t="shared" si="1"/>
        <v>13408737.083333332</v>
      </c>
      <c r="M25" s="284">
        <f t="shared" si="1"/>
        <v>20516037.083333332</v>
      </c>
      <c r="N25" s="284">
        <f t="shared" si="1"/>
        <v>13408733.999999998</v>
      </c>
      <c r="O25" s="288">
        <f>SUM(O16:O24)</f>
        <v>234993370</v>
      </c>
    </row>
    <row r="26" spans="1:15" ht="16.5" thickBot="1">
      <c r="A26" s="71" t="s">
        <v>29</v>
      </c>
      <c r="B26" s="112" t="s">
        <v>87</v>
      </c>
      <c r="C26" s="285">
        <f>C14-C25</f>
        <v>35247854.763333336</v>
      </c>
      <c r="D26" s="285">
        <f aca="true" t="shared" si="2" ref="D26:O26">D14-D25</f>
        <v>-2763522.796666665</v>
      </c>
      <c r="E26" s="285">
        <f t="shared" si="2"/>
        <v>-464123.1299999971</v>
      </c>
      <c r="F26" s="285">
        <f t="shared" si="2"/>
        <v>-3068323.379999988</v>
      </c>
      <c r="G26" s="285">
        <f t="shared" si="2"/>
        <v>-2763523.379999997</v>
      </c>
      <c r="H26" s="285">
        <f t="shared" si="2"/>
        <v>-2763523.379999997</v>
      </c>
      <c r="I26" s="285">
        <f t="shared" si="2"/>
        <v>-3033523.129999997</v>
      </c>
      <c r="J26" s="285">
        <f t="shared" si="2"/>
        <v>-2763523.129999997</v>
      </c>
      <c r="K26" s="285">
        <f t="shared" si="2"/>
        <v>-31531582.129999995</v>
      </c>
      <c r="L26" s="285">
        <f t="shared" si="2"/>
        <v>-2763523.129999997</v>
      </c>
      <c r="M26" s="285">
        <f t="shared" si="2"/>
        <v>-9870823.129999997</v>
      </c>
      <c r="N26" s="285">
        <f t="shared" si="2"/>
        <v>26538133.95333334</v>
      </c>
      <c r="O26" s="289">
        <f t="shared" si="2"/>
        <v>0</v>
      </c>
    </row>
    <row r="27" ht="15.75">
      <c r="A27" s="73"/>
    </row>
    <row r="28" spans="2:15" ht="15.75">
      <c r="B28" s="74"/>
      <c r="C28" s="75"/>
      <c r="D28" s="75"/>
      <c r="K28" s="72" t="s">
        <v>472</v>
      </c>
      <c r="O28" s="72"/>
    </row>
    <row r="29" ht="15.75">
      <c r="O29" s="72"/>
    </row>
    <row r="30" ht="15.75">
      <c r="O30" s="72"/>
    </row>
    <row r="31" ht="15.75">
      <c r="O31" s="72"/>
    </row>
    <row r="32" ht="15.75">
      <c r="O32" s="72"/>
    </row>
    <row r="33" ht="15.75">
      <c r="O33" s="72"/>
    </row>
    <row r="34" ht="15.75">
      <c r="O34" s="72"/>
    </row>
    <row r="35" ht="15.75">
      <c r="O35" s="72"/>
    </row>
    <row r="36" ht="15.75">
      <c r="O36" s="72"/>
    </row>
    <row r="37" ht="15.75">
      <c r="O37" s="72"/>
    </row>
    <row r="38" ht="15.75">
      <c r="O38" s="72"/>
    </row>
    <row r="39" ht="15.75">
      <c r="O39" s="72"/>
    </row>
    <row r="40" ht="15.75">
      <c r="O40" s="72"/>
    </row>
    <row r="41" ht="15.75">
      <c r="O41" s="72"/>
    </row>
    <row r="42" ht="15.75">
      <c r="O42" s="72"/>
    </row>
    <row r="43" ht="15.75">
      <c r="O43" s="72"/>
    </row>
    <row r="44" ht="15.75">
      <c r="O44" s="72"/>
    </row>
    <row r="45" ht="15.75">
      <c r="O45" s="72"/>
    </row>
    <row r="46" ht="15.75">
      <c r="O46" s="72"/>
    </row>
    <row r="47" ht="15.75">
      <c r="O47" s="72"/>
    </row>
    <row r="48" ht="15.75">
      <c r="O48" s="72"/>
    </row>
    <row r="49" ht="15.75">
      <c r="O49" s="72"/>
    </row>
    <row r="50" ht="15.75">
      <c r="O50" s="72"/>
    </row>
    <row r="51" ht="15.75">
      <c r="O51" s="72"/>
    </row>
    <row r="52" ht="15.75">
      <c r="O52" s="72"/>
    </row>
    <row r="53" ht="15.75">
      <c r="O53" s="72"/>
    </row>
    <row r="54" ht="15.75">
      <c r="O54" s="72"/>
    </row>
    <row r="55" ht="15.75">
      <c r="O55" s="72"/>
    </row>
    <row r="56" ht="15.75">
      <c r="O56" s="72"/>
    </row>
    <row r="57" ht="15.75">
      <c r="O57" s="72"/>
    </row>
    <row r="58" ht="15.75">
      <c r="O58" s="72"/>
    </row>
    <row r="59" ht="15.75">
      <c r="O59" s="72"/>
    </row>
    <row r="60" ht="15.75">
      <c r="O60" s="72"/>
    </row>
    <row r="61" ht="15.75">
      <c r="O61" s="72"/>
    </row>
    <row r="62" ht="15.75">
      <c r="O62" s="72"/>
    </row>
    <row r="63" ht="15.75">
      <c r="O63" s="72"/>
    </row>
    <row r="64" ht="15.75">
      <c r="O64" s="72"/>
    </row>
    <row r="65" ht="15.75">
      <c r="O65" s="72"/>
    </row>
    <row r="66" ht="15.75">
      <c r="O66" s="72"/>
    </row>
    <row r="67" ht="15.75">
      <c r="O67" s="72"/>
    </row>
    <row r="68" ht="15.75">
      <c r="O68" s="72"/>
    </row>
    <row r="69" ht="15.75">
      <c r="O69" s="72"/>
    </row>
    <row r="70" ht="15.75">
      <c r="O70" s="72"/>
    </row>
    <row r="71" ht="15.75">
      <c r="O71" s="72"/>
    </row>
    <row r="72" ht="15.75">
      <c r="O72" s="72"/>
    </row>
    <row r="73" ht="15.75">
      <c r="O73" s="72"/>
    </row>
    <row r="74" ht="15.75">
      <c r="O74" s="72"/>
    </row>
    <row r="75" ht="15.75">
      <c r="O75" s="72"/>
    </row>
    <row r="76" ht="15.75">
      <c r="O76" s="72"/>
    </row>
    <row r="77" ht="15.75">
      <c r="O77" s="72"/>
    </row>
    <row r="78" ht="15.75">
      <c r="O78" s="72"/>
    </row>
    <row r="79" ht="15.75">
      <c r="O79" s="72"/>
    </row>
    <row r="80" ht="15.75">
      <c r="O80" s="72"/>
    </row>
    <row r="81" ht="15.75">
      <c r="O81" s="72"/>
    </row>
  </sheetData>
  <sheetProtection/>
  <mergeCells count="3">
    <mergeCell ref="B4:O4"/>
    <mergeCell ref="B15:O15"/>
    <mergeCell ref="A1:O1"/>
  </mergeCells>
  <printOptions horizontalCentered="1"/>
  <pageMargins left="0.628125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CE,Dőlt"&amp;11 7. melléklet a   8/2019.(IX.20 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E38"/>
  <sheetViews>
    <sheetView view="pageLayout" workbookViewId="0" topLeftCell="A1">
      <selection activeCell="E6" sqref="E6"/>
    </sheetView>
  </sheetViews>
  <sheetFormatPr defaultColWidth="9.00390625" defaultRowHeight="12.75"/>
  <cols>
    <col min="1" max="1" width="48.125" style="0" customWidth="1"/>
    <col min="2" max="2" width="17.00390625" style="0" customWidth="1"/>
    <col min="3" max="3" width="10.125" style="0" bestFit="1" customWidth="1"/>
  </cols>
  <sheetData>
    <row r="1" spans="1:2" ht="21" customHeight="1">
      <c r="A1" s="319" t="s">
        <v>487</v>
      </c>
      <c r="B1" s="319"/>
    </row>
    <row r="2" ht="6" customHeight="1"/>
    <row r="4" ht="6" customHeight="1"/>
    <row r="5" spans="1:2" ht="16.5">
      <c r="A5" s="320" t="s">
        <v>445</v>
      </c>
      <c r="B5" s="320"/>
    </row>
    <row r="6" spans="1:2" ht="16.5">
      <c r="A6" s="257"/>
      <c r="B6" s="257" t="s">
        <v>446</v>
      </c>
    </row>
    <row r="7" ht="6.75" customHeight="1">
      <c r="A7" s="258"/>
    </row>
    <row r="8" spans="1:2" s="261" customFormat="1" ht="12.75">
      <c r="A8" s="259" t="s">
        <v>447</v>
      </c>
      <c r="B8" s="260" t="s">
        <v>448</v>
      </c>
    </row>
    <row r="9" spans="1:2" ht="12.75">
      <c r="A9" s="262" t="s">
        <v>347</v>
      </c>
      <c r="B9" s="263">
        <v>1862050</v>
      </c>
    </row>
    <row r="10" spans="1:2" ht="12.75">
      <c r="A10" s="262" t="s">
        <v>346</v>
      </c>
      <c r="B10" s="263">
        <v>1120000</v>
      </c>
    </row>
    <row r="11" spans="1:2" ht="12.75">
      <c r="A11" s="262" t="s">
        <v>449</v>
      </c>
      <c r="B11" s="263">
        <v>1048740</v>
      </c>
    </row>
    <row r="12" spans="1:2" ht="12.75">
      <c r="A12" s="262" t="s">
        <v>450</v>
      </c>
      <c r="B12" s="263">
        <v>1081713</v>
      </c>
    </row>
    <row r="13" spans="1:2" ht="12.75">
      <c r="A13" s="264" t="s">
        <v>496</v>
      </c>
      <c r="B13" s="263">
        <v>5000000</v>
      </c>
    </row>
    <row r="14" spans="1:2" ht="12.75">
      <c r="A14" s="262" t="s">
        <v>456</v>
      </c>
      <c r="B14" s="263">
        <v>96900</v>
      </c>
    </row>
    <row r="15" spans="1:2" ht="12.75">
      <c r="A15" s="262" t="s">
        <v>473</v>
      </c>
      <c r="B15" s="263">
        <v>231600</v>
      </c>
    </row>
    <row r="16" spans="1:2" ht="12.75">
      <c r="A16" s="262" t="s">
        <v>476</v>
      </c>
      <c r="B16" s="263">
        <v>1980700</v>
      </c>
    </row>
    <row r="17" spans="1:2" ht="12.75">
      <c r="A17" s="262" t="s">
        <v>497</v>
      </c>
      <c r="B17" s="263">
        <v>2852389</v>
      </c>
    </row>
    <row r="18" spans="1:2" ht="25.5">
      <c r="A18" s="265" t="s">
        <v>451</v>
      </c>
      <c r="B18" s="266">
        <f>SUM(B9:B17)</f>
        <v>15274092</v>
      </c>
    </row>
    <row r="19" spans="1:2" ht="12.75">
      <c r="A19" s="264" t="s">
        <v>498</v>
      </c>
      <c r="B19" s="274">
        <v>27345633</v>
      </c>
    </row>
    <row r="20" spans="1:2" ht="12.75">
      <c r="A20" s="264" t="s">
        <v>499</v>
      </c>
      <c r="B20" s="274">
        <v>5129733</v>
      </c>
    </row>
    <row r="21" spans="1:3" ht="12.75">
      <c r="A21" s="264" t="s">
        <v>463</v>
      </c>
      <c r="B21" s="274">
        <v>6048000</v>
      </c>
      <c r="C21" s="268"/>
    </row>
    <row r="22" spans="1:2" ht="25.5">
      <c r="A22" s="265" t="s">
        <v>465</v>
      </c>
      <c r="B22" s="266">
        <f>SUM(B19:B21)</f>
        <v>38523366</v>
      </c>
    </row>
    <row r="23" spans="1:2" ht="25.5">
      <c r="A23" s="264" t="s">
        <v>457</v>
      </c>
      <c r="B23" s="263">
        <v>9781000</v>
      </c>
    </row>
    <row r="24" spans="1:2" ht="12.75">
      <c r="A24" s="262" t="s">
        <v>452</v>
      </c>
      <c r="B24" s="263">
        <v>4250000</v>
      </c>
    </row>
    <row r="25" spans="1:2" ht="12.75">
      <c r="A25" s="262" t="s">
        <v>464</v>
      </c>
      <c r="B25" s="263">
        <v>27065270</v>
      </c>
    </row>
    <row r="26" spans="1:2" ht="12.75">
      <c r="A26" s="262" t="s">
        <v>500</v>
      </c>
      <c r="B26" s="263">
        <v>1751040</v>
      </c>
    </row>
    <row r="27" spans="1:2" ht="12.75">
      <c r="A27" s="267" t="s">
        <v>453</v>
      </c>
      <c r="B27" s="266">
        <f>SUM(B23:B26)</f>
        <v>42847310</v>
      </c>
    </row>
    <row r="28" spans="1:2" ht="12.75">
      <c r="A28" s="262" t="s">
        <v>454</v>
      </c>
      <c r="B28" s="263">
        <v>1800000</v>
      </c>
    </row>
    <row r="29" spans="1:2" ht="25.5">
      <c r="A29" s="265" t="s">
        <v>455</v>
      </c>
      <c r="B29" s="266">
        <f>SUM(B28)</f>
        <v>1800000</v>
      </c>
    </row>
    <row r="30" spans="1:5" ht="12.75">
      <c r="A30" s="273" t="s">
        <v>39</v>
      </c>
      <c r="B30" s="266">
        <f>B18+B22+B27+B29</f>
        <v>98444768</v>
      </c>
      <c r="E30" s="268"/>
    </row>
    <row r="31" spans="1:2" ht="6.75" customHeight="1">
      <c r="A31" s="269"/>
      <c r="B31" s="270"/>
    </row>
    <row r="38" ht="13.5">
      <c r="A38" s="276"/>
    </row>
  </sheetData>
  <sheetProtection/>
  <mergeCells count="2">
    <mergeCell ref="A1:B1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&amp;R&amp;"Times New Roman CE,Félkövér dőlt"8. melléklet a  /2019.(IX.  .) önkormányzati rendelethez&amp;"Times New Roman CE,Normál"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2019-02-21T13:47:46Z</cp:lastPrinted>
  <dcterms:created xsi:type="dcterms:W3CDTF">1999-10-30T10:30:45Z</dcterms:created>
  <dcterms:modified xsi:type="dcterms:W3CDTF">2019-09-23T13:51:05Z</dcterms:modified>
  <cp:category/>
  <cp:version/>
  <cp:contentType/>
  <cp:contentStatus/>
</cp:coreProperties>
</file>