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!!!!_ONKORMANYZAT\000_MUNKATERULET_Rendeletek\rendeletek_2018\001_2018_koltsegvetes_2017_modositasa\"/>
    </mc:Choice>
  </mc:AlternateContent>
  <bookViews>
    <workbookView xWindow="0" yWindow="0" windowWidth="19200" windowHeight="7440" tabRatio="820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" sheetId="5" state="hidden" r:id="rId5"/>
    <sheet name="6. melléklet" sheetId="6" r:id="rId6"/>
    <sheet name="7. melléklet" sheetId="7" state="hidden" r:id="rId7"/>
    <sheet name="8. mellékletből 4. melléklet" sheetId="8" r:id="rId8"/>
    <sheet name="11. melléklet" sheetId="9" r:id="rId9"/>
    <sheet name="X. melléklet" sheetId="13" r:id="rId10"/>
    <sheet name="12. melléklet" sheetId="10" r:id="rId11"/>
    <sheet name="13. melléklet" sheetId="11" r:id="rId12"/>
    <sheet name="14.melléklet" sheetId="12" state="hidden" r:id="rId13"/>
  </sheets>
  <externalReferences>
    <externalReference r:id="rId14"/>
    <externalReference r:id="rId1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8" l="1"/>
  <c r="I18" i="9"/>
  <c r="H18" i="9"/>
  <c r="G18" i="9"/>
  <c r="I14" i="11"/>
  <c r="J14" i="11"/>
  <c r="K14" i="11"/>
  <c r="L14" i="11"/>
  <c r="M14" i="11"/>
  <c r="N14" i="11"/>
  <c r="N22" i="1" l="1"/>
  <c r="N7" i="1"/>
  <c r="P58" i="2"/>
  <c r="P63" i="2" s="1"/>
  <c r="O58" i="2"/>
  <c r="O63" i="2" s="1"/>
  <c r="N58" i="2"/>
  <c r="N63" i="2" s="1"/>
  <c r="P51" i="2"/>
  <c r="O51" i="2"/>
  <c r="N51" i="2"/>
  <c r="O47" i="2"/>
  <c r="O42" i="2" s="1"/>
  <c r="O55" i="2" s="1"/>
  <c r="O64" i="2" s="1"/>
  <c r="N47" i="2"/>
  <c r="P42" i="2"/>
  <c r="P55" i="2" s="1"/>
  <c r="P64" i="2" s="1"/>
  <c r="N42" i="2"/>
  <c r="N55" i="2" s="1"/>
  <c r="N64" i="2" s="1"/>
  <c r="P29" i="2"/>
  <c r="P34" i="2" s="1"/>
  <c r="O29" i="2"/>
  <c r="O34" i="2" s="1"/>
  <c r="N29" i="2"/>
  <c r="N34" i="2" s="1"/>
  <c r="P13" i="2"/>
  <c r="O13" i="2"/>
  <c r="N13" i="2"/>
  <c r="P8" i="2"/>
  <c r="O8" i="2"/>
  <c r="O7" i="2" s="1"/>
  <c r="N7" i="2"/>
  <c r="P7" i="2"/>
  <c r="P25" i="2" s="1"/>
  <c r="P35" i="2" s="1"/>
  <c r="L45" i="3"/>
  <c r="L50" i="3" s="1"/>
  <c r="K45" i="3"/>
  <c r="K50" i="3" s="1"/>
  <c r="L38" i="3"/>
  <c r="K38" i="3"/>
  <c r="L31" i="3"/>
  <c r="L42" i="3" s="1"/>
  <c r="L51" i="3" s="1"/>
  <c r="K31" i="3"/>
  <c r="K42" i="3" s="1"/>
  <c r="K51" i="3" s="1"/>
  <c r="L24" i="3"/>
  <c r="L25" i="3" s="1"/>
  <c r="K19" i="3"/>
  <c r="K24" i="3" s="1"/>
  <c r="K15" i="3"/>
  <c r="K25" i="3" s="1"/>
  <c r="P46" i="6"/>
  <c r="O46" i="6"/>
  <c r="N46" i="6"/>
  <c r="P36" i="6"/>
  <c r="O36" i="6"/>
  <c r="N36" i="6"/>
  <c r="P29" i="6"/>
  <c r="O29" i="6"/>
  <c r="O40" i="6" s="1"/>
  <c r="O47" i="6" s="1"/>
  <c r="N29" i="6"/>
  <c r="P19" i="6"/>
  <c r="P23" i="6" s="1"/>
  <c r="O19" i="6"/>
  <c r="O23" i="6" s="1"/>
  <c r="N19" i="6"/>
  <c r="N23" i="6" s="1"/>
  <c r="P15" i="6"/>
  <c r="O15" i="6"/>
  <c r="N15" i="6"/>
  <c r="P46" i="7"/>
  <c r="O46" i="7"/>
  <c r="N46" i="7"/>
  <c r="P36" i="7"/>
  <c r="O36" i="7"/>
  <c r="N36" i="7"/>
  <c r="P29" i="7"/>
  <c r="O29" i="7"/>
  <c r="O40" i="7" s="1"/>
  <c r="O47" i="7" s="1"/>
  <c r="N29" i="7"/>
  <c r="P19" i="7"/>
  <c r="P23" i="7" s="1"/>
  <c r="O19" i="7"/>
  <c r="O23" i="7" s="1"/>
  <c r="N19" i="7"/>
  <c r="N23" i="7" s="1"/>
  <c r="P15" i="7"/>
  <c r="O15" i="7"/>
  <c r="N15" i="7"/>
  <c r="P36" i="5"/>
  <c r="P40" i="5" s="1"/>
  <c r="P47" i="5" s="1"/>
  <c r="O36" i="5"/>
  <c r="O40" i="5" s="1"/>
  <c r="O47" i="5" s="1"/>
  <c r="N36" i="5"/>
  <c r="N29" i="5"/>
  <c r="N40" i="5" s="1"/>
  <c r="N47" i="5" s="1"/>
  <c r="N23" i="5"/>
  <c r="P19" i="5"/>
  <c r="P23" i="5" s="1"/>
  <c r="O19" i="5"/>
  <c r="O23" i="5" s="1"/>
  <c r="N19" i="5"/>
  <c r="P15" i="5"/>
  <c r="O15" i="5"/>
  <c r="N15" i="5"/>
  <c r="N24" i="5" s="1"/>
  <c r="P36" i="4"/>
  <c r="O36" i="4"/>
  <c r="N36" i="4"/>
  <c r="P29" i="4"/>
  <c r="P40" i="4" s="1"/>
  <c r="P47" i="4" s="1"/>
  <c r="O29" i="4"/>
  <c r="N29" i="4"/>
  <c r="N40" i="4" s="1"/>
  <c r="N47" i="4" s="1"/>
  <c r="P23" i="4"/>
  <c r="O23" i="4"/>
  <c r="N23" i="4"/>
  <c r="P15" i="4"/>
  <c r="P24" i="4" s="1"/>
  <c r="O15" i="4"/>
  <c r="N15" i="4"/>
  <c r="N24" i="4" s="1"/>
  <c r="P64" i="1"/>
  <c r="O64" i="1"/>
  <c r="N64" i="1"/>
  <c r="P63" i="1"/>
  <c r="O63" i="1"/>
  <c r="N63" i="1"/>
  <c r="P62" i="1"/>
  <c r="P68" i="1" s="1"/>
  <c r="O62" i="1"/>
  <c r="O68" i="1" s="1"/>
  <c r="N62" i="1"/>
  <c r="N68" i="1" s="1"/>
  <c r="P61" i="1"/>
  <c r="O61" i="1"/>
  <c r="N61" i="1"/>
  <c r="P60" i="1"/>
  <c r="O60" i="1"/>
  <c r="N60" i="1"/>
  <c r="P59" i="1"/>
  <c r="P66" i="1" s="1"/>
  <c r="O59" i="1"/>
  <c r="N59" i="1"/>
  <c r="N66" i="1" s="1"/>
  <c r="P57" i="1"/>
  <c r="O57" i="1"/>
  <c r="N57" i="1"/>
  <c r="P56" i="1"/>
  <c r="O56" i="1"/>
  <c r="N56" i="1"/>
  <c r="P55" i="1"/>
  <c r="O55" i="1"/>
  <c r="O54" i="1" s="1"/>
  <c r="N55" i="1"/>
  <c r="P54" i="1"/>
  <c r="P53" i="1"/>
  <c r="O53" i="1"/>
  <c r="N53" i="1"/>
  <c r="P52" i="1"/>
  <c r="O52" i="1"/>
  <c r="N52" i="1"/>
  <c r="P51" i="1"/>
  <c r="O51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P46" i="1"/>
  <c r="O46" i="1"/>
  <c r="N46" i="1"/>
  <c r="P33" i="1"/>
  <c r="O33" i="1"/>
  <c r="P32" i="1"/>
  <c r="O32" i="1"/>
  <c r="N32" i="1"/>
  <c r="P31" i="1"/>
  <c r="O31" i="1"/>
  <c r="N31" i="1"/>
  <c r="N30" i="1" s="1"/>
  <c r="N38" i="1" s="1"/>
  <c r="P27" i="1"/>
  <c r="O27" i="1"/>
  <c r="N27" i="1"/>
  <c r="P25" i="1"/>
  <c r="O25" i="1"/>
  <c r="N25" i="1"/>
  <c r="P24" i="1"/>
  <c r="O24" i="1"/>
  <c r="N24" i="1"/>
  <c r="P23" i="1"/>
  <c r="P73" i="1" s="1"/>
  <c r="O23" i="1"/>
  <c r="N23" i="1"/>
  <c r="P22" i="1"/>
  <c r="O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8" i="1"/>
  <c r="P9" i="1" s="1"/>
  <c r="P7" i="1"/>
  <c r="O7" i="1"/>
  <c r="K18" i="9"/>
  <c r="J18" i="9"/>
  <c r="M16" i="9"/>
  <c r="M17" i="9"/>
  <c r="F16" i="9"/>
  <c r="F17" i="9"/>
  <c r="E18" i="9"/>
  <c r="D18" i="9"/>
  <c r="C18" i="9"/>
  <c r="L18" i="9"/>
  <c r="J28" i="10"/>
  <c r="K28" i="10"/>
  <c r="L28" i="10"/>
  <c r="M28" i="10"/>
  <c r="N28" i="10"/>
  <c r="I28" i="10"/>
  <c r="O30" i="10"/>
  <c r="D33" i="1"/>
  <c r="D30" i="1" s="1"/>
  <c r="E33" i="1"/>
  <c r="E30" i="1" s="1"/>
  <c r="F33" i="1"/>
  <c r="G33" i="1"/>
  <c r="H33" i="1"/>
  <c r="J33" i="1"/>
  <c r="K33" i="1"/>
  <c r="L33" i="1"/>
  <c r="C33" i="1"/>
  <c r="C30" i="1" s="1"/>
  <c r="G18" i="11"/>
  <c r="J11" i="8"/>
  <c r="J9" i="8"/>
  <c r="J20" i="8" s="1"/>
  <c r="D33" i="12"/>
  <c r="D25" i="12"/>
  <c r="D37" i="12" s="1"/>
  <c r="J33" i="10"/>
  <c r="K33" i="10"/>
  <c r="L33" i="10"/>
  <c r="M33" i="10"/>
  <c r="N33" i="10"/>
  <c r="G24" i="11"/>
  <c r="F24" i="11"/>
  <c r="E24" i="11"/>
  <c r="D24" i="11"/>
  <c r="H23" i="11"/>
  <c r="G23" i="11"/>
  <c r="F23" i="11"/>
  <c r="E23" i="11"/>
  <c r="D23" i="11"/>
  <c r="C23" i="11"/>
  <c r="H22" i="11"/>
  <c r="G22" i="11"/>
  <c r="F22" i="11"/>
  <c r="E22" i="11"/>
  <c r="D22" i="11"/>
  <c r="C22" i="11"/>
  <c r="H21" i="11"/>
  <c r="G21" i="11"/>
  <c r="F21" i="11"/>
  <c r="E21" i="11"/>
  <c r="D21" i="11"/>
  <c r="C21" i="11"/>
  <c r="H20" i="11"/>
  <c r="G20" i="11"/>
  <c r="F20" i="11"/>
  <c r="E20" i="11"/>
  <c r="D20" i="11"/>
  <c r="C20" i="11"/>
  <c r="H19" i="11"/>
  <c r="G19" i="11"/>
  <c r="F19" i="11"/>
  <c r="E19" i="11"/>
  <c r="D19" i="11"/>
  <c r="C19" i="11"/>
  <c r="H18" i="11"/>
  <c r="F18" i="11"/>
  <c r="D18" i="11"/>
  <c r="C18" i="11"/>
  <c r="H17" i="11"/>
  <c r="G17" i="11"/>
  <c r="F17" i="11"/>
  <c r="E17" i="11"/>
  <c r="D17" i="11"/>
  <c r="C17" i="11"/>
  <c r="O17" i="11" s="1"/>
  <c r="H16" i="11"/>
  <c r="G16" i="11"/>
  <c r="F16" i="11"/>
  <c r="E16" i="11"/>
  <c r="D16" i="11"/>
  <c r="C16" i="11"/>
  <c r="H15" i="11"/>
  <c r="G15" i="11"/>
  <c r="F15" i="11"/>
  <c r="E15" i="11"/>
  <c r="D15" i="11"/>
  <c r="C15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2" i="11"/>
  <c r="G12" i="11"/>
  <c r="F12" i="11"/>
  <c r="E12" i="11"/>
  <c r="D12" i="11"/>
  <c r="C12" i="11"/>
  <c r="H11" i="11"/>
  <c r="G11" i="11"/>
  <c r="F11" i="11"/>
  <c r="E11" i="11"/>
  <c r="D11" i="11"/>
  <c r="C11" i="11"/>
  <c r="H10" i="11"/>
  <c r="G10" i="11"/>
  <c r="F10" i="11"/>
  <c r="E10" i="11"/>
  <c r="D10" i="11"/>
  <c r="C10" i="11"/>
  <c r="H9" i="11"/>
  <c r="G9" i="11"/>
  <c r="F9" i="11"/>
  <c r="E9" i="11"/>
  <c r="D9" i="11"/>
  <c r="C9" i="11"/>
  <c r="H8" i="11"/>
  <c r="G8" i="11"/>
  <c r="F8" i="11"/>
  <c r="E8" i="11"/>
  <c r="D8" i="11"/>
  <c r="C8" i="11"/>
  <c r="H7" i="11"/>
  <c r="G7" i="11"/>
  <c r="F7" i="11"/>
  <c r="E7" i="11"/>
  <c r="D7" i="11"/>
  <c r="C7" i="11"/>
  <c r="H6" i="11"/>
  <c r="G6" i="11"/>
  <c r="F6" i="11"/>
  <c r="E6" i="11"/>
  <c r="D6" i="11"/>
  <c r="C6" i="11"/>
  <c r="H5" i="11"/>
  <c r="G5" i="11"/>
  <c r="F5" i="11"/>
  <c r="D5" i="11"/>
  <c r="C5" i="11"/>
  <c r="G36" i="10"/>
  <c r="F36" i="10"/>
  <c r="E36" i="10"/>
  <c r="D36" i="10"/>
  <c r="C36" i="10"/>
  <c r="G34" i="10"/>
  <c r="F34" i="10"/>
  <c r="E34" i="10"/>
  <c r="D34" i="10"/>
  <c r="C34" i="10"/>
  <c r="G33" i="10"/>
  <c r="F33" i="10"/>
  <c r="E33" i="10"/>
  <c r="D33" i="10"/>
  <c r="C33" i="10"/>
  <c r="H32" i="10"/>
  <c r="G32" i="10"/>
  <c r="F32" i="10"/>
  <c r="E32" i="10"/>
  <c r="D32" i="10"/>
  <c r="C32" i="10"/>
  <c r="H31" i="10"/>
  <c r="G31" i="10"/>
  <c r="F31" i="10"/>
  <c r="E31" i="10"/>
  <c r="D31" i="10"/>
  <c r="C31" i="10"/>
  <c r="H29" i="10"/>
  <c r="G29" i="10"/>
  <c r="F29" i="10"/>
  <c r="E29" i="10"/>
  <c r="D29" i="10"/>
  <c r="C29" i="10"/>
  <c r="H28" i="10"/>
  <c r="G28" i="10"/>
  <c r="F28" i="10"/>
  <c r="E28" i="10"/>
  <c r="D28" i="10"/>
  <c r="C28" i="10"/>
  <c r="H27" i="10"/>
  <c r="G27" i="10"/>
  <c r="F27" i="10"/>
  <c r="E27" i="10"/>
  <c r="D27" i="10"/>
  <c r="C27" i="10"/>
  <c r="H26" i="10"/>
  <c r="G26" i="10"/>
  <c r="F26" i="10"/>
  <c r="E26" i="10"/>
  <c r="D26" i="10"/>
  <c r="C26" i="10"/>
  <c r="H25" i="10"/>
  <c r="G25" i="10"/>
  <c r="F25" i="10"/>
  <c r="E25" i="10"/>
  <c r="D25" i="10"/>
  <c r="C25" i="10"/>
  <c r="G24" i="10"/>
  <c r="F24" i="10"/>
  <c r="E24" i="10"/>
  <c r="D24" i="10"/>
  <c r="C24" i="10"/>
  <c r="H23" i="10"/>
  <c r="G23" i="10"/>
  <c r="F23" i="10"/>
  <c r="E23" i="10"/>
  <c r="D23" i="10"/>
  <c r="C23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H20" i="10"/>
  <c r="G20" i="10"/>
  <c r="F20" i="10"/>
  <c r="E20" i="10"/>
  <c r="D20" i="10"/>
  <c r="C20" i="10"/>
  <c r="H19" i="10"/>
  <c r="G19" i="10"/>
  <c r="F19" i="10"/>
  <c r="E19" i="10"/>
  <c r="D19" i="10"/>
  <c r="C19" i="10"/>
  <c r="H18" i="10"/>
  <c r="G18" i="10"/>
  <c r="F18" i="10"/>
  <c r="E18" i="10"/>
  <c r="D18" i="10"/>
  <c r="C18" i="10"/>
  <c r="H17" i="10"/>
  <c r="G17" i="10"/>
  <c r="F17" i="10"/>
  <c r="E17" i="10"/>
  <c r="D17" i="10"/>
  <c r="C17" i="10"/>
  <c r="H16" i="10"/>
  <c r="G16" i="10"/>
  <c r="F16" i="10"/>
  <c r="E16" i="10"/>
  <c r="D16" i="10"/>
  <c r="C16" i="10"/>
  <c r="H15" i="10"/>
  <c r="G15" i="10"/>
  <c r="F15" i="10"/>
  <c r="E15" i="10"/>
  <c r="D15" i="10"/>
  <c r="C15" i="10"/>
  <c r="H14" i="10"/>
  <c r="G14" i="10"/>
  <c r="F14" i="10"/>
  <c r="E14" i="10"/>
  <c r="D14" i="10"/>
  <c r="C14" i="10"/>
  <c r="H13" i="10"/>
  <c r="G13" i="10"/>
  <c r="F13" i="10"/>
  <c r="E13" i="10"/>
  <c r="D13" i="10"/>
  <c r="C13" i="10"/>
  <c r="G12" i="10"/>
  <c r="F12" i="10"/>
  <c r="E12" i="10"/>
  <c r="D12" i="10"/>
  <c r="C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9" i="10"/>
  <c r="G9" i="10"/>
  <c r="F9" i="10"/>
  <c r="E9" i="10"/>
  <c r="D9" i="10"/>
  <c r="C9" i="10"/>
  <c r="H8" i="10"/>
  <c r="G8" i="10"/>
  <c r="F8" i="10"/>
  <c r="E8" i="10"/>
  <c r="D8" i="10"/>
  <c r="C8" i="10"/>
  <c r="H7" i="10"/>
  <c r="G7" i="10"/>
  <c r="F7" i="10"/>
  <c r="E7" i="10"/>
  <c r="D7" i="10"/>
  <c r="C7" i="10"/>
  <c r="H6" i="10"/>
  <c r="G6" i="10"/>
  <c r="F6" i="10"/>
  <c r="E6" i="10"/>
  <c r="D6" i="10"/>
  <c r="C6" i="10"/>
  <c r="H5" i="10"/>
  <c r="G5" i="10"/>
  <c r="F5" i="10"/>
  <c r="E5" i="10"/>
  <c r="D5" i="10"/>
  <c r="C5" i="10"/>
  <c r="O25" i="2" l="1"/>
  <c r="O35" i="2" s="1"/>
  <c r="O8" i="1"/>
  <c r="O9" i="1" s="1"/>
  <c r="P24" i="5"/>
  <c r="O66" i="1"/>
  <c r="O24" i="4"/>
  <c r="O40" i="4"/>
  <c r="O47" i="4" s="1"/>
  <c r="O24" i="7"/>
  <c r="N24" i="7"/>
  <c r="P24" i="7"/>
  <c r="N40" i="7"/>
  <c r="P40" i="7"/>
  <c r="P47" i="7" s="1"/>
  <c r="O24" i="6"/>
  <c r="N24" i="6"/>
  <c r="P24" i="6"/>
  <c r="N40" i="6"/>
  <c r="N47" i="6" s="1"/>
  <c r="P40" i="6"/>
  <c r="P47" i="6" s="1"/>
  <c r="N25" i="2"/>
  <c r="N35" i="2" s="1"/>
  <c r="N8" i="1"/>
  <c r="N9" i="1" s="1"/>
  <c r="N54" i="1"/>
  <c r="O45" i="1"/>
  <c r="O58" i="1" s="1"/>
  <c r="O67" i="1" s="1"/>
  <c r="O70" i="1" s="1"/>
  <c r="O73" i="1"/>
  <c r="P30" i="1"/>
  <c r="P38" i="1" s="1"/>
  <c r="O72" i="1"/>
  <c r="N36" i="1"/>
  <c r="O30" i="1"/>
  <c r="O38" i="1" s="1"/>
  <c r="N45" i="1"/>
  <c r="N58" i="1" s="1"/>
  <c r="N67" i="1" s="1"/>
  <c r="N70" i="1" s="1"/>
  <c r="P45" i="1"/>
  <c r="P58" i="1" s="1"/>
  <c r="P67" i="1" s="1"/>
  <c r="P70" i="1" s="1"/>
  <c r="N73" i="1"/>
  <c r="O24" i="5"/>
  <c r="O26" i="1"/>
  <c r="P26" i="1"/>
  <c r="I38" i="3"/>
  <c r="N47" i="7" l="1"/>
  <c r="Q40" i="7"/>
  <c r="N26" i="1"/>
  <c r="O36" i="1"/>
  <c r="P36" i="1"/>
  <c r="P37" i="1" s="1"/>
  <c r="P40" i="1" s="1"/>
  <c r="P71" i="1" s="1"/>
  <c r="N72" i="1"/>
  <c r="P72" i="1"/>
  <c r="O37" i="1"/>
  <c r="O40" i="1" s="1"/>
  <c r="O71" i="1" s="1"/>
  <c r="I10" i="11"/>
  <c r="I5" i="11" s="1"/>
  <c r="J10" i="11"/>
  <c r="J5" i="11" s="1"/>
  <c r="K10" i="11"/>
  <c r="K5" i="11" s="1"/>
  <c r="L10" i="11"/>
  <c r="M10" i="11"/>
  <c r="M5" i="11" s="1"/>
  <c r="N10" i="11"/>
  <c r="N24" i="11"/>
  <c r="M24" i="11"/>
  <c r="L24" i="11"/>
  <c r="K24" i="11"/>
  <c r="J24" i="11"/>
  <c r="I24" i="11"/>
  <c r="O23" i="11"/>
  <c r="O22" i="11"/>
  <c r="O21" i="11"/>
  <c r="O20" i="11"/>
  <c r="O19" i="11"/>
  <c r="O16" i="11"/>
  <c r="O15" i="11"/>
  <c r="O13" i="11"/>
  <c r="O12" i="11"/>
  <c r="O11" i="11"/>
  <c r="O9" i="11"/>
  <c r="O8" i="11"/>
  <c r="O7" i="11"/>
  <c r="O6" i="11"/>
  <c r="N5" i="11"/>
  <c r="L5" i="11"/>
  <c r="L18" i="11" s="1"/>
  <c r="L25" i="11" s="1"/>
  <c r="I33" i="10"/>
  <c r="O32" i="10"/>
  <c r="O31" i="10"/>
  <c r="O29" i="10"/>
  <c r="O28" i="10"/>
  <c r="O27" i="10"/>
  <c r="O26" i="10"/>
  <c r="O25" i="10"/>
  <c r="O23" i="10"/>
  <c r="O22" i="10"/>
  <c r="O21" i="10"/>
  <c r="O20" i="10"/>
  <c r="O19" i="10"/>
  <c r="O18" i="10"/>
  <c r="O17" i="10"/>
  <c r="O16" i="10"/>
  <c r="O15" i="10"/>
  <c r="O14" i="10"/>
  <c r="O13" i="10"/>
  <c r="N12" i="10"/>
  <c r="N24" i="10" s="1"/>
  <c r="N34" i="10" s="1"/>
  <c r="M12" i="10"/>
  <c r="M24" i="10" s="1"/>
  <c r="M34" i="10" s="1"/>
  <c r="L12" i="10"/>
  <c r="L24" i="10" s="1"/>
  <c r="L34" i="10" s="1"/>
  <c r="K12" i="10"/>
  <c r="K24" i="10" s="1"/>
  <c r="K34" i="10" s="1"/>
  <c r="J12" i="10"/>
  <c r="I24" i="10"/>
  <c r="I34" i="10" s="1"/>
  <c r="O11" i="10"/>
  <c r="O10" i="10"/>
  <c r="O9" i="10"/>
  <c r="O8" i="10"/>
  <c r="O7" i="10"/>
  <c r="O6" i="10"/>
  <c r="O5" i="10"/>
  <c r="M15" i="9"/>
  <c r="M14" i="9"/>
  <c r="M13" i="9"/>
  <c r="M12" i="9"/>
  <c r="M11" i="9"/>
  <c r="M10" i="9"/>
  <c r="M9" i="9"/>
  <c r="M8" i="9"/>
  <c r="M18" i="9" s="1"/>
  <c r="F15" i="9"/>
  <c r="F14" i="9"/>
  <c r="F13" i="9"/>
  <c r="F12" i="9"/>
  <c r="F11" i="9"/>
  <c r="F10" i="9"/>
  <c r="F9" i="9"/>
  <c r="F8" i="9"/>
  <c r="F18" i="9" l="1"/>
  <c r="N37" i="1"/>
  <c r="N40" i="1" s="1"/>
  <c r="N71" i="1" s="1"/>
  <c r="J24" i="10"/>
  <c r="J34" i="10" s="1"/>
  <c r="J18" i="11"/>
  <c r="J25" i="11" s="1"/>
  <c r="N18" i="11"/>
  <c r="N25" i="11" s="1"/>
  <c r="M18" i="11"/>
  <c r="M25" i="11" s="1"/>
  <c r="K18" i="11"/>
  <c r="K25" i="11" s="1"/>
  <c r="I18" i="11"/>
  <c r="I25" i="11" s="1"/>
  <c r="O10" i="11"/>
  <c r="O14" i="11"/>
  <c r="I64" i="1"/>
  <c r="J64" i="1"/>
  <c r="K64" i="1"/>
  <c r="L64" i="1"/>
  <c r="I63" i="1"/>
  <c r="J63" i="1"/>
  <c r="K63" i="1"/>
  <c r="L63" i="1"/>
  <c r="I62" i="1"/>
  <c r="I68" i="1" s="1"/>
  <c r="J62" i="1"/>
  <c r="J68" i="1" s="1"/>
  <c r="K62" i="1"/>
  <c r="K68" i="1" s="1"/>
  <c r="L62" i="1"/>
  <c r="L68" i="1" s="1"/>
  <c r="I60" i="1"/>
  <c r="J60" i="1"/>
  <c r="K60" i="1"/>
  <c r="L60" i="1"/>
  <c r="I59" i="1"/>
  <c r="J59" i="1"/>
  <c r="K59" i="1"/>
  <c r="L59" i="1"/>
  <c r="I57" i="1"/>
  <c r="J57" i="1"/>
  <c r="K57" i="1"/>
  <c r="L57" i="1"/>
  <c r="I56" i="1"/>
  <c r="J56" i="1"/>
  <c r="K56" i="1"/>
  <c r="L56" i="1"/>
  <c r="I55" i="1"/>
  <c r="J55" i="1"/>
  <c r="J54" i="1" s="1"/>
  <c r="K55" i="1"/>
  <c r="L55" i="1"/>
  <c r="I53" i="1"/>
  <c r="J53" i="1"/>
  <c r="K53" i="1"/>
  <c r="L53" i="1"/>
  <c r="I52" i="1"/>
  <c r="J52" i="1"/>
  <c r="K52" i="1"/>
  <c r="L52" i="1"/>
  <c r="I51" i="1"/>
  <c r="J51" i="1"/>
  <c r="K51" i="1"/>
  <c r="L51" i="1"/>
  <c r="I49" i="1"/>
  <c r="J49" i="1"/>
  <c r="K49" i="1"/>
  <c r="L49" i="1"/>
  <c r="I48" i="1"/>
  <c r="J48" i="1"/>
  <c r="K48" i="1"/>
  <c r="L48" i="1"/>
  <c r="I47" i="1"/>
  <c r="J47" i="1"/>
  <c r="K47" i="1"/>
  <c r="L47" i="1"/>
  <c r="I46" i="1"/>
  <c r="J46" i="1"/>
  <c r="K46" i="1"/>
  <c r="L46" i="1"/>
  <c r="I32" i="1"/>
  <c r="J32" i="1"/>
  <c r="K32" i="1"/>
  <c r="L32" i="1"/>
  <c r="I31" i="1"/>
  <c r="I30" i="1" s="1"/>
  <c r="I38" i="1" s="1"/>
  <c r="J31" i="1"/>
  <c r="J30" i="1" s="1"/>
  <c r="K31" i="1"/>
  <c r="K30" i="1" s="1"/>
  <c r="L31" i="1"/>
  <c r="L30" i="1" s="1"/>
  <c r="I27" i="1"/>
  <c r="J27" i="1"/>
  <c r="K27" i="1"/>
  <c r="L27" i="1"/>
  <c r="I25" i="1"/>
  <c r="J25" i="1"/>
  <c r="K25" i="1"/>
  <c r="L25" i="1"/>
  <c r="I24" i="1"/>
  <c r="J24" i="1"/>
  <c r="K24" i="1"/>
  <c r="L24" i="1"/>
  <c r="I23" i="1"/>
  <c r="J23" i="1"/>
  <c r="K23" i="1"/>
  <c r="L23" i="1"/>
  <c r="I22" i="1"/>
  <c r="J22" i="1"/>
  <c r="K22" i="1"/>
  <c r="L22" i="1"/>
  <c r="I21" i="1"/>
  <c r="J21" i="1"/>
  <c r="K21" i="1"/>
  <c r="L21" i="1"/>
  <c r="I20" i="1"/>
  <c r="J20" i="1"/>
  <c r="K20" i="1"/>
  <c r="L20" i="1"/>
  <c r="I19" i="1"/>
  <c r="J19" i="1"/>
  <c r="K19" i="1"/>
  <c r="L19" i="1"/>
  <c r="I18" i="1"/>
  <c r="J18" i="1"/>
  <c r="K18" i="1"/>
  <c r="L18" i="1"/>
  <c r="I17" i="1"/>
  <c r="J17" i="1"/>
  <c r="K17" i="1"/>
  <c r="L17" i="1"/>
  <c r="I16" i="1"/>
  <c r="J16" i="1"/>
  <c r="K16" i="1"/>
  <c r="L16" i="1"/>
  <c r="I15" i="1"/>
  <c r="J15" i="1"/>
  <c r="K15" i="1"/>
  <c r="L15" i="1"/>
  <c r="I13" i="1"/>
  <c r="J13" i="1"/>
  <c r="K13" i="1"/>
  <c r="L13" i="1"/>
  <c r="I12" i="1"/>
  <c r="J12" i="1"/>
  <c r="K12" i="1"/>
  <c r="L12" i="1"/>
  <c r="I11" i="1"/>
  <c r="J11" i="1"/>
  <c r="K11" i="1"/>
  <c r="L11" i="1"/>
  <c r="I10" i="1"/>
  <c r="J10" i="1"/>
  <c r="K10" i="1"/>
  <c r="L10" i="1"/>
  <c r="I7" i="1"/>
  <c r="J7" i="1"/>
  <c r="K7" i="1"/>
  <c r="L7" i="1"/>
  <c r="G45" i="3"/>
  <c r="G50" i="3" s="1"/>
  <c r="H45" i="3"/>
  <c r="H50" i="3" s="1"/>
  <c r="I45" i="3"/>
  <c r="I50" i="3" s="1"/>
  <c r="G38" i="3"/>
  <c r="H38" i="3"/>
  <c r="G31" i="3"/>
  <c r="H31" i="3"/>
  <c r="I31" i="3"/>
  <c r="I42" i="3" s="1"/>
  <c r="I58" i="2"/>
  <c r="J58" i="2"/>
  <c r="J61" i="1" s="1"/>
  <c r="K58" i="2"/>
  <c r="K61" i="1" s="1"/>
  <c r="L58" i="2"/>
  <c r="I51" i="2"/>
  <c r="J51" i="2"/>
  <c r="K51" i="2"/>
  <c r="L51" i="2"/>
  <c r="J47" i="2"/>
  <c r="J42" i="2" s="1"/>
  <c r="L47" i="2"/>
  <c r="L50" i="1" s="1"/>
  <c r="I47" i="2"/>
  <c r="L42" i="2"/>
  <c r="H24" i="3"/>
  <c r="D19" i="3"/>
  <c r="E19" i="3"/>
  <c r="F19" i="3"/>
  <c r="G19" i="3"/>
  <c r="G24" i="3" s="1"/>
  <c r="I19" i="3"/>
  <c r="I24" i="3" s="1"/>
  <c r="C19" i="3"/>
  <c r="G15" i="3"/>
  <c r="H25" i="3"/>
  <c r="I15" i="3"/>
  <c r="J32" i="3"/>
  <c r="J33" i="3"/>
  <c r="J34" i="3"/>
  <c r="J35" i="3"/>
  <c r="J36" i="3"/>
  <c r="J37" i="3"/>
  <c r="J39" i="3"/>
  <c r="J40" i="3"/>
  <c r="J43" i="3"/>
  <c r="J46" i="3"/>
  <c r="J48" i="3"/>
  <c r="J8" i="3"/>
  <c r="J9" i="3"/>
  <c r="J10" i="3"/>
  <c r="J11" i="3"/>
  <c r="J12" i="3"/>
  <c r="J16" i="3"/>
  <c r="J7" i="3"/>
  <c r="D29" i="2"/>
  <c r="E29" i="2"/>
  <c r="F29" i="2"/>
  <c r="G29" i="2"/>
  <c r="H29" i="2"/>
  <c r="I29" i="2"/>
  <c r="I34" i="2" s="1"/>
  <c r="J29" i="2"/>
  <c r="J38" i="1" s="1"/>
  <c r="K29" i="2"/>
  <c r="K38" i="1" s="1"/>
  <c r="L29" i="2"/>
  <c r="L38" i="1" s="1"/>
  <c r="I13" i="2"/>
  <c r="I14" i="1" s="1"/>
  <c r="J13" i="2"/>
  <c r="J14" i="1" s="1"/>
  <c r="K13" i="2"/>
  <c r="L13" i="2"/>
  <c r="L14" i="1" s="1"/>
  <c r="J8" i="2"/>
  <c r="J7" i="2" s="1"/>
  <c r="J8" i="1" s="1"/>
  <c r="K8" i="2"/>
  <c r="K7" i="2" s="1"/>
  <c r="L8" i="2"/>
  <c r="L7" i="2" s="1"/>
  <c r="L8" i="1" s="1"/>
  <c r="L9" i="1" s="1"/>
  <c r="I8" i="2"/>
  <c r="I7" i="2" s="1"/>
  <c r="I8" i="1" s="1"/>
  <c r="M43" i="2"/>
  <c r="M44" i="2"/>
  <c r="M45" i="2"/>
  <c r="M46" i="2"/>
  <c r="M48" i="2"/>
  <c r="M49" i="2"/>
  <c r="M50" i="2"/>
  <c r="M52" i="2"/>
  <c r="M53" i="2"/>
  <c r="M56" i="2"/>
  <c r="M59" i="2"/>
  <c r="M61" i="2"/>
  <c r="M9" i="2"/>
  <c r="M11" i="2"/>
  <c r="M12" i="2"/>
  <c r="M14" i="2"/>
  <c r="M15" i="2"/>
  <c r="M16" i="2"/>
  <c r="M17" i="2"/>
  <c r="M18" i="2"/>
  <c r="M19" i="2"/>
  <c r="M20" i="2"/>
  <c r="M21" i="2"/>
  <c r="M22" i="2"/>
  <c r="M26" i="2"/>
  <c r="M6" i="2"/>
  <c r="M19" i="4"/>
  <c r="M20" i="4"/>
  <c r="M10" i="4"/>
  <c r="I19" i="7"/>
  <c r="J19" i="7"/>
  <c r="J23" i="7" s="1"/>
  <c r="K19" i="7"/>
  <c r="L19" i="7"/>
  <c r="J36" i="7"/>
  <c r="K36" i="7"/>
  <c r="L36" i="7"/>
  <c r="I36" i="7"/>
  <c r="I46" i="7"/>
  <c r="J46" i="7"/>
  <c r="K46" i="7"/>
  <c r="L46" i="7"/>
  <c r="I29" i="7"/>
  <c r="I40" i="7" s="1"/>
  <c r="J29" i="7"/>
  <c r="J40" i="7" s="1"/>
  <c r="K29" i="7"/>
  <c r="K40" i="7" s="1"/>
  <c r="K47" i="7" s="1"/>
  <c r="L29" i="7"/>
  <c r="L40" i="7" s="1"/>
  <c r="L47" i="7" s="1"/>
  <c r="I23" i="7"/>
  <c r="K23" i="7"/>
  <c r="I15" i="7"/>
  <c r="J15" i="7"/>
  <c r="K15" i="7"/>
  <c r="L15" i="7"/>
  <c r="M30" i="7"/>
  <c r="M31" i="7"/>
  <c r="M32" i="7"/>
  <c r="M37" i="7"/>
  <c r="M20" i="7"/>
  <c r="M11" i="7"/>
  <c r="I19" i="6"/>
  <c r="I23" i="6" s="1"/>
  <c r="J19" i="6"/>
  <c r="J23" i="6" s="1"/>
  <c r="K19" i="6"/>
  <c r="K23" i="6" s="1"/>
  <c r="L19" i="6"/>
  <c r="L23" i="6" s="1"/>
  <c r="I15" i="6"/>
  <c r="J15" i="6"/>
  <c r="K15" i="6"/>
  <c r="L15" i="6"/>
  <c r="L24" i="6" s="1"/>
  <c r="I46" i="6"/>
  <c r="J46" i="6"/>
  <c r="K46" i="6"/>
  <c r="L46" i="6"/>
  <c r="I36" i="6"/>
  <c r="J36" i="6"/>
  <c r="K36" i="6"/>
  <c r="L36" i="6"/>
  <c r="M11" i="6"/>
  <c r="M20" i="6"/>
  <c r="M30" i="6"/>
  <c r="M31" i="6"/>
  <c r="M32" i="6"/>
  <c r="M37" i="6"/>
  <c r="M38" i="6"/>
  <c r="I29" i="6"/>
  <c r="I40" i="6" s="1"/>
  <c r="I47" i="6" s="1"/>
  <c r="J29" i="6"/>
  <c r="J40" i="6" s="1"/>
  <c r="J47" i="6" s="1"/>
  <c r="K29" i="6"/>
  <c r="K40" i="6" s="1"/>
  <c r="K47" i="6" s="1"/>
  <c r="M30" i="5"/>
  <c r="M31" i="5"/>
  <c r="M32" i="5"/>
  <c r="M37" i="5"/>
  <c r="M38" i="5"/>
  <c r="M20" i="5"/>
  <c r="M11" i="5"/>
  <c r="I23" i="5"/>
  <c r="K23" i="5"/>
  <c r="I19" i="5"/>
  <c r="J19" i="5"/>
  <c r="J23" i="5" s="1"/>
  <c r="K19" i="5"/>
  <c r="L19" i="5"/>
  <c r="L23" i="5" s="1"/>
  <c r="M23" i="5" s="1"/>
  <c r="I15" i="5"/>
  <c r="J15" i="5"/>
  <c r="K15" i="5"/>
  <c r="K24" i="5" s="1"/>
  <c r="I29" i="5"/>
  <c r="I36" i="5"/>
  <c r="J36" i="5"/>
  <c r="J40" i="5" s="1"/>
  <c r="J47" i="5" s="1"/>
  <c r="K36" i="5"/>
  <c r="K40" i="5" s="1"/>
  <c r="K47" i="5" s="1"/>
  <c r="I23" i="4"/>
  <c r="J23" i="4"/>
  <c r="K23" i="4"/>
  <c r="L23" i="4"/>
  <c r="I15" i="4"/>
  <c r="J15" i="4"/>
  <c r="K15" i="4"/>
  <c r="L15" i="4"/>
  <c r="M15" i="4" s="1"/>
  <c r="I36" i="4"/>
  <c r="J36" i="4"/>
  <c r="K36" i="4"/>
  <c r="M30" i="4"/>
  <c r="M31" i="4"/>
  <c r="M32" i="4"/>
  <c r="M33" i="4"/>
  <c r="M37" i="4"/>
  <c r="I29" i="4"/>
  <c r="I40" i="4" s="1"/>
  <c r="J29" i="4"/>
  <c r="J40" i="4" s="1"/>
  <c r="J47" i="4" s="1"/>
  <c r="K29" i="4"/>
  <c r="K40" i="4" s="1"/>
  <c r="K47" i="4" s="1"/>
  <c r="I20" i="8"/>
  <c r="E73" i="1"/>
  <c r="E66" i="1"/>
  <c r="F63" i="1"/>
  <c r="G63" i="1"/>
  <c r="H63" i="1"/>
  <c r="F64" i="1"/>
  <c r="G64" i="1"/>
  <c r="H64" i="1"/>
  <c r="G62" i="1"/>
  <c r="H62" i="1"/>
  <c r="F62" i="1"/>
  <c r="G60" i="1"/>
  <c r="H60" i="1"/>
  <c r="F60" i="1"/>
  <c r="G59" i="1"/>
  <c r="H59" i="1"/>
  <c r="F59" i="1"/>
  <c r="F56" i="1"/>
  <c r="G56" i="1"/>
  <c r="H56" i="1"/>
  <c r="F57" i="1"/>
  <c r="G57" i="1"/>
  <c r="H57" i="1"/>
  <c r="G55" i="1"/>
  <c r="H55" i="1"/>
  <c r="F55" i="1"/>
  <c r="G53" i="1"/>
  <c r="H53" i="1"/>
  <c r="F53" i="1"/>
  <c r="G50" i="1"/>
  <c r="H50" i="1"/>
  <c r="F50" i="1"/>
  <c r="F52" i="1"/>
  <c r="G52" i="1"/>
  <c r="H52" i="1"/>
  <c r="G51" i="1"/>
  <c r="H51" i="1"/>
  <c r="F51" i="1"/>
  <c r="G49" i="1"/>
  <c r="H49" i="1"/>
  <c r="F49" i="1"/>
  <c r="F48" i="1"/>
  <c r="G48" i="1"/>
  <c r="H48" i="1"/>
  <c r="F47" i="1"/>
  <c r="G47" i="1"/>
  <c r="H47" i="1"/>
  <c r="G46" i="1"/>
  <c r="H46" i="1"/>
  <c r="F46" i="1"/>
  <c r="F31" i="1"/>
  <c r="G31" i="1"/>
  <c r="H31" i="1"/>
  <c r="F32" i="1"/>
  <c r="G32" i="1"/>
  <c r="H32" i="1"/>
  <c r="G27" i="1"/>
  <c r="H27" i="1"/>
  <c r="F27" i="1"/>
  <c r="F23" i="1"/>
  <c r="G23" i="1"/>
  <c r="H23" i="1"/>
  <c r="F24" i="1"/>
  <c r="G24" i="1"/>
  <c r="H24" i="1"/>
  <c r="F25" i="1"/>
  <c r="G25" i="1"/>
  <c r="H25" i="1"/>
  <c r="G22" i="1"/>
  <c r="H22" i="1"/>
  <c r="F22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G15" i="1"/>
  <c r="H15" i="1"/>
  <c r="F15" i="1"/>
  <c r="G13" i="1"/>
  <c r="H13" i="1"/>
  <c r="F13" i="1"/>
  <c r="F11" i="1"/>
  <c r="G11" i="1"/>
  <c r="H11" i="1"/>
  <c r="F12" i="1"/>
  <c r="G12" i="1"/>
  <c r="H12" i="1"/>
  <c r="G10" i="1"/>
  <c r="H10" i="1"/>
  <c r="F10" i="1"/>
  <c r="F8" i="1"/>
  <c r="F9" i="1" s="1"/>
  <c r="G8" i="1"/>
  <c r="G9" i="1" s="1"/>
  <c r="H8" i="1"/>
  <c r="H9" i="1" s="1"/>
  <c r="G7" i="1"/>
  <c r="H7" i="1"/>
  <c r="F7" i="1"/>
  <c r="E24" i="3"/>
  <c r="F24" i="3"/>
  <c r="C55" i="2"/>
  <c r="G58" i="2"/>
  <c r="G63" i="2" s="1"/>
  <c r="H58" i="2"/>
  <c r="H63" i="2"/>
  <c r="D63" i="2"/>
  <c r="D58" i="2"/>
  <c r="E58" i="2"/>
  <c r="E63" i="2" s="1"/>
  <c r="F58" i="2"/>
  <c r="F63" i="2" s="1"/>
  <c r="C58" i="2"/>
  <c r="C63" i="2" s="1"/>
  <c r="D45" i="3"/>
  <c r="E45" i="3"/>
  <c r="E50" i="3" s="1"/>
  <c r="F45" i="3"/>
  <c r="C45" i="3"/>
  <c r="C50" i="3" s="1"/>
  <c r="C51" i="3" s="1"/>
  <c r="E15" i="3"/>
  <c r="F15" i="3"/>
  <c r="F31" i="3"/>
  <c r="E31" i="3"/>
  <c r="E38" i="3"/>
  <c r="F38" i="3"/>
  <c r="F15" i="7"/>
  <c r="G15" i="7"/>
  <c r="H15" i="7"/>
  <c r="F19" i="7"/>
  <c r="F23" i="7" s="1"/>
  <c r="G19" i="7"/>
  <c r="G23" i="7" s="1"/>
  <c r="G24" i="7" s="1"/>
  <c r="H19" i="7"/>
  <c r="H23" i="7" s="1"/>
  <c r="D46" i="7"/>
  <c r="E46" i="7"/>
  <c r="F46" i="7"/>
  <c r="F47" i="7" s="1"/>
  <c r="G46" i="7"/>
  <c r="H46" i="7"/>
  <c r="F29" i="7"/>
  <c r="F40" i="7" s="1"/>
  <c r="G29" i="7"/>
  <c r="G40" i="7" s="1"/>
  <c r="G47" i="7" s="1"/>
  <c r="H29" i="7"/>
  <c r="H40" i="7" s="1"/>
  <c r="F46" i="6"/>
  <c r="G46" i="6"/>
  <c r="H46" i="6"/>
  <c r="G23" i="6"/>
  <c r="D19" i="6"/>
  <c r="E19" i="6"/>
  <c r="F19" i="6"/>
  <c r="F23" i="6" s="1"/>
  <c r="F24" i="6" s="1"/>
  <c r="G19" i="6"/>
  <c r="H19" i="6"/>
  <c r="H23" i="6" s="1"/>
  <c r="H24" i="6" s="1"/>
  <c r="F15" i="6"/>
  <c r="G15" i="6"/>
  <c r="G24" i="6" s="1"/>
  <c r="H15" i="6"/>
  <c r="M15" i="6"/>
  <c r="D36" i="6"/>
  <c r="E36" i="6"/>
  <c r="F36" i="6"/>
  <c r="G36" i="6"/>
  <c r="H36" i="6"/>
  <c r="L29" i="6"/>
  <c r="H29" i="6"/>
  <c r="H40" i="6" s="1"/>
  <c r="H47" i="6" s="1"/>
  <c r="G29" i="6"/>
  <c r="G40" i="6" s="1"/>
  <c r="G47" i="6" s="1"/>
  <c r="F29" i="6"/>
  <c r="F40" i="6" s="1"/>
  <c r="F47" i="6" s="1"/>
  <c r="E29" i="6"/>
  <c r="E40" i="6" s="1"/>
  <c r="G23" i="5"/>
  <c r="D19" i="5"/>
  <c r="E19" i="5"/>
  <c r="F19" i="5"/>
  <c r="F23" i="5" s="1"/>
  <c r="F24" i="5" s="1"/>
  <c r="G19" i="5"/>
  <c r="H19" i="5"/>
  <c r="H23" i="5" s="1"/>
  <c r="H24" i="5" s="1"/>
  <c r="F15" i="5"/>
  <c r="G15" i="5"/>
  <c r="G24" i="5" s="1"/>
  <c r="H15" i="5"/>
  <c r="L15" i="5"/>
  <c r="M15" i="5" s="1"/>
  <c r="F46" i="5"/>
  <c r="G46" i="5"/>
  <c r="H46" i="5"/>
  <c r="L46" i="5"/>
  <c r="D29" i="5"/>
  <c r="E29" i="5"/>
  <c r="F29" i="5"/>
  <c r="G29" i="5"/>
  <c r="H29" i="5"/>
  <c r="L29" i="5"/>
  <c r="M29" i="5" s="1"/>
  <c r="E36" i="5"/>
  <c r="F36" i="5"/>
  <c r="F40" i="5" s="1"/>
  <c r="F47" i="5" s="1"/>
  <c r="G36" i="5"/>
  <c r="H36" i="5"/>
  <c r="H40" i="5" s="1"/>
  <c r="H47" i="5" s="1"/>
  <c r="L36" i="5"/>
  <c r="M36" i="5" s="1"/>
  <c r="D43" i="4"/>
  <c r="E43" i="4"/>
  <c r="F43" i="4"/>
  <c r="G43" i="4"/>
  <c r="G61" i="1" s="1"/>
  <c r="H43" i="4"/>
  <c r="H61" i="1" s="1"/>
  <c r="L43" i="4"/>
  <c r="E23" i="4"/>
  <c r="F23" i="4"/>
  <c r="G23" i="4"/>
  <c r="H23" i="4"/>
  <c r="E15" i="4"/>
  <c r="E24" i="4" s="1"/>
  <c r="F15" i="4"/>
  <c r="G15" i="4"/>
  <c r="G24" i="4" s="1"/>
  <c r="H15" i="4"/>
  <c r="E36" i="4"/>
  <c r="F36" i="4"/>
  <c r="G36" i="4"/>
  <c r="H36" i="4"/>
  <c r="L36" i="4"/>
  <c r="M36" i="4" s="1"/>
  <c r="E29" i="4"/>
  <c r="F29" i="4"/>
  <c r="G29" i="4"/>
  <c r="H29" i="4"/>
  <c r="L29" i="4"/>
  <c r="M29" i="4" s="1"/>
  <c r="E34" i="2"/>
  <c r="F34" i="2"/>
  <c r="G34" i="2"/>
  <c r="H34" i="2"/>
  <c r="E25" i="2"/>
  <c r="E35" i="2" s="1"/>
  <c r="F13" i="2"/>
  <c r="F25" i="2" s="1"/>
  <c r="G13" i="2"/>
  <c r="G25" i="2" s="1"/>
  <c r="G35" i="2" s="1"/>
  <c r="H13" i="2"/>
  <c r="H25" i="2" s="1"/>
  <c r="E51" i="2"/>
  <c r="F51" i="2"/>
  <c r="G51" i="2"/>
  <c r="H51" i="2"/>
  <c r="H42" i="2"/>
  <c r="H55" i="2" s="1"/>
  <c r="H64" i="2" s="1"/>
  <c r="G42" i="2"/>
  <c r="G55" i="2" s="1"/>
  <c r="G64" i="2" s="1"/>
  <c r="F42" i="2"/>
  <c r="F55" i="2" s="1"/>
  <c r="E48" i="2"/>
  <c r="G6" i="8"/>
  <c r="D73" i="1"/>
  <c r="C45" i="1"/>
  <c r="C55" i="1"/>
  <c r="C56" i="1"/>
  <c r="C57" i="1"/>
  <c r="C54" i="1"/>
  <c r="D57" i="1"/>
  <c r="D47" i="1"/>
  <c r="D48" i="1"/>
  <c r="D49" i="1"/>
  <c r="D50" i="1"/>
  <c r="D51" i="1"/>
  <c r="D53" i="1"/>
  <c r="D46" i="1"/>
  <c r="C64" i="2" l="1"/>
  <c r="H47" i="7"/>
  <c r="E25" i="3"/>
  <c r="F14" i="1"/>
  <c r="G14" i="1"/>
  <c r="J24" i="4"/>
  <c r="L24" i="4"/>
  <c r="I40" i="5"/>
  <c r="I47" i="5" s="1"/>
  <c r="M19" i="5"/>
  <c r="L61" i="1"/>
  <c r="G40" i="4"/>
  <c r="E40" i="4"/>
  <c r="G40" i="5"/>
  <c r="G47" i="5" s="1"/>
  <c r="E40" i="5"/>
  <c r="H24" i="7"/>
  <c r="F24" i="7"/>
  <c r="F42" i="3"/>
  <c r="F64" i="2"/>
  <c r="H14" i="1"/>
  <c r="H30" i="1"/>
  <c r="K24" i="4"/>
  <c r="J24" i="5"/>
  <c r="F30" i="1"/>
  <c r="G30" i="1"/>
  <c r="G36" i="1" s="1"/>
  <c r="F61" i="1"/>
  <c r="I24" i="6"/>
  <c r="I61" i="1"/>
  <c r="I66" i="1" s="1"/>
  <c r="M68" i="1"/>
  <c r="O5" i="11"/>
  <c r="J45" i="3"/>
  <c r="J50" i="3"/>
  <c r="J38" i="3"/>
  <c r="I51" i="3"/>
  <c r="H42" i="3"/>
  <c r="H51" i="3" s="1"/>
  <c r="G42" i="3"/>
  <c r="G51" i="3" s="1"/>
  <c r="J31" i="3"/>
  <c r="J24" i="3"/>
  <c r="I25" i="3"/>
  <c r="G25" i="3"/>
  <c r="J15" i="3"/>
  <c r="I50" i="1"/>
  <c r="I45" i="1" s="1"/>
  <c r="K42" i="2"/>
  <c r="K55" i="2"/>
  <c r="M62" i="1"/>
  <c r="L63" i="2"/>
  <c r="L66" i="1"/>
  <c r="K63" i="2"/>
  <c r="K66" i="1"/>
  <c r="J63" i="2"/>
  <c r="J66" i="1"/>
  <c r="M64" i="1"/>
  <c r="M58" i="2"/>
  <c r="I63" i="2"/>
  <c r="M59" i="1"/>
  <c r="M56" i="1"/>
  <c r="M51" i="2"/>
  <c r="L54" i="1"/>
  <c r="L73" i="1" s="1"/>
  <c r="L55" i="2"/>
  <c r="K54" i="1"/>
  <c r="K73" i="1" s="1"/>
  <c r="J55" i="2"/>
  <c r="J64" i="2" s="1"/>
  <c r="J73" i="1"/>
  <c r="M55" i="1"/>
  <c r="I54" i="1"/>
  <c r="L45" i="1"/>
  <c r="M53" i="1"/>
  <c r="M52" i="1"/>
  <c r="K50" i="1"/>
  <c r="K45" i="1" s="1"/>
  <c r="K58" i="1" s="1"/>
  <c r="K67" i="1" s="1"/>
  <c r="K70" i="1" s="1"/>
  <c r="I42" i="2"/>
  <c r="J50" i="1"/>
  <c r="J45" i="1" s="1"/>
  <c r="J72" i="1" s="1"/>
  <c r="M51" i="1"/>
  <c r="M49" i="1"/>
  <c r="M48" i="1"/>
  <c r="M47" i="1"/>
  <c r="M46" i="1"/>
  <c r="J34" i="2"/>
  <c r="M34" i="2" s="1"/>
  <c r="L34" i="2"/>
  <c r="L36" i="1"/>
  <c r="K34" i="2"/>
  <c r="K36" i="1"/>
  <c r="M27" i="1"/>
  <c r="M23" i="1"/>
  <c r="M22" i="1"/>
  <c r="M21" i="1"/>
  <c r="M20" i="1"/>
  <c r="M18" i="1"/>
  <c r="M17" i="1"/>
  <c r="M16" i="1"/>
  <c r="M13" i="2"/>
  <c r="M19" i="1"/>
  <c r="K25" i="2"/>
  <c r="K14" i="1"/>
  <c r="M14" i="1" s="1"/>
  <c r="M15" i="1"/>
  <c r="M13" i="1"/>
  <c r="K8" i="1"/>
  <c r="J26" i="1"/>
  <c r="J9" i="1"/>
  <c r="J25" i="2"/>
  <c r="M10" i="1"/>
  <c r="L25" i="2"/>
  <c r="L72" i="1"/>
  <c r="M12" i="1"/>
  <c r="I9" i="1"/>
  <c r="M8" i="2"/>
  <c r="I25" i="2"/>
  <c r="L26" i="1"/>
  <c r="M7" i="1"/>
  <c r="I26" i="1"/>
  <c r="M31" i="1"/>
  <c r="M30" i="1"/>
  <c r="J36" i="1"/>
  <c r="M23" i="4"/>
  <c r="I24" i="4"/>
  <c r="M24" i="4" s="1"/>
  <c r="M47" i="2"/>
  <c r="M7" i="2"/>
  <c r="K24" i="6"/>
  <c r="J24" i="6"/>
  <c r="K24" i="7"/>
  <c r="J24" i="7"/>
  <c r="I24" i="7"/>
  <c r="M15" i="7"/>
  <c r="J47" i="7"/>
  <c r="I47" i="7"/>
  <c r="M47" i="7" s="1"/>
  <c r="M36" i="7"/>
  <c r="M29" i="7"/>
  <c r="M40" i="7"/>
  <c r="M19" i="7"/>
  <c r="L23" i="7"/>
  <c r="M19" i="6"/>
  <c r="M23" i="6"/>
  <c r="M36" i="6"/>
  <c r="M29" i="6"/>
  <c r="L40" i="6"/>
  <c r="I24" i="5"/>
  <c r="L24" i="5"/>
  <c r="L40" i="5"/>
  <c r="M40" i="5" s="1"/>
  <c r="I47" i="4"/>
  <c r="F24" i="4"/>
  <c r="H46" i="4"/>
  <c r="F46" i="4"/>
  <c r="F66" i="1"/>
  <c r="H66" i="1"/>
  <c r="L46" i="4"/>
  <c r="G46" i="4"/>
  <c r="G47" i="4" s="1"/>
  <c r="G66" i="1"/>
  <c r="H24" i="4"/>
  <c r="L40" i="4"/>
  <c r="H36" i="1"/>
  <c r="F36" i="1"/>
  <c r="F50" i="3"/>
  <c r="F25" i="3"/>
  <c r="G45" i="1"/>
  <c r="H45" i="1"/>
  <c r="H72" i="1" s="1"/>
  <c r="G54" i="1"/>
  <c r="G73" i="1" s="1"/>
  <c r="F26" i="1"/>
  <c r="H26" i="1"/>
  <c r="H37" i="1" s="1"/>
  <c r="H40" i="1" s="1"/>
  <c r="F45" i="1"/>
  <c r="F72" i="1" s="1"/>
  <c r="F54" i="1"/>
  <c r="F73" i="1" s="1"/>
  <c r="H54" i="1"/>
  <c r="H73" i="1" s="1"/>
  <c r="G26" i="1"/>
  <c r="E42" i="3"/>
  <c r="E51" i="3" s="1"/>
  <c r="H35" i="2"/>
  <c r="F35" i="2"/>
  <c r="F51" i="3"/>
  <c r="L47" i="5"/>
  <c r="M47" i="5" s="1"/>
  <c r="H40" i="4"/>
  <c r="H47" i="4" s="1"/>
  <c r="F40" i="4"/>
  <c r="D45" i="1"/>
  <c r="C58" i="1"/>
  <c r="M24" i="5" l="1"/>
  <c r="M40" i="6"/>
  <c r="L47" i="6"/>
  <c r="J25" i="3"/>
  <c r="G37" i="1"/>
  <c r="G40" i="1" s="1"/>
  <c r="L37" i="1"/>
  <c r="L40" i="1" s="1"/>
  <c r="L58" i="1"/>
  <c r="L67" i="1" s="1"/>
  <c r="L70" i="1" s="1"/>
  <c r="L64" i="2"/>
  <c r="I36" i="1"/>
  <c r="M38" i="1"/>
  <c r="M61" i="1"/>
  <c r="M54" i="1"/>
  <c r="I55" i="2"/>
  <c r="I58" i="1"/>
  <c r="J51" i="3"/>
  <c r="J42" i="3"/>
  <c r="K64" i="2"/>
  <c r="M50" i="1"/>
  <c r="I64" i="2"/>
  <c r="M55" i="2"/>
  <c r="M63" i="2"/>
  <c r="M66" i="1"/>
  <c r="I73" i="1"/>
  <c r="M42" i="2"/>
  <c r="M64" i="2"/>
  <c r="J58" i="1"/>
  <c r="L35" i="2"/>
  <c r="K35" i="2"/>
  <c r="J35" i="2"/>
  <c r="K72" i="1"/>
  <c r="K9" i="1"/>
  <c r="K26" i="1"/>
  <c r="K37" i="1" s="1"/>
  <c r="K40" i="1" s="1"/>
  <c r="K71" i="1" s="1"/>
  <c r="M9" i="1"/>
  <c r="M8" i="1"/>
  <c r="M25" i="2"/>
  <c r="I35" i="2"/>
  <c r="I37" i="1"/>
  <c r="J37" i="1"/>
  <c r="M36" i="1"/>
  <c r="M24" i="6"/>
  <c r="L24" i="7"/>
  <c r="M24" i="7" s="1"/>
  <c r="M23" i="7"/>
  <c r="M47" i="6"/>
  <c r="L47" i="4"/>
  <c r="M47" i="4" s="1"/>
  <c r="M40" i="4"/>
  <c r="F47" i="4"/>
  <c r="F37" i="1"/>
  <c r="F40" i="1" s="1"/>
  <c r="G58" i="1"/>
  <c r="G67" i="1" s="1"/>
  <c r="G70" i="1" s="1"/>
  <c r="G71" i="1" s="1"/>
  <c r="G72" i="1"/>
  <c r="H58" i="1"/>
  <c r="H67" i="1" s="1"/>
  <c r="H70" i="1" s="1"/>
  <c r="H71" i="1" s="1"/>
  <c r="F58" i="1"/>
  <c r="C67" i="1"/>
  <c r="D58" i="1"/>
  <c r="L71" i="1" l="1"/>
  <c r="I40" i="1"/>
  <c r="M45" i="1"/>
  <c r="I67" i="1"/>
  <c r="I72" i="1"/>
  <c r="M58" i="1"/>
  <c r="J67" i="1"/>
  <c r="M35" i="2"/>
  <c r="M26" i="1"/>
  <c r="M37" i="1"/>
  <c r="J40" i="1"/>
  <c r="F67" i="1"/>
  <c r="C70" i="1"/>
  <c r="C24" i="1"/>
  <c r="C26" i="1" s="1"/>
  <c r="C13" i="3"/>
  <c r="I70" i="1" l="1"/>
  <c r="I71" i="1" s="1"/>
  <c r="M67" i="1"/>
  <c r="J70" i="1"/>
  <c r="M40" i="1"/>
  <c r="F70" i="1"/>
  <c r="F71" i="1" s="1"/>
  <c r="C71" i="1"/>
  <c r="C24" i="3"/>
  <c r="C25" i="3" s="1"/>
  <c r="M70" i="1" l="1"/>
  <c r="J71" i="1"/>
  <c r="C19" i="6"/>
  <c r="C19" i="5"/>
  <c r="C11" i="1" l="1"/>
  <c r="C29" i="1"/>
  <c r="C36" i="1" s="1"/>
  <c r="C37" i="1" s="1"/>
  <c r="C43" i="4"/>
  <c r="C19" i="4"/>
  <c r="E36" i="1"/>
  <c r="E14" i="1"/>
  <c r="D8" i="1"/>
  <c r="D26" i="1" s="1"/>
  <c r="E8" i="1"/>
  <c r="D19" i="7"/>
  <c r="E19" i="7"/>
  <c r="C19" i="7"/>
  <c r="E26" i="1" l="1"/>
  <c r="E37" i="1" s="1"/>
  <c r="D72" i="1"/>
  <c r="D36" i="5"/>
  <c r="C36" i="5"/>
  <c r="C36" i="6"/>
  <c r="D38" i="3"/>
  <c r="D66" i="1"/>
  <c r="D67" i="1" s="1"/>
  <c r="D51" i="2"/>
  <c r="E45" i="1"/>
  <c r="E72" i="1" s="1"/>
  <c r="D36" i="1"/>
  <c r="E58" i="1" l="1"/>
  <c r="E67" i="1" s="1"/>
  <c r="C73" i="1"/>
  <c r="E40" i="1"/>
  <c r="D37" i="1"/>
  <c r="D70" i="1" l="1"/>
  <c r="D40" i="1"/>
  <c r="E70" i="1"/>
  <c r="E71" i="1" s="1"/>
  <c r="D71" i="1" l="1"/>
  <c r="G13" i="8" l="1"/>
  <c r="G20" i="8" s="1"/>
  <c r="C46" i="7" l="1"/>
  <c r="E29" i="7"/>
  <c r="D29" i="7"/>
  <c r="D40" i="7" s="1"/>
  <c r="D47" i="7" s="1"/>
  <c r="C29" i="7"/>
  <c r="E23" i="7"/>
  <c r="D23" i="7"/>
  <c r="C23" i="7"/>
  <c r="E15" i="7"/>
  <c r="D15" i="7"/>
  <c r="C15" i="7"/>
  <c r="D24" i="7" l="1"/>
  <c r="E40" i="7"/>
  <c r="E47" i="7" s="1"/>
  <c r="C40" i="7"/>
  <c r="E24" i="7"/>
  <c r="C24" i="7"/>
  <c r="E46" i="6"/>
  <c r="D46" i="6"/>
  <c r="C46" i="6"/>
  <c r="C29" i="6"/>
  <c r="C40" i="6" s="1"/>
  <c r="E23" i="6"/>
  <c r="D23" i="6"/>
  <c r="C23" i="6"/>
  <c r="E15" i="6"/>
  <c r="D15" i="6"/>
  <c r="C15" i="6"/>
  <c r="C47" i="7" l="1"/>
  <c r="C24" i="6"/>
  <c r="E24" i="6"/>
  <c r="D24" i="6"/>
  <c r="C47" i="6"/>
  <c r="C15" i="5" l="1"/>
  <c r="E46" i="5"/>
  <c r="D46" i="5"/>
  <c r="C46" i="5"/>
  <c r="E47" i="5"/>
  <c r="D40" i="5"/>
  <c r="D47" i="5" s="1"/>
  <c r="C29" i="5"/>
  <c r="C40" i="5" s="1"/>
  <c r="E23" i="5"/>
  <c r="D23" i="5"/>
  <c r="C23" i="5"/>
  <c r="E15" i="5"/>
  <c r="D15" i="5"/>
  <c r="D24" i="5" s="1"/>
  <c r="E24" i="5" l="1"/>
  <c r="C24" i="5"/>
  <c r="C47" i="5"/>
  <c r="E46" i="4" l="1"/>
  <c r="E47" i="4" s="1"/>
  <c r="D46" i="4"/>
  <c r="C46" i="4"/>
  <c r="D36" i="4"/>
  <c r="D52" i="1" s="1"/>
  <c r="C36" i="4"/>
  <c r="D29" i="4"/>
  <c r="D40" i="4" s="1"/>
  <c r="D47" i="4" s="1"/>
  <c r="C29" i="4"/>
  <c r="D23" i="4"/>
  <c r="D15" i="4"/>
  <c r="C15" i="4"/>
  <c r="C40" i="4" l="1"/>
  <c r="D24" i="4"/>
  <c r="C23" i="4"/>
  <c r="D50" i="3"/>
  <c r="D51" i="3" s="1"/>
  <c r="D42" i="3"/>
  <c r="D24" i="3"/>
  <c r="D15" i="3"/>
  <c r="C47" i="4" l="1"/>
  <c r="D25" i="3"/>
  <c r="C24" i="4"/>
  <c r="E47" i="2" l="1"/>
  <c r="E42" i="2" s="1"/>
  <c r="E55" i="2" s="1"/>
  <c r="E64" i="2" s="1"/>
  <c r="D42" i="2"/>
  <c r="D34" i="2"/>
  <c r="D25" i="2"/>
  <c r="D55" i="2" l="1"/>
  <c r="D64" i="2" s="1"/>
  <c r="D35" i="2"/>
  <c r="E47" i="6" l="1"/>
  <c r="D29" i="6"/>
  <c r="D40" i="6" l="1"/>
  <c r="D47" i="6" l="1"/>
  <c r="C72" i="1" l="1"/>
  <c r="H24" i="11" l="1"/>
  <c r="O24" i="11" s="1"/>
  <c r="C24" i="11"/>
  <c r="F25" i="11"/>
  <c r="E5" i="11"/>
  <c r="G25" i="11" l="1"/>
  <c r="D25" i="11"/>
  <c r="C25" i="11"/>
  <c r="E25" i="11" l="1"/>
  <c r="E18" i="11"/>
  <c r="O18" i="11" s="1"/>
  <c r="H25" i="11" l="1"/>
  <c r="O25" i="11" s="1"/>
  <c r="H33" i="10" l="1"/>
  <c r="O33" i="10" s="1"/>
  <c r="H12" i="10" l="1"/>
  <c r="O12" i="10" s="1"/>
  <c r="H24" i="10"/>
  <c r="O24" i="10" s="1"/>
  <c r="O34" i="10" l="1"/>
  <c r="H34" i="10" l="1"/>
  <c r="H36" i="10" l="1"/>
  <c r="I36" i="10" s="1"/>
  <c r="J36" i="10" s="1"/>
  <c r="K36" i="10" s="1"/>
  <c r="L36" i="10" s="1"/>
  <c r="M36" i="10" s="1"/>
  <c r="N36" i="10" s="1"/>
</calcChain>
</file>

<file path=xl/sharedStrings.xml><?xml version="1.0" encoding="utf-8"?>
<sst xmlns="http://schemas.openxmlformats.org/spreadsheetml/2006/main" count="1259" uniqueCount="287">
  <si>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</si>
  <si>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</si>
  <si>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</si>
  <si>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</si>
  <si>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</si>
  <si>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</si>
  <si>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</si>
  <si>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</si>
  <si>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</si>
  <si>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</si>
  <si>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2.12</t>
  </si>
  <si>
    <t>2.13</t>
  </si>
  <si>
    <t>-ebből elkülönített állami pénzalapoktól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</si>
  <si>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</si>
  <si>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</si>
  <si>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</si>
  <si>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</si>
  <si>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</si>
  <si>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</si>
  <si>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</si>
  <si>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</si>
  <si>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</si>
  <si>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</si>
  <si>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</si>
  <si>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</si>
  <si>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</si>
  <si>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</si>
  <si>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</si>
  <si>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</si>
  <si>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</si>
  <si>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</si>
  <si>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</si>
  <si>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</si>
  <si>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</si>
  <si>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</si>
  <si>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</si>
  <si>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</si>
  <si>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</si>
  <si>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</si>
  <si>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</si>
  <si>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-ebből lekötött bankbetétek megszüntetése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</si>
  <si>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</si>
  <si>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</si>
  <si>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</si>
  <si>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</si>
  <si>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</si>
  <si>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</si>
  <si>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</si>
  <si>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</si>
  <si>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</si>
  <si>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</si>
  <si>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</si>
  <si>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- lekötött bankbetétek megszüntetése</t>
  </si>
  <si>
    <t>20.</t>
  </si>
  <si>
    <t>Mindösszesen: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</si>
  <si>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</si>
  <si>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</si>
  <si>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</si>
  <si>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</si>
  <si>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</si>
  <si>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</si>
  <si>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</si>
  <si>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</si>
  <si>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</si>
  <si>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</si>
  <si>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</si>
  <si>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</si>
  <si>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</si>
  <si>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</si>
  <si>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</si>
  <si>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</si>
  <si>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</si>
  <si>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</si>
  <si>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</si>
  <si>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</si>
  <si>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</si>
  <si>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</si>
  <si>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</si>
  <si>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</si>
  <si>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</si>
  <si>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</si>
  <si>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</si>
  <si>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</si>
  <si>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</si>
  <si>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</si>
  <si>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</si>
  <si>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</si>
  <si>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</si>
  <si>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</si>
  <si>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Költségvetési egyenleg</t>
  </si>
  <si>
    <r>
      <t>ebből:  Működési bevételek és kiadások  egyenlege</t>
    </r>
    <r>
      <rPr>
        <i/>
        <sz val="8"/>
        <color theme="1"/>
        <rFont val="Calibri"/>
        <family val="2"/>
        <charset val="238"/>
        <scheme val="minor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</si>
  <si>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theme="1"/>
        <rFont val="Calibri"/>
        <family val="2"/>
        <charset val="238"/>
        <scheme val="minor"/>
      </rPr>
      <t>[Bevételek (6.+8.) - Kiadások(2.)]</t>
    </r>
  </si>
  <si>
    <t>adatok forintban</t>
  </si>
  <si>
    <t>Pécel Város Önkormányzatának költségvetése</t>
  </si>
  <si>
    <t>Kötelező feladat</t>
  </si>
  <si>
    <t>Önként vállalt feladat</t>
  </si>
  <si>
    <t>Állami feladat</t>
  </si>
  <si>
    <t>Maradvány igénybevétele B8131</t>
  </si>
  <si>
    <t>ssz.</t>
  </si>
  <si>
    <t>Önkormányzat</t>
  </si>
  <si>
    <t>Védőnői szolgálat</t>
  </si>
  <si>
    <t>Felhalmozási célú támogatások áll.házt.belülről</t>
  </si>
  <si>
    <t>Működési bevételek B4</t>
  </si>
  <si>
    <t>- ebből központi irányítószervi támogatás</t>
  </si>
  <si>
    <t>Személyi juttatások K1</t>
  </si>
  <si>
    <t>Munkaadókat terhelő járulékok és szociális hozz.adó  K2</t>
  </si>
  <si>
    <t>Dologi kiadások K3</t>
  </si>
  <si>
    <t>Ellátottak pénzbeli juttatásai K4</t>
  </si>
  <si>
    <t>Egyéb működési kiadások  K5</t>
  </si>
  <si>
    <t>Tartalékok K512</t>
  </si>
  <si>
    <t>Beruházások K6</t>
  </si>
  <si>
    <t>Belföldi finanszírozás kiadásai K9</t>
  </si>
  <si>
    <t>Péceli Polgármesteri Hivatal költségvetése</t>
  </si>
  <si>
    <t>Működési célú támogatások államháztartáson belülrőlB1</t>
  </si>
  <si>
    <t>Felhalmozási célú támogatások áll.házt. belülről</t>
  </si>
  <si>
    <t>ebből irányítószervi támogatás</t>
  </si>
  <si>
    <t>Lázár Ervin Városi Könyvtár és Szemere Pál Művelődési Ház költségvetése</t>
  </si>
  <si>
    <t>Pécel Város Óvodái és Bölcsődéje költségvetése</t>
  </si>
  <si>
    <t>sorszám</t>
  </si>
  <si>
    <t>megnevezés</t>
  </si>
  <si>
    <t>megjegyzés</t>
  </si>
  <si>
    <t>Céltartalék</t>
  </si>
  <si>
    <t>Polgármesteri keret</t>
  </si>
  <si>
    <t>Általános tartalék</t>
  </si>
  <si>
    <t>Fejlesztési céltartalék</t>
  </si>
  <si>
    <t>-ebből Általános fejlesztési tartalék</t>
  </si>
  <si>
    <t>-ebből Környezetvédelmi alap</t>
  </si>
  <si>
    <t>Tartalékok összesen:</t>
  </si>
  <si>
    <t>Pécel Város Önkormányzata 2017. évi tartalékok részletezése</t>
  </si>
  <si>
    <t>Péceli Család- és Gyermekjóléti Szolgálat költségvetése</t>
  </si>
  <si>
    <t>- ebből talajterhelési díj</t>
  </si>
  <si>
    <t>- ebből pótlék, bírság</t>
  </si>
  <si>
    <t>2017. eredeti előirányzat</t>
  </si>
  <si>
    <t>-ebből Közműfejlesztési alap</t>
  </si>
  <si>
    <t>Eredeti előirányzat</t>
  </si>
  <si>
    <t>-ebből vis maior önrész</t>
  </si>
  <si>
    <t>Pécel Város Önkormányzata és költségvetési szerveinek költségvetése</t>
  </si>
  <si>
    <t>2017. évi összevont bevételi és kiadási kiemelt előirányzatonként</t>
  </si>
  <si>
    <t>-ebből OEP-től átvett támogatások</t>
  </si>
  <si>
    <t>- ebből magánszemélyek kommunális adója</t>
  </si>
  <si>
    <t>Folyószámlahitel, kölcsöntörlesztés államháztartáson kívülre</t>
  </si>
  <si>
    <t>2017. évi  bevételi és kiadási kiemelt előirányzatonként</t>
  </si>
  <si>
    <t xml:space="preserve">Működési célú támogatások államháztartáson belülről </t>
  </si>
  <si>
    <t xml:space="preserve">-ebből OEP-től átvett támogatások </t>
  </si>
  <si>
    <t>2017. évi  bevételi és kiadási kiemelt feladatonként</t>
  </si>
  <si>
    <t xml:space="preserve">Működési célú támogatások áll.házt. belülről </t>
  </si>
  <si>
    <t xml:space="preserve">Működési bevételek </t>
  </si>
  <si>
    <t xml:space="preserve">Felhalmozási bevételek </t>
  </si>
  <si>
    <t xml:space="preserve">Maradvány igénybevétele </t>
  </si>
  <si>
    <t>Módosított előirányzat</t>
  </si>
  <si>
    <t>Teljesítés</t>
  </si>
  <si>
    <t>- ebből államháztartáson belüli megelőlegezések</t>
  </si>
  <si>
    <t>Módosított előirzányzat</t>
  </si>
  <si>
    <t>Pécel Város Önkormányzatának 2017. évi működési célú pénzeszköz átadása államháztartáson kívülre, civil és egyéb szervezetek részére</t>
  </si>
  <si>
    <t>Összesen:</t>
  </si>
  <si>
    <t>Civil szervezetek támogatása</t>
  </si>
  <si>
    <t>Pécel Üzemeltető Kft.</t>
  </si>
  <si>
    <t>Péceli Rendezvényszervező, Ingatlanhasznosító és -fejlesztő Kft.</t>
  </si>
  <si>
    <t>Péceli Polgárőrség Bűnmegelőzési és Önvédelmi Egyesülete</t>
  </si>
  <si>
    <t>Ipartestületek Országos Szövetsége</t>
  </si>
  <si>
    <t xml:space="preserve">Bursa Hungarica </t>
  </si>
  <si>
    <t>Országos Egyesület a Mosolyért Közhasznú Egyesület</t>
  </si>
  <si>
    <t>Volánbusz Zrt.</t>
  </si>
  <si>
    <t>Pécel Város Önkormányzatának 2017. évi bevételi előirányzat felhasználási ütemterve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</si>
  <si>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</si>
  <si>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</si>
  <si>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</si>
  <si>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</si>
  <si>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</si>
  <si>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</si>
  <si>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</si>
  <si>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</si>
  <si>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</si>
  <si>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</si>
  <si>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</si>
  <si>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</si>
  <si>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</si>
  <si>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-ebből oeptől átvett támogatások</t>
  </si>
  <si>
    <t>- ebből kommunálisadó</t>
  </si>
  <si>
    <t>kiadások</t>
  </si>
  <si>
    <t>göngyölt összeg</t>
  </si>
  <si>
    <t>Pécel Város Önkormányzatának 2017. évi kiadási előirányzat felhasználási ütemterve</t>
  </si>
  <si>
    <t>összesen</t>
  </si>
  <si>
    <t xml:space="preserve">Munkaadókat terh.járulékok és szoc.hozz.adó  </t>
  </si>
  <si>
    <t>Hitel, kölcsöntörl. államházt. kívülre</t>
  </si>
  <si>
    <t>-ebből társulásoktól átvett támogatások, központi költségvetéis szervtől, egyéb fejezeti kezelésű előirányzattól</t>
  </si>
  <si>
    <t>Partner</t>
  </si>
  <si>
    <t>Kötváll kezdete</t>
  </si>
  <si>
    <t>Kötváll vége</t>
  </si>
  <si>
    <t>Szerződés bruttó</t>
  </si>
  <si>
    <t>Típus</t>
  </si>
  <si>
    <t>Tárgya</t>
  </si>
  <si>
    <t>Megkötés</t>
  </si>
  <si>
    <t>Müller-Guttenbrunn Hulladékanyag Kereskedő és Feldolgozó Kft</t>
  </si>
  <si>
    <t>Szállítói szerződés</t>
  </si>
  <si>
    <t>Fémhulladék szállítási szerződés</t>
  </si>
  <si>
    <t>Lukács Miklós ev. LUMIX Mérnöki Iroda</t>
  </si>
  <si>
    <t>Vállalkozási szerződés, útfelújítási tervek</t>
  </si>
  <si>
    <t>Budapesti Műszaki és Gazdaságtudományi Egyetem</t>
  </si>
  <si>
    <t>Közösségi tervezési szerződés</t>
  </si>
  <si>
    <t>Gesztorház Bt.</t>
  </si>
  <si>
    <t>Megbízási szerződés beszerzési eljárás lefolytatására</t>
  </si>
  <si>
    <t>Portaterv Kft.</t>
  </si>
  <si>
    <t>Iparterület fejlesztésének szakmai porgramjának kialakítása, tanácsadás</t>
  </si>
  <si>
    <t>NHKV Zrt.</t>
  </si>
  <si>
    <t>Hulladékszállítás Kossuth tér 5.</t>
  </si>
  <si>
    <t>Pro Régio Nonprofit Közhasznú kft</t>
  </si>
  <si>
    <t>Projektmenedzsment feladatok ellátása KEHOP-5.2.9</t>
  </si>
  <si>
    <t>Kiszi-Kő Plusz Kft</t>
  </si>
  <si>
    <t>Építési-bontási hulladékok tereprendezése</t>
  </si>
  <si>
    <t>Eridánusz Építő Kft.</t>
  </si>
  <si>
    <t>Pécel 4085/1-194 hrsz. ingatlanokon elhelyezett építési-bontási hulladékok, anyagok tereprendezése</t>
  </si>
  <si>
    <t>Fáy-tanyán elhelyezett építési-bontási hulladékok, aszfalt tereprendezése</t>
  </si>
  <si>
    <t>Finn Út Kft.</t>
  </si>
  <si>
    <t>Határ út útalapjának felújítása</t>
  </si>
  <si>
    <t>Erkel Ferenc utca felújítása</t>
  </si>
  <si>
    <t>ECOBIO SYSTEM Kft.</t>
  </si>
  <si>
    <t>Közbeszerzési eljárás teljeskörű lebonyolítása (Vis Maior támogatásból megvalósuló útfelújítások)</t>
  </si>
  <si>
    <t>FE-GROUP INVEST Zrt.</t>
  </si>
  <si>
    <t>Elektronikai hulladék közvetlen lakossági átvétele</t>
  </si>
  <si>
    <t>Helpynet Kft.</t>
  </si>
  <si>
    <t>Világháló - portál szolgáltatás</t>
  </si>
  <si>
    <t>Sourcing Hungary Szolgáltató Kft</t>
  </si>
  <si>
    <t>Közintézmények energiahatékonysági feladatainak támogatása</t>
  </si>
  <si>
    <t>Kovács László</t>
  </si>
  <si>
    <t>Telek adásvételi szerződés 1923/9 hrsz</t>
  </si>
  <si>
    <t>ELMŰ-ÉMÁSZ Energiakereskedő Kft.</t>
  </si>
  <si>
    <t>Energia vásárlási szerződés Kossuth tér 5.</t>
  </si>
  <si>
    <t>Sárkány Attiláné</t>
  </si>
  <si>
    <t xml:space="preserve">Ingatlan adásvételi szerződés 0370/170 hrsz </t>
  </si>
  <si>
    <t>Polgármesteri kötelezettségvállalások I. félévben</t>
  </si>
  <si>
    <t>Szállító neve</t>
  </si>
  <si>
    <t>Rendelés dátuma</t>
  </si>
  <si>
    <t>Teljesítés dátuma</t>
  </si>
  <si>
    <t>Rendelés bruttó</t>
  </si>
  <si>
    <t>Megjegyzés</t>
  </si>
  <si>
    <t>TS Gastro Kft.</t>
  </si>
  <si>
    <t>Megrendelő</t>
  </si>
  <si>
    <t>Nyári önkormányzati tábor étkeztetés</t>
  </si>
  <si>
    <t>Ferlux-Vill Kft</t>
  </si>
  <si>
    <t>Festmény megvilágítás kialakítása, lámpatestek felszerelése</t>
  </si>
  <si>
    <t>Faragó Környezetvédelmi Kft</t>
  </si>
  <si>
    <t>Lakossági veszélyes hulladék gyűjtése, elszállítása</t>
  </si>
  <si>
    <t>500.000 Ft alatti dologi kiadásokra vállalt szóbeli kötelezettségek és megrendelések összesen bruttó:</t>
  </si>
  <si>
    <t>Ray-Med Kft.</t>
  </si>
  <si>
    <t>Fáy András Mezőgazdasági Szakképző Iskola és Kollégium</t>
  </si>
  <si>
    <t xml:space="preserve">Kimutatás az európai uniós támogatásokkal megvalósuló projektekről </t>
  </si>
  <si>
    <t>tájékoztató adatok</t>
  </si>
  <si>
    <t>Beruházás előirányzata</t>
  </si>
  <si>
    <t>-</t>
  </si>
  <si>
    <t>Bevételek</t>
  </si>
  <si>
    <t>Támogatás</t>
  </si>
  <si>
    <t>-ebből előleg</t>
  </si>
  <si>
    <t>Önrész</t>
  </si>
  <si>
    <t>-ebből támogatási szerződés szerint elszámolandó</t>
  </si>
  <si>
    <t>Beruházás</t>
  </si>
  <si>
    <t>Szolgáltatások költsége</t>
  </si>
  <si>
    <t>-ebből projekt előkészítés</t>
  </si>
  <si>
    <t>-ebből projekt menedzsment költsége</t>
  </si>
  <si>
    <t>Eszközbeszerzés</t>
  </si>
  <si>
    <t>KEHOP-5.2.9-16-2016-00020 azonosító számú pályázat - teljes költség</t>
  </si>
  <si>
    <t>"1.  melléklet a 6/2017. (III.10.) önkormányzati rendelethez</t>
  </si>
  <si>
    <t>"</t>
  </si>
  <si>
    <t>"2.  melléklet a 6/2017. (III.10.) önkormányzati rendelethez</t>
  </si>
  <si>
    <t>"3.  melléklet a 6/2017. (III.10.) önkormányzati rendelethez</t>
  </si>
  <si>
    <t>"6.  melléklet a 6/2017. (III.10.) önkormányzati rendelethez</t>
  </si>
  <si>
    <t>"7.  melléklet a 6/2017. (III.10.) önkormányzati rendelethez</t>
  </si>
  <si>
    <t>"8.  melléklet a 6/2017. (III.10.) önkormányzati rendelethez</t>
  </si>
  <si>
    <t>11.  melléklet a 6/2017. (III.10.) önkormányzati rendelethez</t>
  </si>
  <si>
    <t>"15.  melléklet  a 6/2017. (III.10.) önkormányzati rendelethez</t>
  </si>
  <si>
    <t>"18.  melléklet a 6/2017. (III.10.) önkormányzati rendelethez</t>
  </si>
  <si>
    <t>"19.  melléklet a 6/2017. (III.10.) önkormányzati rendelethez</t>
  </si>
  <si>
    <t>5.  melléklet a  ../2018. (…....) önkormányzati rendelethez</t>
  </si>
  <si>
    <t>5.  melléklet a …./2018. (….) önkormányzati rendelethez</t>
  </si>
  <si>
    <t>"4.  melléklet a 6/2017. (III.10.) önkormányzati rendelethez</t>
  </si>
  <si>
    <t xml:space="preserve"> </t>
  </si>
  <si>
    <t>KÖFOP-1.2.1-VEKOP-16-2017-01272 azonosító számú pályázat- teljes költség</t>
  </si>
  <si>
    <t>10.  melléklet az 1/2018. (II. 7.) önkormányzati rendelethez</t>
  </si>
  <si>
    <t>9.  melléklet az  1/2018. (II. 7.) önkormányzati rendelethez</t>
  </si>
  <si>
    <t>8.  melléklet az  1/2018. (II. 7.) önkormányzati rendelethez</t>
  </si>
  <si>
    <t>7.  melléklet az 1/2018. (II. 7.) önkormányzati rendelethez</t>
  </si>
  <si>
    <t>6.  melléklet az 1/2018. (II. 7.) önkormányzati rendelethez</t>
  </si>
  <si>
    <t>5.  melléklet az 1/2018. (II. 7.) önkormányzati rendelethez</t>
  </si>
  <si>
    <t>4. melléklet az 1/2018. (II. 7.) önkormányzati rendelethez</t>
  </si>
  <si>
    <t>3.  melléklet az  1/2018. (II. 7.) önkormányzati rendelethez</t>
  </si>
  <si>
    <t>2.  melléklet az  1/2018. (II. 7.) önkormányzati rendelethez</t>
  </si>
  <si>
    <t>1.  melléklet az  1/2018. (II. 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</si>
</sst>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8"/>
      <color indexed="8"/>
      <name val="Calibri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9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3" fontId="3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0" xfId="0" applyFont="1" applyBorder="1" applyAlignment="1"/>
    <xf numFmtId="0" fontId="0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49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49" fontId="11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/>
    <xf numFmtId="49" fontId="12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/>
    <xf numFmtId="3" fontId="5" fillId="0" borderId="1" xfId="0" applyNumberFormat="1" applyFont="1" applyBorder="1" applyAlignment="1"/>
    <xf numFmtId="49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/>
    <xf numFmtId="3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3" fillId="0" borderId="0" xfId="0" applyNumberFormat="1" applyFont="1" applyBorder="1"/>
    <xf numFmtId="49" fontId="4" fillId="0" borderId="1" xfId="0" applyNumberFormat="1" applyFont="1" applyBorder="1" applyAlignment="1">
      <alignment horizontal="center" wrapText="1"/>
    </xf>
    <xf numFmtId="9" fontId="5" fillId="0" borderId="1" xfId="0" applyNumberFormat="1" applyFont="1" applyBorder="1"/>
    <xf numFmtId="0" fontId="3" fillId="0" borderId="0" xfId="0" applyFont="1" applyBorder="1"/>
    <xf numFmtId="0" fontId="3" fillId="0" borderId="4" xfId="0" applyFont="1" applyBorder="1" applyAlignment="1"/>
    <xf numFmtId="49" fontId="5" fillId="0" borderId="0" xfId="0" applyNumberFormat="1" applyFont="1" applyBorder="1" applyAlignment="1">
      <alignment wrapText="1"/>
    </xf>
    <xf numFmtId="3" fontId="3" fillId="0" borderId="11" xfId="0" applyNumberFormat="1" applyFont="1" applyBorder="1"/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3" fontId="4" fillId="0" borderId="11" xfId="0" applyNumberFormat="1" applyFont="1" applyBorder="1"/>
    <xf numFmtId="9" fontId="11" fillId="0" borderId="1" xfId="0" applyNumberFormat="1" applyFont="1" applyBorder="1"/>
    <xf numFmtId="49" fontId="11" fillId="0" borderId="0" xfId="0" applyNumberFormat="1" applyFont="1" applyBorder="1" applyAlignment="1">
      <alignment horizontal="center"/>
    </xf>
    <xf numFmtId="3" fontId="11" fillId="0" borderId="0" xfId="0" applyNumberFormat="1" applyFont="1" applyBorder="1"/>
    <xf numFmtId="3" fontId="11" fillId="0" borderId="11" xfId="0" applyNumberFormat="1" applyFont="1" applyBorder="1"/>
    <xf numFmtId="3" fontId="0" fillId="0" borderId="0" xfId="0" applyNumberFormat="1" applyBorder="1"/>
    <xf numFmtId="0" fontId="6" fillId="0" borderId="1" xfId="0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0" fillId="0" borderId="3" xfId="0" applyBorder="1"/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3" fontId="3" fillId="0" borderId="1" xfId="0" applyNumberFormat="1" applyFont="1" applyBorder="1" applyAlignment="1"/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wrapText="1"/>
    </xf>
    <xf numFmtId="3" fontId="14" fillId="0" borderId="1" xfId="0" applyNumberFormat="1" applyFont="1" applyBorder="1"/>
    <xf numFmtId="3" fontId="15" fillId="0" borderId="1" xfId="0" applyNumberFormat="1" applyFont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8" fillId="0" borderId="1" xfId="0" applyNumberFormat="1" applyFont="1" applyBorder="1" applyAlignment="1"/>
    <xf numFmtId="3" fontId="5" fillId="0" borderId="1" xfId="0" applyNumberFormat="1" applyFont="1" applyBorder="1" applyAlignment="1"/>
    <xf numFmtId="0" fontId="0" fillId="0" borderId="1" xfId="0" applyBorder="1" applyAlignment="1">
      <alignment horizontal="center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3" fillId="0" borderId="0" xfId="0" applyNumberFormat="1" applyFont="1" applyFill="1" applyBorder="1"/>
    <xf numFmtId="3" fontId="15" fillId="0" borderId="0" xfId="0" applyNumberFormat="1" applyFont="1" applyBorder="1"/>
    <xf numFmtId="0" fontId="0" fillId="0" borderId="0" xfId="0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/>
    <xf numFmtId="14" fontId="0" fillId="0" borderId="1" xfId="0" applyNumberFormat="1" applyBorder="1"/>
    <xf numFmtId="49" fontId="0" fillId="0" borderId="1" xfId="0" applyNumberFormat="1" applyBorder="1"/>
    <xf numFmtId="0" fontId="10" fillId="0" borderId="0" xfId="0" applyFont="1" applyAlignment="1">
      <alignment horizontal="center"/>
    </xf>
    <xf numFmtId="49" fontId="0" fillId="0" borderId="0" xfId="0" applyNumberFormat="1" applyFill="1" applyBorder="1" applyAlignment="1"/>
    <xf numFmtId="14" fontId="0" fillId="0" borderId="0" xfId="0" applyNumberFormat="1" applyBorder="1"/>
    <xf numFmtId="49" fontId="0" fillId="0" borderId="0" xfId="0" applyNumberFormat="1" applyBorder="1"/>
    <xf numFmtId="14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14" fontId="0" fillId="0" borderId="0" xfId="0" applyNumberFormat="1"/>
    <xf numFmtId="49" fontId="0" fillId="0" borderId="0" xfId="0" applyNumberFormat="1"/>
    <xf numFmtId="164" fontId="10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 wrapText="1"/>
    </xf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/>
    <xf numFmtId="49" fontId="5" fillId="0" borderId="1" xfId="0" applyNumberFormat="1" applyFont="1" applyBorder="1"/>
    <xf numFmtId="49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3" fontId="10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0" fillId="0" borderId="3" xfId="0" applyNumberFormat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1_KEPVISELO_TESTULET\vegleges_eloterjesztesek\2018\vegleges_szerkeztheto%202018\01_30\Seg&#233;dt&#225;bla%20bev&#233;teli%20el&#337;ir&#225;nyzat%20felhaszn&#225;l&#225;s%20III.%20negyed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P&#220;\El&#337;terjeszt&#233;sek\20171130%20KTGvet&#233;s%20m&#243;dos&#237;t&#225;s\Seg&#233;dt&#225;bla%20kiad&#225;si%20el&#337;ir&#225;nyzat%20felhaszn&#225;l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"/>
      <sheetName val="PH"/>
      <sheetName val="Könyvtár"/>
      <sheetName val="PVOB"/>
      <sheetName val="Csalseg"/>
      <sheetName val="Összesen"/>
    </sheetNames>
    <sheetDataSet>
      <sheetData sheetId="0">
        <row r="5">
          <cell r="C5">
            <v>63334656</v>
          </cell>
          <cell r="D5">
            <v>63334656</v>
          </cell>
          <cell r="E5">
            <v>63334656</v>
          </cell>
          <cell r="F5">
            <v>64068138</v>
          </cell>
          <cell r="G5">
            <v>55805045</v>
          </cell>
          <cell r="H5">
            <v>61116686</v>
          </cell>
        </row>
        <row r="6">
          <cell r="C6">
            <v>3968271</v>
          </cell>
          <cell r="D6">
            <v>3968271</v>
          </cell>
          <cell r="E6">
            <v>3968270</v>
          </cell>
          <cell r="F6">
            <v>4571198</v>
          </cell>
          <cell r="G6">
            <v>11119637</v>
          </cell>
          <cell r="H6">
            <v>4690636</v>
          </cell>
        </row>
        <row r="7">
          <cell r="C7">
            <v>3968271</v>
          </cell>
          <cell r="D7">
            <v>3968271</v>
          </cell>
          <cell r="E7">
            <v>3968270</v>
          </cell>
          <cell r="F7">
            <v>4571198</v>
          </cell>
          <cell r="G7">
            <v>11119637</v>
          </cell>
          <cell r="H7">
            <v>4690636</v>
          </cell>
        </row>
        <row r="8">
          <cell r="C8">
            <v>3339567</v>
          </cell>
          <cell r="D8">
            <v>3339567</v>
          </cell>
          <cell r="E8">
            <v>3339566</v>
          </cell>
          <cell r="F8">
            <v>3336900</v>
          </cell>
          <cell r="G8">
            <v>3336900</v>
          </cell>
          <cell r="H8">
            <v>3335800</v>
          </cell>
        </row>
        <row r="9">
          <cell r="C9">
            <v>42407</v>
          </cell>
          <cell r="D9">
            <v>42407</v>
          </cell>
          <cell r="E9">
            <v>42406</v>
          </cell>
          <cell r="F9">
            <v>270000</v>
          </cell>
          <cell r="G9">
            <v>540000</v>
          </cell>
          <cell r="H9">
            <v>0</v>
          </cell>
        </row>
        <row r="10">
          <cell r="C10">
            <v>586297</v>
          </cell>
          <cell r="D10">
            <v>586297</v>
          </cell>
          <cell r="E10">
            <v>586298</v>
          </cell>
          <cell r="F10">
            <v>964298</v>
          </cell>
          <cell r="G10">
            <v>7242737</v>
          </cell>
          <cell r="H10">
            <v>1354836</v>
          </cell>
        </row>
        <row r="11">
          <cell r="C11">
            <v>749808</v>
          </cell>
          <cell r="D11">
            <v>749808</v>
          </cell>
          <cell r="E11">
            <v>749808</v>
          </cell>
          <cell r="F11">
            <v>1460500</v>
          </cell>
          <cell r="G11">
            <v>247674182</v>
          </cell>
          <cell r="H11">
            <v>9117491</v>
          </cell>
        </row>
        <row r="12">
          <cell r="C12">
            <v>72842707</v>
          </cell>
          <cell r="D12">
            <v>72842707</v>
          </cell>
          <cell r="E12">
            <v>72842706</v>
          </cell>
          <cell r="F12">
            <v>340366</v>
          </cell>
          <cell r="G12">
            <v>624089</v>
          </cell>
          <cell r="H12">
            <v>39122907</v>
          </cell>
        </row>
        <row r="13">
          <cell r="C13">
            <v>10357895</v>
          </cell>
          <cell r="D13">
            <v>10357895</v>
          </cell>
          <cell r="E13">
            <v>10357894</v>
          </cell>
          <cell r="F13">
            <v>0</v>
          </cell>
          <cell r="G13">
            <v>0</v>
          </cell>
          <cell r="H13">
            <v>6511233</v>
          </cell>
        </row>
        <row r="14">
          <cell r="C14">
            <v>2064465</v>
          </cell>
          <cell r="D14">
            <v>2064465</v>
          </cell>
          <cell r="E14">
            <v>2064466</v>
          </cell>
          <cell r="F14">
            <v>0</v>
          </cell>
          <cell r="G14">
            <v>0</v>
          </cell>
          <cell r="H14">
            <v>123853</v>
          </cell>
        </row>
        <row r="15">
          <cell r="C15">
            <v>43137134</v>
          </cell>
          <cell r="D15">
            <v>43137134</v>
          </cell>
          <cell r="E15">
            <v>43137135</v>
          </cell>
          <cell r="F15">
            <v>0</v>
          </cell>
          <cell r="G15">
            <v>0</v>
          </cell>
          <cell r="H15">
            <v>24872735</v>
          </cell>
        </row>
        <row r="16">
          <cell r="C16">
            <v>9071073</v>
          </cell>
          <cell r="D16">
            <v>9071073</v>
          </cell>
          <cell r="E16">
            <v>9071073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7684594</v>
          </cell>
          <cell r="D17">
            <v>7684594</v>
          </cell>
          <cell r="E17">
            <v>7684593</v>
          </cell>
          <cell r="F17">
            <v>0</v>
          </cell>
          <cell r="G17">
            <v>0</v>
          </cell>
          <cell r="H17">
            <v>4360807</v>
          </cell>
        </row>
        <row r="18">
          <cell r="C18">
            <v>87615</v>
          </cell>
          <cell r="D18">
            <v>87615</v>
          </cell>
          <cell r="E18">
            <v>87614</v>
          </cell>
          <cell r="F18">
            <v>0</v>
          </cell>
          <cell r="G18">
            <v>0</v>
          </cell>
          <cell r="H18">
            <v>200884</v>
          </cell>
        </row>
        <row r="19">
          <cell r="C19">
            <v>439931</v>
          </cell>
          <cell r="D19">
            <v>439931</v>
          </cell>
          <cell r="E19">
            <v>439931</v>
          </cell>
          <cell r="F19">
            <v>340366</v>
          </cell>
          <cell r="G19">
            <v>624089</v>
          </cell>
          <cell r="H19">
            <v>3053395</v>
          </cell>
        </row>
        <row r="20">
          <cell r="C20">
            <v>9160390</v>
          </cell>
          <cell r="D20">
            <v>9160390</v>
          </cell>
          <cell r="E20">
            <v>9160389</v>
          </cell>
          <cell r="F20">
            <v>14919318</v>
          </cell>
          <cell r="G20">
            <v>21367421</v>
          </cell>
          <cell r="H20">
            <v>13843963</v>
          </cell>
        </row>
        <row r="21">
          <cell r="C21">
            <v>162561</v>
          </cell>
          <cell r="D21">
            <v>0</v>
          </cell>
          <cell r="E21">
            <v>0</v>
          </cell>
          <cell r="F21">
            <v>56820</v>
          </cell>
          <cell r="G21">
            <v>77450</v>
          </cell>
          <cell r="H21">
            <v>102192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>
            <v>150218393</v>
          </cell>
          <cell r="D24">
            <v>150055832</v>
          </cell>
          <cell r="E24">
            <v>150055829</v>
          </cell>
          <cell r="F24">
            <v>85416340</v>
          </cell>
          <cell r="G24">
            <v>336667824</v>
          </cell>
          <cell r="H24">
            <v>127993875</v>
          </cell>
        </row>
        <row r="25">
          <cell r="C25">
            <v>145764262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</row>
        <row r="32">
          <cell r="C32">
            <v>145764262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295982655</v>
          </cell>
          <cell r="D33">
            <v>150055832</v>
          </cell>
          <cell r="E33">
            <v>150055829</v>
          </cell>
          <cell r="F33">
            <v>85416340</v>
          </cell>
          <cell r="G33">
            <v>336667824</v>
          </cell>
          <cell r="H33">
            <v>127993875</v>
          </cell>
        </row>
        <row r="35">
          <cell r="C35">
            <v>295982655</v>
          </cell>
          <cell r="D35">
            <v>446038487</v>
          </cell>
          <cell r="E35">
            <v>596094316</v>
          </cell>
          <cell r="F35">
            <v>681510656</v>
          </cell>
          <cell r="G35">
            <v>1018178480</v>
          </cell>
          <cell r="H35">
            <v>1146172355</v>
          </cell>
        </row>
      </sheetData>
      <sheetData sheetId="1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148333</v>
          </cell>
          <cell r="D12">
            <v>148333</v>
          </cell>
          <cell r="E12">
            <v>148334</v>
          </cell>
          <cell r="F12">
            <v>0</v>
          </cell>
          <cell r="G12">
            <v>58000</v>
          </cell>
          <cell r="H12">
            <v>62685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4709</v>
          </cell>
          <cell r="D20">
            <v>4709</v>
          </cell>
          <cell r="E20">
            <v>4709</v>
          </cell>
          <cell r="F20">
            <v>1820</v>
          </cell>
          <cell r="G20">
            <v>743</v>
          </cell>
          <cell r="H20">
            <v>3453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153042</v>
          </cell>
          <cell r="D24">
            <v>153042</v>
          </cell>
          <cell r="E24">
            <v>153043</v>
          </cell>
          <cell r="F24">
            <v>1820</v>
          </cell>
          <cell r="G24">
            <v>58743</v>
          </cell>
          <cell r="H24">
            <v>66138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21333365</v>
          </cell>
          <cell r="D28">
            <v>21333365</v>
          </cell>
          <cell r="E28">
            <v>21333366</v>
          </cell>
          <cell r="F28">
            <v>22666468</v>
          </cell>
          <cell r="G28">
            <v>15419169</v>
          </cell>
          <cell r="H28">
            <v>17691139</v>
          </cell>
        </row>
        <row r="29">
          <cell r="C29">
            <v>21333365</v>
          </cell>
          <cell r="D29">
            <v>21333365</v>
          </cell>
          <cell r="E29">
            <v>21333366</v>
          </cell>
          <cell r="F29">
            <v>22666468</v>
          </cell>
          <cell r="G29">
            <v>15419169</v>
          </cell>
          <cell r="H29">
            <v>17691139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21333365</v>
          </cell>
          <cell r="D32">
            <v>21333365</v>
          </cell>
          <cell r="E32">
            <v>21333366</v>
          </cell>
          <cell r="F32">
            <v>22666468</v>
          </cell>
          <cell r="G32">
            <v>15419169</v>
          </cell>
          <cell r="H32">
            <v>17691139</v>
          </cell>
        </row>
        <row r="33">
          <cell r="C33">
            <v>21486407</v>
          </cell>
          <cell r="D33">
            <v>21486407</v>
          </cell>
          <cell r="E33">
            <v>21486409</v>
          </cell>
          <cell r="F33">
            <v>22668288</v>
          </cell>
          <cell r="G33">
            <v>15477912</v>
          </cell>
          <cell r="H33">
            <v>17757277</v>
          </cell>
        </row>
        <row r="35">
          <cell r="C35">
            <v>21486407</v>
          </cell>
          <cell r="D35">
            <v>42972814</v>
          </cell>
          <cell r="E35">
            <v>64459223</v>
          </cell>
          <cell r="F35">
            <v>87127511</v>
          </cell>
          <cell r="G35">
            <v>102605423</v>
          </cell>
          <cell r="H35">
            <v>120362700</v>
          </cell>
        </row>
      </sheetData>
      <sheetData sheetId="2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297</v>
          </cell>
          <cell r="D20">
            <v>297</v>
          </cell>
          <cell r="E20">
            <v>296</v>
          </cell>
          <cell r="F20">
            <v>1600</v>
          </cell>
          <cell r="G20">
            <v>460</v>
          </cell>
          <cell r="H20">
            <v>16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297</v>
          </cell>
          <cell r="D24">
            <v>297</v>
          </cell>
          <cell r="E24">
            <v>296</v>
          </cell>
          <cell r="F24">
            <v>1600</v>
          </cell>
          <cell r="G24">
            <v>460</v>
          </cell>
          <cell r="H24">
            <v>16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1587566</v>
          </cell>
          <cell r="D28">
            <v>1587566</v>
          </cell>
          <cell r="E28">
            <v>1587567</v>
          </cell>
          <cell r="F28">
            <v>2687584</v>
          </cell>
          <cell r="G28">
            <v>1313586</v>
          </cell>
          <cell r="H28">
            <v>2298654</v>
          </cell>
        </row>
        <row r="29">
          <cell r="C29">
            <v>1587566</v>
          </cell>
          <cell r="D29">
            <v>1587566</v>
          </cell>
          <cell r="E29">
            <v>1587567</v>
          </cell>
          <cell r="F29">
            <v>2687584</v>
          </cell>
          <cell r="G29">
            <v>1313586</v>
          </cell>
          <cell r="H29">
            <v>2298654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1587566</v>
          </cell>
          <cell r="D32">
            <v>1587566</v>
          </cell>
          <cell r="E32">
            <v>1587567</v>
          </cell>
          <cell r="F32">
            <v>2687584</v>
          </cell>
          <cell r="G32">
            <v>1313586</v>
          </cell>
          <cell r="H32">
            <v>2298654</v>
          </cell>
        </row>
        <row r="33">
          <cell r="C33">
            <v>1587863</v>
          </cell>
          <cell r="D33">
            <v>1587863</v>
          </cell>
          <cell r="E33">
            <v>1587863</v>
          </cell>
          <cell r="F33">
            <v>2689184</v>
          </cell>
          <cell r="G33">
            <v>1314046</v>
          </cell>
          <cell r="H33">
            <v>2298670</v>
          </cell>
        </row>
        <row r="35">
          <cell r="C35">
            <v>1587863</v>
          </cell>
          <cell r="D35">
            <v>3175726</v>
          </cell>
          <cell r="E35">
            <v>4763589</v>
          </cell>
          <cell r="F35">
            <v>7452773</v>
          </cell>
          <cell r="G35">
            <v>8766819</v>
          </cell>
          <cell r="H35">
            <v>11065489</v>
          </cell>
        </row>
      </sheetData>
      <sheetData sheetId="3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C6">
            <v>176370</v>
          </cell>
          <cell r="D6">
            <v>176370</v>
          </cell>
          <cell r="E6">
            <v>176369</v>
          </cell>
          <cell r="F6">
            <v>89912</v>
          </cell>
          <cell r="G6">
            <v>614934</v>
          </cell>
          <cell r="H6">
            <v>219556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84510</v>
          </cell>
          <cell r="D20">
            <v>84510</v>
          </cell>
          <cell r="E20">
            <v>84510</v>
          </cell>
          <cell r="F20">
            <v>89687</v>
          </cell>
          <cell r="G20">
            <v>71637</v>
          </cell>
          <cell r="H20">
            <v>320724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260880</v>
          </cell>
          <cell r="D24">
            <v>260880</v>
          </cell>
          <cell r="E24">
            <v>260879</v>
          </cell>
          <cell r="F24">
            <v>179599</v>
          </cell>
          <cell r="G24">
            <v>686571</v>
          </cell>
          <cell r="H24">
            <v>540280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22408329</v>
          </cell>
          <cell r="D28">
            <v>22408329</v>
          </cell>
          <cell r="E28">
            <v>22408329</v>
          </cell>
          <cell r="F28">
            <v>26859844</v>
          </cell>
          <cell r="G28">
            <v>24490621</v>
          </cell>
          <cell r="H28">
            <v>22262358</v>
          </cell>
        </row>
        <row r="29">
          <cell r="C29">
            <v>22408329</v>
          </cell>
          <cell r="D29">
            <v>22408329</v>
          </cell>
          <cell r="E29">
            <v>22408329</v>
          </cell>
          <cell r="F29">
            <v>26859844</v>
          </cell>
          <cell r="G29">
            <v>24490621</v>
          </cell>
          <cell r="H29">
            <v>22262358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22408329</v>
          </cell>
          <cell r="D32">
            <v>22408329</v>
          </cell>
          <cell r="E32">
            <v>22408329</v>
          </cell>
          <cell r="F32">
            <v>26859844</v>
          </cell>
          <cell r="G32">
            <v>24490621</v>
          </cell>
          <cell r="H32">
            <v>22262358</v>
          </cell>
        </row>
        <row r="33">
          <cell r="C33">
            <v>22669209</v>
          </cell>
          <cell r="D33">
            <v>22669209</v>
          </cell>
          <cell r="E33">
            <v>22669208</v>
          </cell>
          <cell r="F33">
            <v>27039443</v>
          </cell>
          <cell r="G33">
            <v>25177192</v>
          </cell>
          <cell r="H33">
            <v>22802638</v>
          </cell>
        </row>
        <row r="35">
          <cell r="C35">
            <v>22669209</v>
          </cell>
          <cell r="D35">
            <v>45338418</v>
          </cell>
          <cell r="E35">
            <v>68007626</v>
          </cell>
          <cell r="F35">
            <v>95047069</v>
          </cell>
          <cell r="G35">
            <v>120224261</v>
          </cell>
          <cell r="H35">
            <v>143026899</v>
          </cell>
        </row>
      </sheetData>
      <sheetData sheetId="4">
        <row r="6">
          <cell r="C6">
            <v>45607</v>
          </cell>
          <cell r="D6">
            <v>45607</v>
          </cell>
          <cell r="E6">
            <v>45607</v>
          </cell>
          <cell r="F6">
            <v>0</v>
          </cell>
          <cell r="G6">
            <v>0</v>
          </cell>
          <cell r="H6">
            <v>147896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34983</v>
          </cell>
          <cell r="D20">
            <v>34984</v>
          </cell>
          <cell r="E20">
            <v>34984</v>
          </cell>
          <cell r="F20">
            <v>56631</v>
          </cell>
          <cell r="G20">
            <v>53586</v>
          </cell>
          <cell r="H20">
            <v>48039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80590</v>
          </cell>
          <cell r="D24">
            <v>80591</v>
          </cell>
          <cell r="E24">
            <v>80591</v>
          </cell>
          <cell r="F24">
            <v>56631</v>
          </cell>
          <cell r="G24">
            <v>53586</v>
          </cell>
          <cell r="H24">
            <v>195935</v>
          </cell>
        </row>
        <row r="28">
          <cell r="C28">
            <v>3420290</v>
          </cell>
          <cell r="D28">
            <v>3420290</v>
          </cell>
          <cell r="E28">
            <v>3420289</v>
          </cell>
          <cell r="F28">
            <v>3386838</v>
          </cell>
          <cell r="G28">
            <v>4847311</v>
          </cell>
          <cell r="H28">
            <v>3422674</v>
          </cell>
        </row>
        <row r="29">
          <cell r="C29">
            <v>3420290</v>
          </cell>
          <cell r="D29">
            <v>3420290</v>
          </cell>
          <cell r="E29">
            <v>3420289</v>
          </cell>
          <cell r="F29">
            <v>3386838</v>
          </cell>
          <cell r="G29">
            <v>4847311</v>
          </cell>
          <cell r="H29">
            <v>3422674</v>
          </cell>
        </row>
        <row r="32">
          <cell r="C32">
            <v>3420290</v>
          </cell>
          <cell r="D32">
            <v>3420290</v>
          </cell>
          <cell r="E32">
            <v>3420289</v>
          </cell>
          <cell r="F32">
            <v>3386838</v>
          </cell>
          <cell r="G32">
            <v>4847311</v>
          </cell>
          <cell r="H32">
            <v>3422674</v>
          </cell>
        </row>
        <row r="33">
          <cell r="C33">
            <v>3500880</v>
          </cell>
          <cell r="D33">
            <v>3500881</v>
          </cell>
          <cell r="E33">
            <v>3500880</v>
          </cell>
          <cell r="F33">
            <v>3443469</v>
          </cell>
          <cell r="G33">
            <v>4900897</v>
          </cell>
          <cell r="H33">
            <v>3618609</v>
          </cell>
        </row>
        <row r="35">
          <cell r="C35">
            <v>3500880</v>
          </cell>
          <cell r="D35">
            <v>7001761</v>
          </cell>
          <cell r="E35">
            <v>10502641</v>
          </cell>
          <cell r="F35">
            <v>13946110</v>
          </cell>
          <cell r="G35">
            <v>18847007</v>
          </cell>
          <cell r="H35">
            <v>22465616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"/>
      <sheetName val="PH"/>
      <sheetName val="Könyvtár"/>
      <sheetName val="PVOB"/>
      <sheetName val="Csalseg"/>
      <sheetName val="Összesen"/>
    </sheetNames>
    <sheetDataSet>
      <sheetData sheetId="0">
        <row r="5">
          <cell r="C5">
            <v>81339299</v>
          </cell>
          <cell r="D5">
            <v>81405298</v>
          </cell>
          <cell r="E5">
            <v>81339298</v>
          </cell>
          <cell r="F5">
            <v>67732112</v>
          </cell>
          <cell r="G5">
            <v>72252338</v>
          </cell>
          <cell r="H5">
            <v>62616967</v>
          </cell>
        </row>
        <row r="6">
          <cell r="C6">
            <v>10347273</v>
          </cell>
          <cell r="D6">
            <v>10347273</v>
          </cell>
          <cell r="E6">
            <v>10347273</v>
          </cell>
          <cell r="F6">
            <v>7926080</v>
          </cell>
          <cell r="G6">
            <v>7263116</v>
          </cell>
          <cell r="H6">
            <v>7560036</v>
          </cell>
        </row>
        <row r="7">
          <cell r="C7">
            <v>2558744</v>
          </cell>
          <cell r="D7">
            <v>2558744</v>
          </cell>
          <cell r="E7">
            <v>2558743</v>
          </cell>
          <cell r="F7">
            <v>1749083</v>
          </cell>
          <cell r="G7">
            <v>1469131</v>
          </cell>
          <cell r="H7">
            <v>1452931</v>
          </cell>
        </row>
        <row r="8">
          <cell r="C8">
            <v>52695942</v>
          </cell>
          <cell r="D8">
            <v>52695942</v>
          </cell>
          <cell r="E8">
            <v>52695941</v>
          </cell>
          <cell r="F8">
            <v>28627632</v>
          </cell>
          <cell r="G8">
            <v>44987604</v>
          </cell>
          <cell r="H8">
            <v>34134064</v>
          </cell>
        </row>
        <row r="9">
          <cell r="C9">
            <v>485633</v>
          </cell>
          <cell r="D9">
            <v>485633</v>
          </cell>
          <cell r="E9">
            <v>485634</v>
          </cell>
          <cell r="F9">
            <v>302800</v>
          </cell>
          <cell r="G9">
            <v>431100</v>
          </cell>
          <cell r="H9">
            <v>924419</v>
          </cell>
        </row>
        <row r="10">
          <cell r="C10">
            <v>15251707</v>
          </cell>
          <cell r="D10">
            <v>15317706</v>
          </cell>
          <cell r="E10">
            <v>15251707</v>
          </cell>
          <cell r="F10">
            <v>29126517</v>
          </cell>
          <cell r="G10">
            <v>18101387</v>
          </cell>
          <cell r="H10">
            <v>18545517</v>
          </cell>
        </row>
        <row r="11">
          <cell r="C11">
            <v>15251707</v>
          </cell>
          <cell r="D11">
            <v>15251706</v>
          </cell>
          <cell r="E11">
            <v>15251707</v>
          </cell>
          <cell r="F11">
            <v>29126517</v>
          </cell>
          <cell r="G11">
            <v>18101387</v>
          </cell>
          <cell r="H11">
            <v>18545517</v>
          </cell>
        </row>
        <row r="12">
          <cell r="C12">
            <v>0</v>
          </cell>
          <cell r="D12">
            <v>66000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1086656</v>
          </cell>
          <cell r="D14">
            <v>1086656</v>
          </cell>
          <cell r="E14">
            <v>1086657</v>
          </cell>
          <cell r="F14">
            <v>889000</v>
          </cell>
          <cell r="G14">
            <v>69980</v>
          </cell>
          <cell r="H14">
            <v>15016380</v>
          </cell>
        </row>
        <row r="15">
          <cell r="C15">
            <v>1086656</v>
          </cell>
          <cell r="D15">
            <v>1086656</v>
          </cell>
          <cell r="E15">
            <v>1086657</v>
          </cell>
          <cell r="F15">
            <v>0</v>
          </cell>
          <cell r="G15">
            <v>69980</v>
          </cell>
          <cell r="H15">
            <v>5016380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889000</v>
          </cell>
          <cell r="G16">
            <v>0</v>
          </cell>
          <cell r="H16">
            <v>10000000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82425955</v>
          </cell>
          <cell r="D18">
            <v>82491954</v>
          </cell>
          <cell r="E18">
            <v>82425955</v>
          </cell>
          <cell r="F18">
            <v>68621112</v>
          </cell>
          <cell r="G18">
            <v>72322318</v>
          </cell>
          <cell r="H18">
            <v>77633347</v>
          </cell>
        </row>
        <row r="19">
          <cell r="C19">
            <v>145764262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72618092</v>
          </cell>
          <cell r="D21">
            <v>48749550</v>
          </cell>
          <cell r="E21">
            <v>48749550</v>
          </cell>
          <cell r="F21">
            <v>55600734</v>
          </cell>
          <cell r="G21">
            <v>46070687</v>
          </cell>
          <cell r="H21">
            <v>45674826</v>
          </cell>
        </row>
        <row r="22">
          <cell r="C22">
            <v>48749550</v>
          </cell>
          <cell r="D22">
            <v>48749550</v>
          </cell>
          <cell r="E22">
            <v>48749551</v>
          </cell>
          <cell r="F22">
            <v>55600734</v>
          </cell>
          <cell r="G22">
            <v>46070687</v>
          </cell>
          <cell r="H22">
            <v>45674825</v>
          </cell>
        </row>
        <row r="24">
          <cell r="C24">
            <v>218382354</v>
          </cell>
          <cell r="D24">
            <v>48749550</v>
          </cell>
          <cell r="E24">
            <v>48749550</v>
          </cell>
          <cell r="F24">
            <v>55600734</v>
          </cell>
          <cell r="G24">
            <v>46070687</v>
          </cell>
          <cell r="H24">
            <v>45674826</v>
          </cell>
        </row>
        <row r="25">
          <cell r="C25">
            <v>300808309</v>
          </cell>
          <cell r="D25">
            <v>131241504</v>
          </cell>
          <cell r="E25">
            <v>131175505</v>
          </cell>
          <cell r="F25">
            <v>124221846</v>
          </cell>
          <cell r="G25">
            <v>118393005</v>
          </cell>
          <cell r="H25">
            <v>123308173</v>
          </cell>
        </row>
      </sheetData>
      <sheetData sheetId="1">
        <row r="5">
          <cell r="C5">
            <v>19317158</v>
          </cell>
          <cell r="D5">
            <v>19317158</v>
          </cell>
          <cell r="E5">
            <v>19317158</v>
          </cell>
          <cell r="F5">
            <v>23867422</v>
          </cell>
          <cell r="G5">
            <v>18051947</v>
          </cell>
          <cell r="H5">
            <v>18658874</v>
          </cell>
        </row>
        <row r="6">
          <cell r="C6">
            <v>12392575</v>
          </cell>
          <cell r="D6">
            <v>12392575</v>
          </cell>
          <cell r="E6">
            <v>12392575</v>
          </cell>
          <cell r="F6">
            <v>16230209</v>
          </cell>
          <cell r="G6">
            <v>13267018</v>
          </cell>
          <cell r="H6">
            <v>12961567</v>
          </cell>
        </row>
        <row r="7">
          <cell r="C7">
            <v>3062068</v>
          </cell>
          <cell r="D7">
            <v>3062068</v>
          </cell>
          <cell r="E7">
            <v>3062068</v>
          </cell>
          <cell r="F7">
            <v>5471656</v>
          </cell>
          <cell r="G7">
            <v>2944775</v>
          </cell>
          <cell r="H7">
            <v>2716658</v>
          </cell>
        </row>
        <row r="8">
          <cell r="C8">
            <v>3862515</v>
          </cell>
          <cell r="D8">
            <v>3862515</v>
          </cell>
          <cell r="E8">
            <v>3862515</v>
          </cell>
          <cell r="F8">
            <v>2165557</v>
          </cell>
          <cell r="G8">
            <v>1840154</v>
          </cell>
          <cell r="H8">
            <v>2980649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36647</v>
          </cell>
          <cell r="D14">
            <v>36646</v>
          </cell>
          <cell r="E14">
            <v>36646</v>
          </cell>
          <cell r="F14">
            <v>5999</v>
          </cell>
          <cell r="G14">
            <v>34990</v>
          </cell>
          <cell r="H14">
            <v>107488</v>
          </cell>
        </row>
        <row r="15">
          <cell r="C15">
            <v>36647</v>
          </cell>
          <cell r="D15">
            <v>36646</v>
          </cell>
          <cell r="E15">
            <v>36646</v>
          </cell>
          <cell r="F15">
            <v>5999</v>
          </cell>
          <cell r="G15">
            <v>34990</v>
          </cell>
          <cell r="H15">
            <v>107488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19353805</v>
          </cell>
          <cell r="D18">
            <v>19353804</v>
          </cell>
          <cell r="E18">
            <v>19353804</v>
          </cell>
          <cell r="F18">
            <v>23873421</v>
          </cell>
          <cell r="G18">
            <v>18086937</v>
          </cell>
          <cell r="H18">
            <v>18766362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19353805</v>
          </cell>
          <cell r="D25">
            <v>19353804</v>
          </cell>
          <cell r="E25">
            <v>19353804</v>
          </cell>
          <cell r="F25">
            <v>23873421</v>
          </cell>
          <cell r="G25">
            <v>18086937</v>
          </cell>
          <cell r="H25">
            <v>18766362</v>
          </cell>
        </row>
      </sheetData>
      <sheetData sheetId="2">
        <row r="5">
          <cell r="C5">
            <v>1460712</v>
          </cell>
          <cell r="D5">
            <v>1460712</v>
          </cell>
          <cell r="E5">
            <v>1460711</v>
          </cell>
          <cell r="F5">
            <v>2312880</v>
          </cell>
          <cell r="G5">
            <v>1413251</v>
          </cell>
          <cell r="H5">
            <v>1804911</v>
          </cell>
        </row>
        <row r="6">
          <cell r="C6">
            <v>1140210</v>
          </cell>
          <cell r="D6">
            <v>1140210</v>
          </cell>
          <cell r="E6">
            <v>1140210</v>
          </cell>
          <cell r="F6">
            <v>1281011</v>
          </cell>
          <cell r="G6">
            <v>1078008</v>
          </cell>
          <cell r="H6">
            <v>1081113</v>
          </cell>
        </row>
        <row r="7">
          <cell r="C7">
            <v>239385</v>
          </cell>
          <cell r="D7">
            <v>239385</v>
          </cell>
          <cell r="E7">
            <v>239385</v>
          </cell>
          <cell r="F7">
            <v>408173</v>
          </cell>
          <cell r="G7">
            <v>236038</v>
          </cell>
          <cell r="H7">
            <v>236721</v>
          </cell>
        </row>
        <row r="8">
          <cell r="C8">
            <v>81117</v>
          </cell>
          <cell r="D8">
            <v>81117</v>
          </cell>
          <cell r="E8">
            <v>81116</v>
          </cell>
          <cell r="F8">
            <v>623696</v>
          </cell>
          <cell r="G8">
            <v>99205</v>
          </cell>
          <cell r="H8">
            <v>487077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36195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36195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1460712</v>
          </cell>
          <cell r="D18">
            <v>1496907</v>
          </cell>
          <cell r="E18">
            <v>1460711</v>
          </cell>
          <cell r="F18">
            <v>2312880</v>
          </cell>
          <cell r="G18">
            <v>1413251</v>
          </cell>
          <cell r="H18">
            <v>1804911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1460712</v>
          </cell>
          <cell r="D25">
            <v>1496907</v>
          </cell>
          <cell r="E25">
            <v>1460711</v>
          </cell>
          <cell r="F25">
            <v>2312880</v>
          </cell>
          <cell r="G25">
            <v>1413251</v>
          </cell>
          <cell r="H25">
            <v>1804911</v>
          </cell>
        </row>
      </sheetData>
      <sheetData sheetId="3">
        <row r="5">
          <cell r="C5">
            <v>22523417</v>
          </cell>
          <cell r="D5">
            <v>22523417</v>
          </cell>
          <cell r="E5">
            <v>22523416</v>
          </cell>
          <cell r="F5">
            <v>26297987</v>
          </cell>
          <cell r="G5">
            <v>25523254</v>
          </cell>
          <cell r="H5">
            <v>22782134</v>
          </cell>
        </row>
        <row r="6">
          <cell r="C6">
            <v>16794005</v>
          </cell>
          <cell r="D6">
            <v>16794005</v>
          </cell>
          <cell r="E6">
            <v>16794004</v>
          </cell>
          <cell r="F6">
            <v>21361892</v>
          </cell>
          <cell r="G6">
            <v>18618968</v>
          </cell>
          <cell r="H6">
            <v>17634476</v>
          </cell>
        </row>
        <row r="7">
          <cell r="C7">
            <v>4856253</v>
          </cell>
          <cell r="D7">
            <v>4856253</v>
          </cell>
          <cell r="E7">
            <v>4856252</v>
          </cell>
          <cell r="F7">
            <v>4347247</v>
          </cell>
          <cell r="G7">
            <v>5575126</v>
          </cell>
          <cell r="H7">
            <v>4047788</v>
          </cell>
        </row>
        <row r="8">
          <cell r="C8">
            <v>873159</v>
          </cell>
          <cell r="D8">
            <v>873159</v>
          </cell>
          <cell r="E8">
            <v>873160</v>
          </cell>
          <cell r="F8">
            <v>588848</v>
          </cell>
          <cell r="G8">
            <v>1329160</v>
          </cell>
          <cell r="H8">
            <v>1099870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46533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46533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22523417</v>
          </cell>
          <cell r="D18">
            <v>22569950</v>
          </cell>
          <cell r="E18">
            <v>22523416</v>
          </cell>
          <cell r="F18">
            <v>26297987</v>
          </cell>
          <cell r="G18">
            <v>25523254</v>
          </cell>
          <cell r="H18">
            <v>22782134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22523417</v>
          </cell>
          <cell r="D25">
            <v>22569950</v>
          </cell>
          <cell r="E25">
            <v>22523416</v>
          </cell>
          <cell r="F25">
            <v>26297987</v>
          </cell>
          <cell r="G25">
            <v>25523254</v>
          </cell>
          <cell r="H25">
            <v>22782134</v>
          </cell>
        </row>
      </sheetData>
      <sheetData sheetId="4">
        <row r="5">
          <cell r="C5">
            <v>3434389</v>
          </cell>
          <cell r="D5">
            <v>3434389</v>
          </cell>
          <cell r="E5">
            <v>3434390</v>
          </cell>
          <cell r="F5">
            <v>3131443</v>
          </cell>
          <cell r="G5">
            <v>4434988</v>
          </cell>
          <cell r="H5">
            <v>3743011</v>
          </cell>
        </row>
        <row r="6">
          <cell r="C6">
            <v>2469159</v>
          </cell>
          <cell r="D6">
            <v>2469159</v>
          </cell>
          <cell r="E6">
            <v>2469159</v>
          </cell>
          <cell r="F6">
            <v>2427550</v>
          </cell>
          <cell r="G6">
            <v>3317452</v>
          </cell>
          <cell r="H6">
            <v>2814841</v>
          </cell>
        </row>
        <row r="7">
          <cell r="C7">
            <v>611787</v>
          </cell>
          <cell r="D7">
            <v>611787</v>
          </cell>
          <cell r="E7">
            <v>611787</v>
          </cell>
          <cell r="F7">
            <v>520676</v>
          </cell>
          <cell r="G7">
            <v>720874</v>
          </cell>
          <cell r="H7">
            <v>607837</v>
          </cell>
        </row>
        <row r="8">
          <cell r="C8">
            <v>353443</v>
          </cell>
          <cell r="D8">
            <v>353443</v>
          </cell>
          <cell r="E8">
            <v>353444</v>
          </cell>
          <cell r="F8">
            <v>183217</v>
          </cell>
          <cell r="G8">
            <v>396662</v>
          </cell>
          <cell r="H8">
            <v>320333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32989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32989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3434389</v>
          </cell>
          <cell r="D18">
            <v>3434389</v>
          </cell>
          <cell r="E18">
            <v>3434390</v>
          </cell>
          <cell r="F18">
            <v>3131443</v>
          </cell>
          <cell r="G18">
            <v>4467977</v>
          </cell>
          <cell r="H18">
            <v>3743011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3434389</v>
          </cell>
          <cell r="D25">
            <v>3434389</v>
          </cell>
          <cell r="E25">
            <v>3434390</v>
          </cell>
          <cell r="F25">
            <v>3131443</v>
          </cell>
          <cell r="G25">
            <v>4467977</v>
          </cell>
          <cell r="H25">
            <v>3743011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8"/>
  <sheetViews>
    <sheetView tabSelected="1" zoomScaleNormal="100" workbookViewId="0">
      <selection activeCell="E1" sqref="E1:P1"/>
    </sheetView>
  </sheetViews>
  <sheetFormatPr defaultRowHeight="14.5" x14ac:dyDescent="0.35"/>
  <cols>
    <col min="1" max="1" width="6.54296875" style="16" bestFit="1" customWidth="1"/>
    <col min="2" max="2" width="45" style="26" bestFit="1" customWidth="1"/>
    <col min="3" max="3" width="13.54296875" bestFit="1" customWidth="1"/>
    <col min="4" max="4" width="13.1796875" customWidth="1"/>
    <col min="5" max="5" width="10.1796875" customWidth="1"/>
    <col min="6" max="6" width="13.54296875" hidden="1" customWidth="1"/>
    <col min="7" max="8" width="10.1796875" hidden="1" customWidth="1"/>
    <col min="9" max="9" width="12.26953125" hidden="1" customWidth="1"/>
    <col min="10" max="13" width="10.1796875" hidden="1" customWidth="1"/>
    <col min="14" max="14" width="12.26953125" bestFit="1" customWidth="1"/>
    <col min="15" max="16" width="10.1796875" customWidth="1"/>
    <col min="17" max="18" width="12.26953125" bestFit="1" customWidth="1"/>
  </cols>
  <sheetData>
    <row r="1" spans="1:16" ht="15" customHeight="1" x14ac:dyDescent="0.35">
      <c r="A1" s="226" t="s">
        <v>136</v>
      </c>
      <c r="B1" s="227"/>
      <c r="C1" s="227"/>
      <c r="D1" s="61"/>
      <c r="E1" s="219" t="s">
        <v>286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15" customHeight="1" x14ac:dyDescent="0.35">
      <c r="A2" s="226" t="s">
        <v>137</v>
      </c>
      <c r="B2" s="228"/>
      <c r="C2" s="228"/>
      <c r="D2" s="35"/>
      <c r="E2" s="220" t="s">
        <v>261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x14ac:dyDescent="0.35">
      <c r="A3" s="76"/>
      <c r="B3" s="78"/>
      <c r="C3" s="78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x14ac:dyDescent="0.35">
      <c r="A4" s="76"/>
      <c r="B4" s="78"/>
      <c r="C4" s="78"/>
      <c r="D4" s="77"/>
      <c r="E4" s="77"/>
      <c r="F4" s="77"/>
      <c r="G4" s="217"/>
      <c r="H4" s="217"/>
      <c r="I4" s="120"/>
      <c r="J4" s="217" t="s">
        <v>92</v>
      </c>
      <c r="K4" s="217"/>
      <c r="L4" s="225" t="s">
        <v>92</v>
      </c>
      <c r="M4" s="225"/>
      <c r="N4" s="198"/>
      <c r="O4" s="217" t="s">
        <v>92</v>
      </c>
      <c r="P4" s="217"/>
    </row>
    <row r="5" spans="1:16" x14ac:dyDescent="0.35">
      <c r="A5" s="1"/>
      <c r="B5" s="2" t="s">
        <v>0</v>
      </c>
      <c r="C5" s="218" t="s">
        <v>134</v>
      </c>
      <c r="D5" s="218"/>
      <c r="E5" s="218"/>
      <c r="F5" s="218" t="s">
        <v>149</v>
      </c>
      <c r="G5" s="218"/>
      <c r="H5" s="218"/>
      <c r="I5" s="218" t="s">
        <v>149</v>
      </c>
      <c r="J5" s="218"/>
      <c r="K5" s="218"/>
      <c r="L5" s="221" t="s">
        <v>150</v>
      </c>
      <c r="M5" s="222"/>
      <c r="N5" s="218" t="s">
        <v>149</v>
      </c>
      <c r="O5" s="218"/>
      <c r="P5" s="218"/>
    </row>
    <row r="6" spans="1:16" ht="21" x14ac:dyDescent="0.35">
      <c r="A6" s="4" t="s">
        <v>1</v>
      </c>
      <c r="B6" s="5" t="s">
        <v>2</v>
      </c>
      <c r="C6" s="28" t="s">
        <v>94</v>
      </c>
      <c r="D6" s="28" t="s">
        <v>95</v>
      </c>
      <c r="E6" s="28" t="s">
        <v>96</v>
      </c>
      <c r="F6" s="28" t="s">
        <v>94</v>
      </c>
      <c r="G6" s="28" t="s">
        <v>95</v>
      </c>
      <c r="H6" s="28" t="s">
        <v>96</v>
      </c>
      <c r="I6" s="127" t="s">
        <v>94</v>
      </c>
      <c r="J6" s="127" t="s">
        <v>95</v>
      </c>
      <c r="K6" s="127" t="s">
        <v>96</v>
      </c>
      <c r="L6" s="223"/>
      <c r="M6" s="224"/>
      <c r="N6" s="199" t="s">
        <v>94</v>
      </c>
      <c r="O6" s="199" t="s">
        <v>95</v>
      </c>
      <c r="P6" s="199" t="s">
        <v>96</v>
      </c>
    </row>
    <row r="7" spans="1:16" x14ac:dyDescent="0.35">
      <c r="A7" s="6" t="s">
        <v>3</v>
      </c>
      <c r="B7" s="7" t="s">
        <v>4</v>
      </c>
      <c r="C7" s="8">
        <v>740487015</v>
      </c>
      <c r="D7" s="9">
        <v>0</v>
      </c>
      <c r="E7" s="9">
        <v>0</v>
      </c>
      <c r="F7" s="9">
        <f>'2. melléklet'!F6+'4. melléklet'!F7+'5. melléklet'!F7+'6. melléklet'!F7+'7. melléklet'!F7</f>
        <v>740487015</v>
      </c>
      <c r="G7" s="9">
        <f>'2. melléklet'!G6+'4. melléklet'!G7+'5. melléklet'!G7+'6. melléklet'!G7+'7. melléklet'!G7</f>
        <v>0</v>
      </c>
      <c r="H7" s="9">
        <f>'2. melléklet'!H6+'4. melléklet'!H7+'5. melléklet'!H7+'6. melléklet'!H7+'7. melléklet'!H7</f>
        <v>0</v>
      </c>
      <c r="I7" s="9">
        <f>'2. melléklet'!I6+'4. melléklet'!I7+'5. melléklet'!I7+'6. melléklet'!I7+'7. melléklet'!I7</f>
        <v>749501038</v>
      </c>
      <c r="J7" s="9">
        <f>'2. melléklet'!J6+'4. melléklet'!J7+'5. melléklet'!J7+'6. melléklet'!J7+'7. melléklet'!J7</f>
        <v>0</v>
      </c>
      <c r="K7" s="9">
        <f>'2. melléklet'!K6+'4. melléklet'!K7+'5. melléklet'!K7+'6. melléklet'!K7+'7. melléklet'!K7</f>
        <v>0</v>
      </c>
      <c r="L7" s="9">
        <f>'2. melléklet'!L6+'4. melléklet'!L7+'5. melléklet'!L7+'6. melléklet'!L7+'7. melléklet'!L7</f>
        <v>370993837</v>
      </c>
      <c r="M7" s="89">
        <f>L7/(I7+J7+K7)</f>
        <v>0.49498775610768403</v>
      </c>
      <c r="N7" s="9">
        <f>'2. melléklet'!N6+'4. melléklet'!N7+'5. melléklet'!N7+'6. melléklet'!N7+'7. melléklet'!N7</f>
        <v>749501038</v>
      </c>
      <c r="O7" s="9">
        <f>'2. melléklet'!O6+'4. melléklet'!O7+'5. melléklet'!O7+'6. melléklet'!O7+'7. melléklet'!O7</f>
        <v>0</v>
      </c>
      <c r="P7" s="9">
        <f>'2. melléklet'!P6+'4. melléklet'!P7+'5. melléklet'!P7+'6. melléklet'!P7+'7. melléklet'!P7</f>
        <v>0</v>
      </c>
    </row>
    <row r="8" spans="1:16" x14ac:dyDescent="0.35">
      <c r="A8" s="6" t="s">
        <v>5</v>
      </c>
      <c r="B8" s="7" t="s">
        <v>6</v>
      </c>
      <c r="C8" s="8">
        <v>58363904</v>
      </c>
      <c r="D8" s="8">
        <f t="shared" ref="D8:E8" si="0">SUM(D9:D12)</f>
        <v>0</v>
      </c>
      <c r="E8" s="8">
        <f t="shared" si="0"/>
        <v>0</v>
      </c>
      <c r="F8" s="9">
        <f>'2. melléklet'!F7+'4. melléklet'!F8+'5. melléklet'!F8+'6. melléklet'!F8+'7. melléklet'!F8</f>
        <v>58363904</v>
      </c>
      <c r="G8" s="9">
        <f>'2. melléklet'!G7+'4. melléklet'!G8+'5. melléklet'!G8+'6. melléklet'!G8+'7. melléklet'!G8</f>
        <v>0</v>
      </c>
      <c r="H8" s="9">
        <f>'2. melléklet'!H7+'4. melléklet'!H8+'5. melléklet'!H8+'6. melléklet'!H8+'7. melléklet'!H8</f>
        <v>0</v>
      </c>
      <c r="I8" s="9">
        <f>'2. melléklet'!I7+'4. melléklet'!I8+'5. melléklet'!I8+'6. melléklet'!I8+'7. melléklet'!I8</f>
        <v>58363904</v>
      </c>
      <c r="J8" s="9">
        <f>'2. melléklet'!J7+'4. melléklet'!J8+'5. melléklet'!J8+'6. melléklet'!J8+'7. melléklet'!J8</f>
        <v>0</v>
      </c>
      <c r="K8" s="9">
        <f>'2. melléklet'!K7+'4. melléklet'!K8+'5. melléklet'!K8+'6. melléklet'!K8+'7. melléklet'!K8</f>
        <v>0</v>
      </c>
      <c r="L8" s="9">
        <f>'2. melléklet'!L7+'4. melléklet'!L8+'5. melléklet'!L8+'6. melléklet'!L8+'7. melléklet'!L8</f>
        <v>34024512</v>
      </c>
      <c r="M8" s="89">
        <f t="shared" ref="M8:M40" si="1">L8/(I8+J8+K8)</f>
        <v>0.58297183135658648</v>
      </c>
      <c r="N8" s="9">
        <f>'2. melléklet'!N7+'4. melléklet'!N8+'5. melléklet'!N8+'6. melléklet'!N8+'7. melléklet'!N8</f>
        <v>65158900</v>
      </c>
      <c r="O8" s="9">
        <f>'2. melléklet'!O7+'4. melléklet'!O8+'5. melléklet'!O8+'6. melléklet'!O8+'7. melléklet'!O8</f>
        <v>0</v>
      </c>
      <c r="P8" s="9">
        <f>'2. melléklet'!P7+'4. melléklet'!P8+'5. melléklet'!P8+'6. melléklet'!P8+'7. melléklet'!P8</f>
        <v>0</v>
      </c>
    </row>
    <row r="9" spans="1:16" x14ac:dyDescent="0.35">
      <c r="A9" s="6" t="s">
        <v>7</v>
      </c>
      <c r="B9" s="7" t="s">
        <v>8</v>
      </c>
      <c r="C9" s="8">
        <v>58363904</v>
      </c>
      <c r="D9" s="8">
        <v>0</v>
      </c>
      <c r="E9" s="8">
        <v>0</v>
      </c>
      <c r="F9" s="8">
        <f>'1. melléklet'!F8</f>
        <v>58363904</v>
      </c>
      <c r="G9" s="8">
        <f>'1. melléklet'!G8</f>
        <v>0</v>
      </c>
      <c r="H9" s="8">
        <f>'1. melléklet'!H8</f>
        <v>0</v>
      </c>
      <c r="I9" s="8">
        <f>'1. melléklet'!I8</f>
        <v>58363904</v>
      </c>
      <c r="J9" s="8">
        <f>'1. melléklet'!J8</f>
        <v>0</v>
      </c>
      <c r="K9" s="8">
        <f>'1. melléklet'!K8</f>
        <v>0</v>
      </c>
      <c r="L9" s="8">
        <f>'1. melléklet'!L8</f>
        <v>34024512</v>
      </c>
      <c r="M9" s="89">
        <f t="shared" si="1"/>
        <v>0.58297183135658648</v>
      </c>
      <c r="N9" s="8">
        <f>'1. melléklet'!N8</f>
        <v>65158900</v>
      </c>
      <c r="O9" s="8">
        <f>'1. melléklet'!O8</f>
        <v>0</v>
      </c>
      <c r="P9" s="8">
        <f>'1. melléklet'!P8</f>
        <v>0</v>
      </c>
    </row>
    <row r="10" spans="1:16" x14ac:dyDescent="0.35">
      <c r="A10" s="6" t="s">
        <v>9</v>
      </c>
      <c r="B10" s="7" t="s">
        <v>138</v>
      </c>
      <c r="C10" s="8">
        <v>40160400</v>
      </c>
      <c r="D10" s="8">
        <v>0</v>
      </c>
      <c r="E10" s="8">
        <v>0</v>
      </c>
      <c r="F10" s="8">
        <f>'2. melléklet'!F9</f>
        <v>40160400</v>
      </c>
      <c r="G10" s="8">
        <f>'2. melléklet'!G9</f>
        <v>0</v>
      </c>
      <c r="H10" s="8">
        <f>'2. melléklet'!H9</f>
        <v>0</v>
      </c>
      <c r="I10" s="8">
        <f>'2. melléklet'!I9</f>
        <v>40160400</v>
      </c>
      <c r="J10" s="8">
        <f>'2. melléklet'!J9</f>
        <v>0</v>
      </c>
      <c r="K10" s="8">
        <f>'2. melléklet'!K9</f>
        <v>0</v>
      </c>
      <c r="L10" s="8">
        <f>'2. melléklet'!L9</f>
        <v>20028300</v>
      </c>
      <c r="M10" s="89">
        <f t="shared" si="1"/>
        <v>0.49870768219440048</v>
      </c>
      <c r="N10" s="8">
        <f>'2. melléklet'!N9</f>
        <v>0</v>
      </c>
      <c r="O10" s="8">
        <f>'2. melléklet'!O9</f>
        <v>0</v>
      </c>
      <c r="P10" s="8">
        <f>'2. melléklet'!P9</f>
        <v>0</v>
      </c>
    </row>
    <row r="11" spans="1:16" ht="22" x14ac:dyDescent="0.35">
      <c r="A11" s="6" t="s">
        <v>10</v>
      </c>
      <c r="B11" s="7" t="s">
        <v>185</v>
      </c>
      <c r="C11" s="8">
        <f>'2. melléklet'!C10</f>
        <v>0</v>
      </c>
      <c r="D11" s="8">
        <v>0</v>
      </c>
      <c r="E11" s="8">
        <v>0</v>
      </c>
      <c r="F11" s="8">
        <f>'2. melléklet'!F10</f>
        <v>0</v>
      </c>
      <c r="G11" s="8">
        <f>'2. melléklet'!G10</f>
        <v>0</v>
      </c>
      <c r="H11" s="8">
        <f>'2. melléklet'!H10</f>
        <v>0</v>
      </c>
      <c r="I11" s="8">
        <f>'2. melléklet'!I10</f>
        <v>0</v>
      </c>
      <c r="J11" s="8">
        <f>'2. melléklet'!J10</f>
        <v>0</v>
      </c>
      <c r="K11" s="8">
        <f>'2. melléklet'!K10</f>
        <v>0</v>
      </c>
      <c r="L11" s="8">
        <f>'2. melléklet'!L10</f>
        <v>937220</v>
      </c>
      <c r="M11" s="89"/>
      <c r="N11" s="8">
        <f>'2. melléklet'!N10</f>
        <v>0</v>
      </c>
      <c r="O11" s="8">
        <f>'2. melléklet'!O10</f>
        <v>0</v>
      </c>
      <c r="P11" s="8">
        <f>'2. melléklet'!P10</f>
        <v>0</v>
      </c>
    </row>
    <row r="12" spans="1:16" x14ac:dyDescent="0.35">
      <c r="A12" s="6" t="s">
        <v>11</v>
      </c>
      <c r="B12" s="7" t="s">
        <v>12</v>
      </c>
      <c r="C12" s="8">
        <v>18203504</v>
      </c>
      <c r="D12" s="8">
        <v>0</v>
      </c>
      <c r="E12" s="8">
        <v>0</v>
      </c>
      <c r="F12" s="8">
        <f>'2. melléklet'!F11</f>
        <v>18203504</v>
      </c>
      <c r="G12" s="8">
        <f>'2. melléklet'!G11</f>
        <v>0</v>
      </c>
      <c r="H12" s="8">
        <f>'2. melléklet'!H11</f>
        <v>0</v>
      </c>
      <c r="I12" s="8">
        <f>'2. melléklet'!I11</f>
        <v>18203504</v>
      </c>
      <c r="J12" s="8">
        <f>'2. melléklet'!J11</f>
        <v>0</v>
      </c>
      <c r="K12" s="8">
        <f>'2. melléklet'!K11</f>
        <v>0</v>
      </c>
      <c r="L12" s="8">
        <f>'2. melléklet'!L11</f>
        <v>11320763</v>
      </c>
      <c r="M12" s="89">
        <f t="shared" si="1"/>
        <v>0.62190021217892999</v>
      </c>
      <c r="N12" s="8">
        <f>'2. melléklet'!N11</f>
        <v>0</v>
      </c>
      <c r="O12" s="8">
        <f>'2. melléklet'!O11</f>
        <v>0</v>
      </c>
      <c r="P12" s="8">
        <f>'2. melléklet'!P11</f>
        <v>0</v>
      </c>
    </row>
    <row r="13" spans="1:16" x14ac:dyDescent="0.35">
      <c r="A13" s="6" t="s">
        <v>13</v>
      </c>
      <c r="B13" s="7" t="s">
        <v>14</v>
      </c>
      <c r="C13" s="8">
        <v>0</v>
      </c>
      <c r="D13" s="8">
        <v>0</v>
      </c>
      <c r="E13" s="8">
        <v>0</v>
      </c>
      <c r="F13" s="8">
        <f>'2. melléklet'!F12+'4. melléklet'!F9+'5. melléklet'!F9+'6. melléklet'!F9+'7. melléklet'!F9</f>
        <v>0</v>
      </c>
      <c r="G13" s="8">
        <f>'2. melléklet'!G12+'4. melléklet'!G9+'5. melléklet'!G9+'6. melléklet'!G9+'7. melléklet'!G9</f>
        <v>0</v>
      </c>
      <c r="H13" s="8">
        <f>'2. melléklet'!H12+'4. melléklet'!H9+'5. melléklet'!H9+'6. melléklet'!H9+'7. melléklet'!H9</f>
        <v>0</v>
      </c>
      <c r="I13" s="8">
        <f>'2. melléklet'!I12+'4. melléklet'!I9+'5. melléklet'!I9+'6. melléklet'!I9+'7. melléklet'!I9</f>
        <v>249786456</v>
      </c>
      <c r="J13" s="8">
        <f>'2. melléklet'!J12+'4. melléklet'!J9+'5. melléklet'!J9+'6. melléklet'!J9+'7. melléklet'!J9</f>
        <v>0</v>
      </c>
      <c r="K13" s="8">
        <f>'2. melléklet'!K12+'4. melléklet'!K9+'5. melléklet'!K9+'6. melléklet'!K9+'7. melléklet'!K9</f>
        <v>0</v>
      </c>
      <c r="L13" s="8">
        <f>'2. melléklet'!L12+'4. melléklet'!L9+'5. melléklet'!L9+'6. melléklet'!L9+'7. melléklet'!L9</f>
        <v>260501597</v>
      </c>
      <c r="M13" s="89">
        <f t="shared" si="1"/>
        <v>1.0428972057636303</v>
      </c>
      <c r="N13" s="8">
        <f>'2. melléklet'!N12+'4. melléklet'!N9+'5. melléklet'!N9+'6. melléklet'!N9+'7. melléklet'!N9</f>
        <v>324802095</v>
      </c>
      <c r="O13" s="8">
        <f>'2. melléklet'!O12+'4. melléklet'!O9+'5. melléklet'!O9+'6. melléklet'!O9+'7. melléklet'!O9</f>
        <v>0</v>
      </c>
      <c r="P13" s="8">
        <f>'2. melléklet'!P12+'4. melléklet'!P9+'5. melléklet'!P9+'6. melléklet'!P9+'7. melléklet'!P9</f>
        <v>0</v>
      </c>
    </row>
    <row r="14" spans="1:16" x14ac:dyDescent="0.35">
      <c r="A14" s="6" t="s">
        <v>15</v>
      </c>
      <c r="B14" s="7" t="s">
        <v>16</v>
      </c>
      <c r="C14" s="8">
        <v>521500000</v>
      </c>
      <c r="D14" s="8">
        <v>30000000</v>
      </c>
      <c r="E14" s="8">
        <f>SUM(E15:E18)</f>
        <v>0</v>
      </c>
      <c r="F14" s="8">
        <f>'2. melléklet'!F13+'4. melléklet'!F10</f>
        <v>521500000</v>
      </c>
      <c r="G14" s="8">
        <f>'2. melléklet'!G13+'4. melléklet'!G10</f>
        <v>30000000</v>
      </c>
      <c r="H14" s="8">
        <f>'2. melléklet'!H13+'4. melléklet'!H10</f>
        <v>0</v>
      </c>
      <c r="I14" s="8">
        <f>'2. melléklet'!I13+'4. melléklet'!I10</f>
        <v>521500000</v>
      </c>
      <c r="J14" s="8">
        <f>'2. melléklet'!J13+'4. melléklet'!J10</f>
        <v>30000000</v>
      </c>
      <c r="K14" s="8">
        <f>'2. melléklet'!K13+'4. melléklet'!K10</f>
        <v>0</v>
      </c>
      <c r="L14" s="8">
        <f>'2. melléklet'!L13+'4. melléklet'!L10</f>
        <v>259181167</v>
      </c>
      <c r="M14" s="89">
        <f t="shared" si="1"/>
        <v>0.46995678513145966</v>
      </c>
      <c r="N14" s="8">
        <f>'2. melléklet'!N13+'4. melléklet'!N10</f>
        <v>521500000</v>
      </c>
      <c r="O14" s="8">
        <f>'2. melléklet'!O13+'4. melléklet'!O10</f>
        <v>30000000</v>
      </c>
      <c r="P14" s="8">
        <f>'2. melléklet'!P13+'4. melléklet'!P10</f>
        <v>0</v>
      </c>
    </row>
    <row r="15" spans="1:16" x14ac:dyDescent="0.35">
      <c r="A15" s="6"/>
      <c r="B15" s="7" t="s">
        <v>17</v>
      </c>
      <c r="C15" s="8">
        <v>67000000</v>
      </c>
      <c r="D15" s="8">
        <v>0</v>
      </c>
      <c r="E15" s="8">
        <v>0</v>
      </c>
      <c r="F15" s="8">
        <f>'2. melléklet'!F14</f>
        <v>67000000</v>
      </c>
      <c r="G15" s="8">
        <f>'2. melléklet'!G14</f>
        <v>0</v>
      </c>
      <c r="H15" s="8">
        <f>'2. melléklet'!H14</f>
        <v>0</v>
      </c>
      <c r="I15" s="8">
        <f>'2. melléklet'!I14</f>
        <v>67000000</v>
      </c>
      <c r="J15" s="8">
        <f>'2. melléklet'!J14</f>
        <v>0</v>
      </c>
      <c r="K15" s="8">
        <f>'2. melléklet'!K14</f>
        <v>0</v>
      </c>
      <c r="L15" s="8">
        <f>'2. melléklet'!L14</f>
        <v>37584917</v>
      </c>
      <c r="M15" s="89">
        <f t="shared" si="1"/>
        <v>0.5609689104477612</v>
      </c>
      <c r="N15" s="8">
        <f>'2. melléklet'!N14</f>
        <v>67000000</v>
      </c>
      <c r="O15" s="8">
        <f>'2. melléklet'!O14</f>
        <v>0</v>
      </c>
      <c r="P15" s="8">
        <f>'2. melléklet'!P14</f>
        <v>0</v>
      </c>
    </row>
    <row r="16" spans="1:16" x14ac:dyDescent="0.35">
      <c r="A16" s="6"/>
      <c r="B16" s="7" t="s">
        <v>18</v>
      </c>
      <c r="C16" s="8">
        <v>16000000</v>
      </c>
      <c r="D16" s="8">
        <v>0</v>
      </c>
      <c r="E16" s="8">
        <v>0</v>
      </c>
      <c r="F16" s="8">
        <f>'2. melléklet'!F15</f>
        <v>16000000</v>
      </c>
      <c r="G16" s="8">
        <f>'2. melléklet'!G15</f>
        <v>0</v>
      </c>
      <c r="H16" s="8">
        <f>'2. melléklet'!H15</f>
        <v>0</v>
      </c>
      <c r="I16" s="8">
        <f>'2. melléklet'!I15</f>
        <v>16000000</v>
      </c>
      <c r="J16" s="8">
        <f>'2. melléklet'!J15</f>
        <v>0</v>
      </c>
      <c r="K16" s="8">
        <f>'2. melléklet'!K15</f>
        <v>0</v>
      </c>
      <c r="L16" s="8">
        <f>'2. melléklet'!L15</f>
        <v>6317249</v>
      </c>
      <c r="M16" s="89">
        <f t="shared" si="1"/>
        <v>0.39482806250000002</v>
      </c>
      <c r="N16" s="8">
        <f>'2. melléklet'!N15</f>
        <v>16000000</v>
      </c>
      <c r="O16" s="8">
        <f>'2. melléklet'!O15</f>
        <v>0</v>
      </c>
      <c r="P16" s="8">
        <f>'2. melléklet'!P15</f>
        <v>0</v>
      </c>
    </row>
    <row r="17" spans="1:18" x14ac:dyDescent="0.35">
      <c r="A17" s="6"/>
      <c r="B17" s="7" t="s">
        <v>19</v>
      </c>
      <c r="C17" s="8">
        <v>325000000</v>
      </c>
      <c r="D17" s="8">
        <v>0</v>
      </c>
      <c r="E17" s="8">
        <v>0</v>
      </c>
      <c r="F17" s="8">
        <f>'2. melléklet'!F16</f>
        <v>325000000</v>
      </c>
      <c r="G17" s="8">
        <f>'2. melléklet'!G16</f>
        <v>0</v>
      </c>
      <c r="H17" s="8">
        <f>'2. melléklet'!H16</f>
        <v>0</v>
      </c>
      <c r="I17" s="8">
        <f>'2. melléklet'!I16</f>
        <v>325000000</v>
      </c>
      <c r="J17" s="8">
        <f>'2. melléklet'!J16</f>
        <v>0</v>
      </c>
      <c r="K17" s="8">
        <f>'2. melléklet'!K16</f>
        <v>0</v>
      </c>
      <c r="L17" s="8">
        <f>'2. melléklet'!L16</f>
        <v>154284138</v>
      </c>
      <c r="M17" s="89">
        <f t="shared" si="1"/>
        <v>0.47472042461538461</v>
      </c>
      <c r="N17" s="8">
        <f>'2. melléklet'!N16</f>
        <v>325000000</v>
      </c>
      <c r="O17" s="8">
        <f>'2. melléklet'!O16</f>
        <v>0</v>
      </c>
      <c r="P17" s="8">
        <f>'2. melléklet'!P16</f>
        <v>0</v>
      </c>
    </row>
    <row r="18" spans="1:18" x14ac:dyDescent="0.35">
      <c r="A18" s="6"/>
      <c r="B18" s="7" t="s">
        <v>20</v>
      </c>
      <c r="C18" s="8">
        <v>41000000</v>
      </c>
      <c r="D18" s="8">
        <v>0</v>
      </c>
      <c r="E18" s="8">
        <v>0</v>
      </c>
      <c r="F18" s="8">
        <f>'2. melléklet'!F17</f>
        <v>41000000</v>
      </c>
      <c r="G18" s="8">
        <f>'2. melléklet'!G17</f>
        <v>0</v>
      </c>
      <c r="H18" s="8">
        <f>'2. melléklet'!H17</f>
        <v>0</v>
      </c>
      <c r="I18" s="8">
        <f>'2. melléklet'!I17</f>
        <v>41000000</v>
      </c>
      <c r="J18" s="8">
        <f>'2. melléklet'!J17</f>
        <v>0</v>
      </c>
      <c r="K18" s="8">
        <f>'2. melléklet'!K17</f>
        <v>0</v>
      </c>
      <c r="L18" s="8">
        <f>'2. melléklet'!L17</f>
        <v>27213219</v>
      </c>
      <c r="M18" s="89">
        <f t="shared" si="1"/>
        <v>0.66373704878048778</v>
      </c>
      <c r="N18" s="8">
        <f>'2. melléklet'!N17</f>
        <v>41000000</v>
      </c>
      <c r="O18" s="8">
        <f>'2. melléklet'!O17</f>
        <v>0</v>
      </c>
      <c r="P18" s="8">
        <f>'2. melléklet'!P17</f>
        <v>0</v>
      </c>
    </row>
    <row r="19" spans="1:18" x14ac:dyDescent="0.35">
      <c r="A19" s="6"/>
      <c r="B19" s="7" t="s">
        <v>139</v>
      </c>
      <c r="C19" s="8">
        <v>43000000</v>
      </c>
      <c r="D19" s="8">
        <v>0</v>
      </c>
      <c r="E19" s="8">
        <v>0</v>
      </c>
      <c r="F19" s="8">
        <f>'2. melléklet'!F18</f>
        <v>43000000</v>
      </c>
      <c r="G19" s="8">
        <f>'2. melléklet'!G18</f>
        <v>0</v>
      </c>
      <c r="H19" s="8">
        <f>'2. melléklet'!H18</f>
        <v>0</v>
      </c>
      <c r="I19" s="8">
        <f>'2. melléklet'!I18</f>
        <v>43000000</v>
      </c>
      <c r="J19" s="8">
        <f>'2. melléklet'!J18</f>
        <v>0</v>
      </c>
      <c r="K19" s="8">
        <f>'2. melléklet'!K18</f>
        <v>0</v>
      </c>
      <c r="L19" s="8">
        <f>'2. melléklet'!L18</f>
        <v>27414588</v>
      </c>
      <c r="M19" s="89">
        <f t="shared" si="1"/>
        <v>0.63754855813953493</v>
      </c>
      <c r="N19" s="8">
        <f>'2. melléklet'!N18</f>
        <v>43000000</v>
      </c>
      <c r="O19" s="8">
        <f>'2. melléklet'!O18</f>
        <v>0</v>
      </c>
      <c r="P19" s="8">
        <f>'2. melléklet'!P18</f>
        <v>0</v>
      </c>
    </row>
    <row r="20" spans="1:18" x14ac:dyDescent="0.35">
      <c r="A20" s="6"/>
      <c r="B20" s="7" t="s">
        <v>130</v>
      </c>
      <c r="C20" s="8">
        <v>2500000</v>
      </c>
      <c r="D20" s="8">
        <v>0</v>
      </c>
      <c r="E20" s="8">
        <v>0</v>
      </c>
      <c r="F20" s="8">
        <f>'2. melléklet'!F19</f>
        <v>2500000</v>
      </c>
      <c r="G20" s="8">
        <f>'2. melléklet'!G19</f>
        <v>0</v>
      </c>
      <c r="H20" s="8">
        <f>'2. melléklet'!H19</f>
        <v>0</v>
      </c>
      <c r="I20" s="8">
        <f>'2. melléklet'!I19</f>
        <v>2500000</v>
      </c>
      <c r="J20" s="8">
        <f>'2. melléklet'!J19</f>
        <v>0</v>
      </c>
      <c r="K20" s="8">
        <f>'2. melléklet'!K19</f>
        <v>0</v>
      </c>
      <c r="L20" s="8">
        <f>'2. melléklet'!L19</f>
        <v>463728</v>
      </c>
      <c r="M20" s="89">
        <f t="shared" si="1"/>
        <v>0.18549119999999999</v>
      </c>
      <c r="N20" s="8">
        <f>'2. melléklet'!N19</f>
        <v>2500000</v>
      </c>
      <c r="O20" s="8">
        <f>'2. melléklet'!O19</f>
        <v>0</v>
      </c>
      <c r="P20" s="8">
        <f>'2. melléklet'!P19</f>
        <v>0</v>
      </c>
    </row>
    <row r="21" spans="1:18" x14ac:dyDescent="0.35">
      <c r="A21" s="6"/>
      <c r="B21" s="7" t="s">
        <v>131</v>
      </c>
      <c r="C21" s="8">
        <v>25500000</v>
      </c>
      <c r="D21" s="8">
        <v>0</v>
      </c>
      <c r="E21" s="8">
        <v>0</v>
      </c>
      <c r="F21" s="8">
        <f>'2. melléklet'!F20</f>
        <v>25500000</v>
      </c>
      <c r="G21" s="8">
        <f>'2. melléklet'!G20</f>
        <v>0</v>
      </c>
      <c r="H21" s="8">
        <f>'2. melléklet'!H20</f>
        <v>0</v>
      </c>
      <c r="I21" s="8">
        <f>'2. melléklet'!I20</f>
        <v>25500000</v>
      </c>
      <c r="J21" s="8">
        <f>'2. melléklet'!J20</f>
        <v>0</v>
      </c>
      <c r="K21" s="8">
        <f>'2. melléklet'!K20</f>
        <v>0</v>
      </c>
      <c r="L21" s="8">
        <f>'2. melléklet'!L20</f>
        <v>5337643</v>
      </c>
      <c r="M21" s="89">
        <f t="shared" si="1"/>
        <v>0.20931933333333333</v>
      </c>
      <c r="N21" s="8">
        <f>'2. melléklet'!N20</f>
        <v>25500000</v>
      </c>
      <c r="O21" s="8">
        <f>'2. melléklet'!O20</f>
        <v>0</v>
      </c>
      <c r="P21" s="8">
        <f>'2. melléklet'!P20</f>
        <v>0</v>
      </c>
    </row>
    <row r="22" spans="1:18" x14ac:dyDescent="0.35">
      <c r="A22" s="6" t="s">
        <v>21</v>
      </c>
      <c r="B22" s="7" t="s">
        <v>22</v>
      </c>
      <c r="C22" s="8">
        <v>164566426</v>
      </c>
      <c r="D22" s="8">
        <v>0</v>
      </c>
      <c r="E22" s="8">
        <v>0</v>
      </c>
      <c r="F22" s="8">
        <f>'2. melléklet'!F21+'4. melléklet'!F11+'5. melléklet'!F11+'6. melléklet'!F11+'7. melléklet'!F11</f>
        <v>164566426</v>
      </c>
      <c r="G22" s="8">
        <f>'2. melléklet'!G21+'4. melléklet'!G11+'5. melléklet'!G11+'6. melléklet'!G11+'7. melléklet'!G11</f>
        <v>0</v>
      </c>
      <c r="H22" s="8">
        <f>'2. melléklet'!H21+'4. melléklet'!H11+'5. melléklet'!H11+'6. melléklet'!H11+'7. melléklet'!H11</f>
        <v>0</v>
      </c>
      <c r="I22" s="8">
        <f>'2. melléklet'!I21+'4. melléklet'!I11+'5. melléklet'!I11+'6. melléklet'!I11+'7. melléklet'!I11</f>
        <v>164566426</v>
      </c>
      <c r="J22" s="8">
        <f>'2. melléklet'!J21+'4. melléklet'!J11+'5. melléklet'!J11+'6. melléklet'!J11+'7. melléklet'!J11</f>
        <v>0</v>
      </c>
      <c r="K22" s="8">
        <f>'2. melléklet'!K21+'4. melléklet'!K11+'5. melléklet'!K11+'6. melléklet'!K11+'7. melléklet'!K11</f>
        <v>0</v>
      </c>
      <c r="L22" s="8">
        <f>'2. melléklet'!L21+'4. melléklet'!L11+'5. melléklet'!L11+'6. melléklet'!L11+'7. melléklet'!L11</f>
        <v>78407384</v>
      </c>
      <c r="M22" s="89">
        <f t="shared" si="1"/>
        <v>0.47644823981290085</v>
      </c>
      <c r="N22" s="8">
        <f>'2. melléklet'!N21+'4. melléklet'!N11+'5. melléklet'!N11+'6. melléklet'!N11+'7. melléklet'!N11</f>
        <v>173833426</v>
      </c>
      <c r="O22" s="8">
        <f>'2. melléklet'!O21+'4. melléklet'!O11+'5. melléklet'!O11+'6. melléklet'!O11+'7. melléklet'!O11</f>
        <v>0</v>
      </c>
      <c r="P22" s="8">
        <f>'2. melléklet'!P21+'4. melléklet'!P11+'5. melléklet'!P11+'6. melléklet'!P11+'7. melléklet'!P11</f>
        <v>0</v>
      </c>
    </row>
    <row r="23" spans="1:18" x14ac:dyDescent="0.35">
      <c r="A23" s="6" t="s">
        <v>23</v>
      </c>
      <c r="B23" s="7" t="s">
        <v>24</v>
      </c>
      <c r="C23" s="8">
        <v>51811024</v>
      </c>
      <c r="D23" s="8">
        <v>0</v>
      </c>
      <c r="E23" s="8">
        <v>0</v>
      </c>
      <c r="F23" s="8">
        <f>'2. melléklet'!F22+'4. melléklet'!F12+'5. melléklet'!F12+'6. melléklet'!F12+'7. melléklet'!F12</f>
        <v>51811024</v>
      </c>
      <c r="G23" s="8">
        <f>'2. melléklet'!G22+'4. melléklet'!G12+'5. melléklet'!G12+'6. melléklet'!G12+'7. melléklet'!G12</f>
        <v>0</v>
      </c>
      <c r="H23" s="8">
        <f>'2. melléklet'!H22+'4. melléklet'!H12+'5. melléklet'!H12+'6. melléklet'!H12+'7. melléklet'!H12</f>
        <v>0</v>
      </c>
      <c r="I23" s="8">
        <f>'2. melléklet'!I22+'4. melléklet'!I12+'5. melléklet'!I12+'6. melléklet'!I12+'7. melléklet'!I12</f>
        <v>51811024</v>
      </c>
      <c r="J23" s="8">
        <f>'2. melléklet'!J22+'4. melléklet'!J12+'5. melléklet'!J12+'6. melléklet'!J12+'7. melléklet'!J12</f>
        <v>0</v>
      </c>
      <c r="K23" s="8">
        <f>'2. melléklet'!K22+'4. melléklet'!K12+'5. melléklet'!K12+'6. melléklet'!K12+'7. melléklet'!K12</f>
        <v>0</v>
      </c>
      <c r="L23" s="8">
        <f>'2. melléklet'!L22+'4. melléklet'!L12+'5. melléklet'!L12+'6. melléklet'!L12+'7. melléklet'!L12</f>
        <v>399023</v>
      </c>
      <c r="M23" s="89">
        <f t="shared" si="1"/>
        <v>7.7015076945786669E-3</v>
      </c>
      <c r="N23" s="8">
        <f>'2. melléklet'!N22+'4. melléklet'!N12+'5. melléklet'!N12+'6. melléklet'!N12+'7. melléklet'!N12</f>
        <v>51811024</v>
      </c>
      <c r="O23" s="8">
        <f>'2. melléklet'!O22+'4. melléklet'!O12+'5. melléklet'!O12+'6. melléklet'!O12+'7. melléklet'!O12</f>
        <v>0</v>
      </c>
      <c r="P23" s="8">
        <f>'2. melléklet'!P22+'4. melléklet'!P12+'5. melléklet'!P12+'6. melléklet'!P12+'7. melléklet'!P12</f>
        <v>0</v>
      </c>
    </row>
    <row r="24" spans="1:18" x14ac:dyDescent="0.35">
      <c r="A24" s="6" t="s">
        <v>25</v>
      </c>
      <c r="B24" s="7" t="s">
        <v>26</v>
      </c>
      <c r="C24" s="8">
        <f>'2. melléklet'!C23</f>
        <v>0</v>
      </c>
      <c r="D24" s="8">
        <v>0</v>
      </c>
      <c r="E24" s="8">
        <v>0</v>
      </c>
      <c r="F24" s="8">
        <f>'2. melléklet'!F23+'4. melléklet'!F13+'5. melléklet'!F13+'6. melléklet'!F13+'7. melléklet'!F13</f>
        <v>0</v>
      </c>
      <c r="G24" s="8">
        <f>'2. melléklet'!G23+'4. melléklet'!G13+'5. melléklet'!G13+'6. melléklet'!G13+'7. melléklet'!G13</f>
        <v>0</v>
      </c>
      <c r="H24" s="8">
        <f>'2. melléklet'!H23+'4. melléklet'!H13+'5. melléklet'!H13+'6. melléklet'!H13+'7. melléklet'!H13</f>
        <v>0</v>
      </c>
      <c r="I24" s="8">
        <f>'2. melléklet'!I23+'4. melléklet'!I13+'5. melléklet'!I13+'6. melléklet'!I13+'7. melléklet'!I13</f>
        <v>0</v>
      </c>
      <c r="J24" s="8">
        <f>'2. melléklet'!J23+'4. melléklet'!J13+'5. melléklet'!J13+'6. melléklet'!J13+'7. melléklet'!J13</f>
        <v>0</v>
      </c>
      <c r="K24" s="8">
        <f>'2. melléklet'!K23+'4. melléklet'!K13+'5. melléklet'!K13+'6. melléklet'!K13+'7. melléklet'!K13</f>
        <v>0</v>
      </c>
      <c r="L24" s="8">
        <f>'2. melléklet'!L23+'4. melléklet'!L13+'5. melléklet'!L13+'6. melléklet'!L13+'7. melléklet'!L13</f>
        <v>0</v>
      </c>
      <c r="M24" s="89"/>
      <c r="N24" s="8">
        <f>'2. melléklet'!N23+'4. melléklet'!N13+'5. melléklet'!N13+'6. melléklet'!N13+'7. melléklet'!N13</f>
        <v>0</v>
      </c>
      <c r="O24" s="8">
        <f>'2. melléklet'!O23+'4. melléklet'!O13+'5. melléklet'!O13+'6. melléklet'!O13+'7. melléklet'!O13</f>
        <v>0</v>
      </c>
      <c r="P24" s="8">
        <f>'2. melléklet'!P23+'4. melléklet'!P13+'5. melléklet'!P13+'6. melléklet'!P13+'7. melléklet'!P13</f>
        <v>0</v>
      </c>
    </row>
    <row r="25" spans="1:18" x14ac:dyDescent="0.35">
      <c r="A25" s="6" t="s">
        <v>27</v>
      </c>
      <c r="B25" s="7" t="s">
        <v>28</v>
      </c>
      <c r="C25" s="8">
        <v>0</v>
      </c>
      <c r="D25" s="8">
        <v>0</v>
      </c>
      <c r="E25" s="8">
        <v>0</v>
      </c>
      <c r="F25" s="8">
        <f>'2. melléklet'!F24+'4. melléklet'!F14+'5. melléklet'!F14+'6. melléklet'!F14+'7. melléklet'!F14</f>
        <v>0</v>
      </c>
      <c r="G25" s="8">
        <f>'2. melléklet'!G24+'4. melléklet'!G14+'5. melléklet'!G14+'6. melléklet'!G14+'7. melléklet'!G14</f>
        <v>0</v>
      </c>
      <c r="H25" s="8">
        <f>'2. melléklet'!H24+'4. melléklet'!H14+'5. melléklet'!H14+'6. melléklet'!H14+'7. melléklet'!H14</f>
        <v>0</v>
      </c>
      <c r="I25" s="8">
        <f>'2. melléklet'!I24+'4. melléklet'!I14+'5. melléklet'!I14+'6. melléklet'!I14+'7. melléklet'!I14</f>
        <v>0</v>
      </c>
      <c r="J25" s="8">
        <f>'2. melléklet'!J24+'4. melléklet'!J14+'5. melléklet'!J14+'6. melléklet'!J14+'7. melléklet'!J14</f>
        <v>0</v>
      </c>
      <c r="K25" s="8">
        <f>'2. melléklet'!K24+'4. melléklet'!K14+'5. melléklet'!K14+'6. melléklet'!K14+'7. melléklet'!K14</f>
        <v>0</v>
      </c>
      <c r="L25" s="8">
        <f>'2. melléklet'!L24+'4. melléklet'!L14+'5. melléklet'!L14+'6. melléklet'!L14+'7. melléklet'!L14</f>
        <v>0</v>
      </c>
      <c r="M25" s="89"/>
      <c r="N25" s="8">
        <f>'2. melléklet'!N24+'4. melléklet'!N14+'5. melléklet'!N14+'6. melléklet'!N14+'7. melléklet'!N14</f>
        <v>0</v>
      </c>
      <c r="O25" s="8">
        <f>'2. melléklet'!O24+'4. melléklet'!O14+'5. melléklet'!O14+'6. melléklet'!O14+'7. melléklet'!O14</f>
        <v>0</v>
      </c>
      <c r="P25" s="8">
        <f>'2. melléklet'!P24+'4. melléklet'!P14+'5. melléklet'!P14+'6. melléklet'!P14+'7. melléklet'!P14</f>
        <v>0</v>
      </c>
    </row>
    <row r="26" spans="1:18" x14ac:dyDescent="0.35">
      <c r="A26" s="11" t="s">
        <v>29</v>
      </c>
      <c r="B26" s="12" t="s">
        <v>30</v>
      </c>
      <c r="C26" s="8">
        <f>C7+C8+C13+C14+C22+C23+C24+C25</f>
        <v>1536728369</v>
      </c>
      <c r="D26" s="8">
        <f>D7+D8+D13+D14+D22+D23+D24+D25</f>
        <v>30000000</v>
      </c>
      <c r="E26" s="8">
        <f t="shared" ref="E26:L26" si="2">E7+E8+E13+E14+E22+E23+E24+E25</f>
        <v>0</v>
      </c>
      <c r="F26" s="8">
        <f t="shared" si="2"/>
        <v>1536728369</v>
      </c>
      <c r="G26" s="8">
        <f t="shared" si="2"/>
        <v>30000000</v>
      </c>
      <c r="H26" s="8">
        <f t="shared" si="2"/>
        <v>0</v>
      </c>
      <c r="I26" s="8">
        <f t="shared" si="2"/>
        <v>1795528848</v>
      </c>
      <c r="J26" s="8">
        <f t="shared" si="2"/>
        <v>30000000</v>
      </c>
      <c r="K26" s="8">
        <f t="shared" si="2"/>
        <v>0</v>
      </c>
      <c r="L26" s="8">
        <f t="shared" si="2"/>
        <v>1003507520</v>
      </c>
      <c r="M26" s="89">
        <f t="shared" si="1"/>
        <v>0.54970784005928786</v>
      </c>
      <c r="N26" s="8">
        <f t="shared" ref="N26:P26" si="3">N7+N8+N13+N14+N22+N23+N24+N25</f>
        <v>1886606483</v>
      </c>
      <c r="O26" s="8">
        <f t="shared" si="3"/>
        <v>30000000</v>
      </c>
      <c r="P26" s="8">
        <f t="shared" si="3"/>
        <v>0</v>
      </c>
      <c r="Q26" s="10"/>
      <c r="R26" s="10"/>
    </row>
    <row r="27" spans="1:18" x14ac:dyDescent="0.35">
      <c r="A27" s="6" t="s">
        <v>31</v>
      </c>
      <c r="B27" s="7" t="s">
        <v>32</v>
      </c>
      <c r="C27" s="8">
        <v>160000000</v>
      </c>
      <c r="D27" s="8">
        <v>0</v>
      </c>
      <c r="E27" s="8">
        <v>0</v>
      </c>
      <c r="F27" s="8">
        <f>'2. melléklet'!F26</f>
        <v>160000000</v>
      </c>
      <c r="G27" s="8">
        <f>'2. melléklet'!G26</f>
        <v>0</v>
      </c>
      <c r="H27" s="8">
        <f>'2. melléklet'!H26</f>
        <v>0</v>
      </c>
      <c r="I27" s="8">
        <f>'2. melléklet'!I26</f>
        <v>160000000</v>
      </c>
      <c r="J27" s="8">
        <f>'2. melléklet'!J26</f>
        <v>0</v>
      </c>
      <c r="K27" s="8">
        <f>'2. melléklet'!K26</f>
        <v>0</v>
      </c>
      <c r="L27" s="8">
        <f>'2. melléklet'!L26</f>
        <v>145764262</v>
      </c>
      <c r="M27" s="89">
        <f t="shared" si="1"/>
        <v>0.91102663750000001</v>
      </c>
      <c r="N27" s="8">
        <f>'2. melléklet'!N26</f>
        <v>160000000</v>
      </c>
      <c r="O27" s="8">
        <f>'2. melléklet'!O26</f>
        <v>0</v>
      </c>
      <c r="P27" s="8">
        <f>'2. melléklet'!P26</f>
        <v>0</v>
      </c>
    </row>
    <row r="28" spans="1:18" x14ac:dyDescent="0.35">
      <c r="A28" s="6" t="s">
        <v>33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9"/>
      <c r="N28" s="8">
        <v>0</v>
      </c>
      <c r="O28" s="8">
        <v>0</v>
      </c>
      <c r="P28" s="8">
        <v>0</v>
      </c>
    </row>
    <row r="29" spans="1:18" x14ac:dyDescent="0.35">
      <c r="A29" s="6" t="s">
        <v>35</v>
      </c>
      <c r="B29" s="7" t="s">
        <v>36</v>
      </c>
      <c r="C29" s="8">
        <f>'2. melléklet'!C28+'4. melléklet'!C18+'5. melléklet'!C18+'6. melléklet'!C18+'7. melléklet'!B18:D18</f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9"/>
      <c r="N29" s="8">
        <v>0</v>
      </c>
      <c r="O29" s="8">
        <v>0</v>
      </c>
      <c r="P29" s="8">
        <v>0</v>
      </c>
    </row>
    <row r="30" spans="1:18" x14ac:dyDescent="0.35">
      <c r="A30" s="6" t="s">
        <v>37</v>
      </c>
      <c r="B30" s="7" t="s">
        <v>38</v>
      </c>
      <c r="C30" s="8">
        <f>SUM(C31:C33)</f>
        <v>636508471</v>
      </c>
      <c r="D30" s="8">
        <f t="shared" ref="D30:L30" si="4">SUM(D31:D33)</f>
        <v>0</v>
      </c>
      <c r="E30" s="8">
        <f t="shared" si="4"/>
        <v>0</v>
      </c>
      <c r="F30" s="8">
        <f t="shared" si="4"/>
        <v>636508471</v>
      </c>
      <c r="G30" s="8">
        <f t="shared" si="4"/>
        <v>0</v>
      </c>
      <c r="H30" s="8">
        <f t="shared" si="4"/>
        <v>0</v>
      </c>
      <c r="I30" s="8">
        <f t="shared" si="4"/>
        <v>604835115</v>
      </c>
      <c r="J30" s="8">
        <f t="shared" si="4"/>
        <v>0</v>
      </c>
      <c r="K30" s="8">
        <f t="shared" si="4"/>
        <v>0</v>
      </c>
      <c r="L30" s="8">
        <f t="shared" si="4"/>
        <v>317463439</v>
      </c>
      <c r="M30" s="89">
        <f t="shared" si="1"/>
        <v>0.52487600525640776</v>
      </c>
      <c r="N30" s="8">
        <f t="shared" ref="N30:P30" si="5">SUM(N31:N33)</f>
        <v>604835115</v>
      </c>
      <c r="O30" s="8">
        <f t="shared" si="5"/>
        <v>0</v>
      </c>
      <c r="P30" s="8">
        <f t="shared" si="5"/>
        <v>0</v>
      </c>
    </row>
    <row r="31" spans="1:18" x14ac:dyDescent="0.35">
      <c r="A31" s="6"/>
      <c r="B31" s="7" t="s">
        <v>39</v>
      </c>
      <c r="C31" s="8">
        <v>636508471</v>
      </c>
      <c r="D31" s="8">
        <v>0</v>
      </c>
      <c r="E31" s="8">
        <v>0</v>
      </c>
      <c r="F31" s="8">
        <f>'2. melléklet'!F30+'4. melléklet'!F20+'5. melléklet'!F20+'6. melléklet'!F20+'7. melléklet'!F20</f>
        <v>636508471</v>
      </c>
      <c r="G31" s="8">
        <f>'2. melléklet'!G30+'4. melléklet'!G20+'5. melléklet'!G20+'6. melléklet'!G20+'7. melléklet'!G20</f>
        <v>0</v>
      </c>
      <c r="H31" s="8">
        <f>'2. melléklet'!H30+'4. melléklet'!H20+'5. melléklet'!H20+'6. melléklet'!H20+'7. melléklet'!H20</f>
        <v>0</v>
      </c>
      <c r="I31" s="8">
        <f>'2. melléklet'!I30+'4. melléklet'!I20+'5. melléklet'!I20+'6. melléklet'!I20+'7. melléklet'!I20</f>
        <v>604835115</v>
      </c>
      <c r="J31" s="8">
        <f>'2. melléklet'!J30+'4. melléklet'!J20+'5. melléklet'!J20+'6. melléklet'!J20+'7. melléklet'!J20</f>
        <v>0</v>
      </c>
      <c r="K31" s="8">
        <f>'2. melléklet'!K30+'4. melléklet'!K20+'5. melléklet'!K20+'6. melléklet'!K20+'7. melléklet'!K20</f>
        <v>0</v>
      </c>
      <c r="L31" s="8">
        <f>'2. melléklet'!L30+'4. melléklet'!L20+'5. melléklet'!L20+'6. melléklet'!L20+'7. melléklet'!L20</f>
        <v>293594897</v>
      </c>
      <c r="M31" s="89">
        <f t="shared" si="1"/>
        <v>0.48541311461388942</v>
      </c>
      <c r="N31" s="8">
        <f>'2. melléklet'!N30+'4. melléklet'!N20+'5. melléklet'!N20+'6. melléklet'!N20+'7. melléklet'!N20</f>
        <v>604835115</v>
      </c>
      <c r="O31" s="8">
        <f>'2. melléklet'!O30+'4. melléklet'!O20+'5. melléklet'!O20+'6. melléklet'!O20+'7. melléklet'!O20</f>
        <v>0</v>
      </c>
      <c r="P31" s="8">
        <f>'2. melléklet'!P30+'4. melléklet'!P20+'5. melléklet'!P20+'6. melléklet'!P20+'7. melléklet'!P20</f>
        <v>0</v>
      </c>
    </row>
    <row r="32" spans="1:18" x14ac:dyDescent="0.35">
      <c r="A32" s="13"/>
      <c r="B32" s="7" t="s">
        <v>40</v>
      </c>
      <c r="C32" s="8">
        <v>0</v>
      </c>
      <c r="D32" s="8">
        <v>0</v>
      </c>
      <c r="E32" s="8">
        <v>0</v>
      </c>
      <c r="F32" s="8">
        <f>'2. melléklet'!F31+'4. melléklet'!F21+'5. melléklet'!F21+'6. melléklet'!F21+'7. melléklet'!F21</f>
        <v>0</v>
      </c>
      <c r="G32" s="8">
        <f>'2. melléklet'!G31+'4. melléklet'!G21+'5. melléklet'!G21+'6. melléklet'!G21+'7. melléklet'!G21</f>
        <v>0</v>
      </c>
      <c r="H32" s="8">
        <f>'2. melléklet'!H31+'4. melléklet'!H21+'5. melléklet'!H21+'6. melléklet'!H21+'7. melléklet'!H21</f>
        <v>0</v>
      </c>
      <c r="I32" s="8">
        <f>'2. melléklet'!I31+'4. melléklet'!I21+'5. melléklet'!I21+'6. melléklet'!I21+'7. melléklet'!I21</f>
        <v>0</v>
      </c>
      <c r="J32" s="8">
        <f>'2. melléklet'!J31+'4. melléklet'!J21+'5. melléklet'!J21+'6. melléklet'!J21+'7. melléklet'!J21</f>
        <v>0</v>
      </c>
      <c r="K32" s="8">
        <f>'2. melléklet'!K31+'4. melléklet'!K21+'5. melléklet'!K21+'6. melléklet'!K21+'7. melléklet'!K21</f>
        <v>0</v>
      </c>
      <c r="L32" s="8">
        <f>'2. melléklet'!L31+'4. melléklet'!L21+'5. melléklet'!L21+'6. melléklet'!L21+'7. melléklet'!L21</f>
        <v>0</v>
      </c>
      <c r="M32" s="89"/>
      <c r="N32" s="8">
        <f>'2. melléklet'!N31+'4. melléklet'!N21+'5. melléklet'!N21+'6. melléklet'!N21+'7. melléklet'!N21</f>
        <v>0</v>
      </c>
      <c r="O32" s="8">
        <f>'2. melléklet'!O31+'4. melléklet'!O21+'5. melléklet'!O21+'6. melléklet'!O21+'7. melléklet'!O21</f>
        <v>0</v>
      </c>
      <c r="P32" s="8">
        <f>'2. melléklet'!P31+'4. melléklet'!P21+'5. melléklet'!P21+'6. melléklet'!P21+'7. melléklet'!P21</f>
        <v>0</v>
      </c>
    </row>
    <row r="33" spans="1:17" x14ac:dyDescent="0.35">
      <c r="A33" s="152"/>
      <c r="B33" s="7" t="s">
        <v>151</v>
      </c>
      <c r="C33" s="8">
        <f>'2. melléklet'!C61</f>
        <v>0</v>
      </c>
      <c r="D33" s="8">
        <f>'2. melléklet'!D61</f>
        <v>0</v>
      </c>
      <c r="E33" s="8">
        <f>'2. melléklet'!E61</f>
        <v>0</v>
      </c>
      <c r="F33" s="8">
        <f>'2. melléklet'!F61</f>
        <v>0</v>
      </c>
      <c r="G33" s="8">
        <f>'2. melléklet'!G61</f>
        <v>0</v>
      </c>
      <c r="H33" s="8">
        <f>'2. melléklet'!H61</f>
        <v>0</v>
      </c>
      <c r="I33" s="8"/>
      <c r="J33" s="8">
        <f>'2. melléklet'!J61</f>
        <v>0</v>
      </c>
      <c r="K33" s="8">
        <f>'2. melléklet'!K61</f>
        <v>0</v>
      </c>
      <c r="L33" s="8">
        <f>'2. melléklet'!L61</f>
        <v>23868542</v>
      </c>
      <c r="M33" s="89"/>
      <c r="N33" s="8"/>
      <c r="O33" s="8">
        <f>'2. melléklet'!O61</f>
        <v>0</v>
      </c>
      <c r="P33" s="8">
        <f>'2. melléklet'!P61</f>
        <v>0</v>
      </c>
    </row>
    <row r="34" spans="1:17" x14ac:dyDescent="0.35">
      <c r="A34" s="6" t="s">
        <v>41</v>
      </c>
      <c r="B34" s="7" t="s">
        <v>42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9"/>
      <c r="N34" s="8">
        <v>0</v>
      </c>
      <c r="O34" s="8">
        <v>0</v>
      </c>
      <c r="P34" s="8">
        <v>0</v>
      </c>
    </row>
    <row r="35" spans="1:17" x14ac:dyDescent="0.35">
      <c r="A35" s="6" t="s">
        <v>43</v>
      </c>
      <c r="B35" s="7" t="s">
        <v>44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9"/>
      <c r="N35" s="8">
        <v>0</v>
      </c>
      <c r="O35" s="8">
        <v>0</v>
      </c>
      <c r="P35" s="8">
        <v>0</v>
      </c>
    </row>
    <row r="36" spans="1:17" x14ac:dyDescent="0.35">
      <c r="A36" s="6" t="s">
        <v>45</v>
      </c>
      <c r="B36" s="12" t="s">
        <v>46</v>
      </c>
      <c r="C36" s="8">
        <f t="shared" ref="C36:L36" si="6">C27+C28+C29+C30+C34+C35</f>
        <v>796508471</v>
      </c>
      <c r="D36" s="8">
        <f t="shared" si="6"/>
        <v>0</v>
      </c>
      <c r="E36" s="8">
        <f t="shared" si="6"/>
        <v>0</v>
      </c>
      <c r="F36" s="8">
        <f t="shared" si="6"/>
        <v>796508471</v>
      </c>
      <c r="G36" s="8">
        <f t="shared" si="6"/>
        <v>0</v>
      </c>
      <c r="H36" s="8">
        <f t="shared" si="6"/>
        <v>0</v>
      </c>
      <c r="I36" s="8">
        <f t="shared" si="6"/>
        <v>764835115</v>
      </c>
      <c r="J36" s="8">
        <f t="shared" si="6"/>
        <v>0</v>
      </c>
      <c r="K36" s="8">
        <f t="shared" si="6"/>
        <v>0</v>
      </c>
      <c r="L36" s="8">
        <f t="shared" si="6"/>
        <v>463227701</v>
      </c>
      <c r="M36" s="89">
        <f t="shared" si="1"/>
        <v>0.60565694738008991</v>
      </c>
      <c r="N36" s="8">
        <f t="shared" ref="N36:P36" si="7">N27+N28+N29+N30+N34+N35</f>
        <v>764835115</v>
      </c>
      <c r="O36" s="8">
        <f t="shared" si="7"/>
        <v>0</v>
      </c>
      <c r="P36" s="8">
        <f t="shared" si="7"/>
        <v>0</v>
      </c>
    </row>
    <row r="37" spans="1:17" x14ac:dyDescent="0.35">
      <c r="A37" s="6" t="s">
        <v>47</v>
      </c>
      <c r="B37" s="12" t="s">
        <v>48</v>
      </c>
      <c r="C37" s="8">
        <f t="shared" ref="C37:L37" si="8">C26+C36</f>
        <v>2333236840</v>
      </c>
      <c r="D37" s="8">
        <f t="shared" si="8"/>
        <v>30000000</v>
      </c>
      <c r="E37" s="8">
        <f t="shared" si="8"/>
        <v>0</v>
      </c>
      <c r="F37" s="8">
        <f t="shared" si="8"/>
        <v>2333236840</v>
      </c>
      <c r="G37" s="8">
        <f t="shared" si="8"/>
        <v>30000000</v>
      </c>
      <c r="H37" s="8">
        <f t="shared" si="8"/>
        <v>0</v>
      </c>
      <c r="I37" s="8">
        <f t="shared" si="8"/>
        <v>2560363963</v>
      </c>
      <c r="J37" s="8">
        <f t="shared" si="8"/>
        <v>30000000</v>
      </c>
      <c r="K37" s="8">
        <f t="shared" si="8"/>
        <v>0</v>
      </c>
      <c r="L37" s="8">
        <f t="shared" si="8"/>
        <v>1466735221</v>
      </c>
      <c r="M37" s="89">
        <f t="shared" si="1"/>
        <v>0.5662274653100553</v>
      </c>
      <c r="N37" s="8">
        <f t="shared" ref="N37:P37" si="9">N26+N36</f>
        <v>2651441598</v>
      </c>
      <c r="O37" s="8">
        <f t="shared" si="9"/>
        <v>30000000</v>
      </c>
      <c r="P37" s="8">
        <f t="shared" si="9"/>
        <v>0</v>
      </c>
    </row>
    <row r="38" spans="1:17" x14ac:dyDescent="0.35">
      <c r="A38" s="6" t="s">
        <v>49</v>
      </c>
      <c r="B38" s="7" t="s">
        <v>50</v>
      </c>
      <c r="C38" s="8">
        <v>636508471</v>
      </c>
      <c r="D38" s="8">
        <v>0</v>
      </c>
      <c r="E38" s="8">
        <v>0</v>
      </c>
      <c r="F38" s="8">
        <v>636508471</v>
      </c>
      <c r="G38" s="8">
        <v>0</v>
      </c>
      <c r="H38" s="8">
        <v>0</v>
      </c>
      <c r="I38" s="8">
        <f>I30</f>
        <v>604835115</v>
      </c>
      <c r="J38" s="8">
        <f t="shared" ref="J38:L38" si="10">J30</f>
        <v>0</v>
      </c>
      <c r="K38" s="8">
        <f t="shared" si="10"/>
        <v>0</v>
      </c>
      <c r="L38" s="8">
        <f t="shared" si="10"/>
        <v>317463439</v>
      </c>
      <c r="M38" s="89">
        <f t="shared" si="1"/>
        <v>0.52487600525640776</v>
      </c>
      <c r="N38" s="8">
        <f>N30</f>
        <v>604835115</v>
      </c>
      <c r="O38" s="8">
        <f t="shared" ref="O38:P38" si="11">O30</f>
        <v>0</v>
      </c>
      <c r="P38" s="8">
        <f t="shared" si="11"/>
        <v>0</v>
      </c>
    </row>
    <row r="39" spans="1:17" x14ac:dyDescent="0.35">
      <c r="A39" s="18" t="s">
        <v>51</v>
      </c>
      <c r="B39" s="7" t="s">
        <v>52</v>
      </c>
      <c r="C39" s="14">
        <v>0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89"/>
      <c r="N39" s="110">
        <v>0</v>
      </c>
      <c r="O39" s="110">
        <v>0</v>
      </c>
      <c r="P39" s="110">
        <v>0</v>
      </c>
    </row>
    <row r="40" spans="1:17" x14ac:dyDescent="0.35">
      <c r="A40" s="6" t="s">
        <v>53</v>
      </c>
      <c r="B40" s="12" t="s">
        <v>54</v>
      </c>
      <c r="C40" s="9">
        <v>1696728369</v>
      </c>
      <c r="D40" s="9">
        <f t="shared" ref="D40:E40" si="12">SUM(D37:D39)</f>
        <v>30000000</v>
      </c>
      <c r="E40" s="9">
        <f t="shared" si="12"/>
        <v>0</v>
      </c>
      <c r="F40" s="9">
        <f>F37-F38</f>
        <v>1696728369</v>
      </c>
      <c r="G40" s="9">
        <f t="shared" ref="G40:L40" si="13">G37-G38</f>
        <v>30000000</v>
      </c>
      <c r="H40" s="9">
        <f t="shared" si="13"/>
        <v>0</v>
      </c>
      <c r="I40" s="9">
        <f t="shared" si="13"/>
        <v>1955528848</v>
      </c>
      <c r="J40" s="9">
        <f t="shared" si="13"/>
        <v>30000000</v>
      </c>
      <c r="K40" s="9">
        <f t="shared" si="13"/>
        <v>0</v>
      </c>
      <c r="L40" s="9">
        <f t="shared" si="13"/>
        <v>1149271782</v>
      </c>
      <c r="M40" s="89">
        <f t="shared" si="1"/>
        <v>0.57882401615954759</v>
      </c>
      <c r="N40" s="9">
        <f t="shared" ref="N40:P40" si="14">N37-N38</f>
        <v>2046606483</v>
      </c>
      <c r="O40" s="9">
        <f t="shared" si="14"/>
        <v>30000000</v>
      </c>
      <c r="P40" s="9">
        <f t="shared" si="14"/>
        <v>0</v>
      </c>
      <c r="Q40" s="10"/>
    </row>
    <row r="41" spans="1:17" x14ac:dyDescent="0.35">
      <c r="A41" s="36"/>
      <c r="B41" s="92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7" x14ac:dyDescent="0.35">
      <c r="A42" s="36"/>
      <c r="B42" s="92"/>
      <c r="C42" s="38"/>
      <c r="D42" s="38"/>
      <c r="E42" s="38"/>
      <c r="F42" s="38"/>
      <c r="G42" s="217"/>
      <c r="H42" s="217"/>
      <c r="I42" s="120"/>
      <c r="J42" s="217" t="s">
        <v>92</v>
      </c>
      <c r="K42" s="217"/>
      <c r="L42" s="225" t="s">
        <v>92</v>
      </c>
      <c r="M42" s="225"/>
      <c r="N42" s="198"/>
      <c r="O42" s="217" t="s">
        <v>92</v>
      </c>
      <c r="P42" s="217"/>
    </row>
    <row r="43" spans="1:17" x14ac:dyDescent="0.35">
      <c r="A43" s="36"/>
      <c r="B43" s="92"/>
      <c r="C43" s="218" t="s">
        <v>134</v>
      </c>
      <c r="D43" s="218"/>
      <c r="E43" s="218"/>
      <c r="F43" s="218" t="s">
        <v>149</v>
      </c>
      <c r="G43" s="218"/>
      <c r="H43" s="218"/>
      <c r="I43" s="218" t="s">
        <v>149</v>
      </c>
      <c r="J43" s="218"/>
      <c r="K43" s="218"/>
      <c r="L43" s="221" t="s">
        <v>150</v>
      </c>
      <c r="M43" s="222"/>
      <c r="N43" s="218" t="s">
        <v>149</v>
      </c>
      <c r="O43" s="218"/>
      <c r="P43" s="218"/>
    </row>
    <row r="44" spans="1:17" ht="21" x14ac:dyDescent="0.35">
      <c r="B44" s="17" t="s">
        <v>55</v>
      </c>
      <c r="C44" s="28" t="s">
        <v>94</v>
      </c>
      <c r="D44" s="28" t="s">
        <v>95</v>
      </c>
      <c r="E44" s="28" t="s">
        <v>96</v>
      </c>
      <c r="F44" s="28" t="s">
        <v>94</v>
      </c>
      <c r="G44" s="28" t="s">
        <v>95</v>
      </c>
      <c r="H44" s="28" t="s">
        <v>96</v>
      </c>
      <c r="I44" s="127" t="s">
        <v>94</v>
      </c>
      <c r="J44" s="127" t="s">
        <v>95</v>
      </c>
      <c r="K44" s="127" t="s">
        <v>96</v>
      </c>
      <c r="L44" s="223"/>
      <c r="M44" s="224"/>
      <c r="N44" s="199" t="s">
        <v>94</v>
      </c>
      <c r="O44" s="199" t="s">
        <v>95</v>
      </c>
      <c r="P44" s="199" t="s">
        <v>96</v>
      </c>
    </row>
    <row r="45" spans="1:17" x14ac:dyDescent="0.35">
      <c r="A45" s="18" t="s">
        <v>3</v>
      </c>
      <c r="B45" s="19" t="s">
        <v>56</v>
      </c>
      <c r="C45" s="20">
        <f t="shared" ref="C45:E45" si="15">C46+C47+C48+C49+C50+C53</f>
        <v>1440069969</v>
      </c>
      <c r="D45" s="20">
        <f>D46+D47+D48+D49+D50+D53</f>
        <v>68722000</v>
      </c>
      <c r="E45" s="20">
        <f t="shared" si="15"/>
        <v>0</v>
      </c>
      <c r="F45" s="20">
        <f>F46+F47+F48+F49+F50+F53</f>
        <v>1429146869</v>
      </c>
      <c r="G45" s="20">
        <f t="shared" ref="G45:L45" si="16">G46+G47+G48+G49+G50+G52+G53</f>
        <v>70822000</v>
      </c>
      <c r="H45" s="20">
        <f t="shared" si="16"/>
        <v>0</v>
      </c>
      <c r="I45" s="20">
        <f>I46+I47+I48+I49+I50+I53</f>
        <v>1451788613</v>
      </c>
      <c r="J45" s="20">
        <f t="shared" si="16"/>
        <v>70822000</v>
      </c>
      <c r="K45" s="20">
        <f t="shared" si="16"/>
        <v>0</v>
      </c>
      <c r="L45" s="20">
        <f t="shared" si="16"/>
        <v>739000440</v>
      </c>
      <c r="M45" s="89">
        <f t="shared" ref="M45:M70" si="17">L45/(I45+J45+K45)</f>
        <v>0.48535090566848688</v>
      </c>
      <c r="N45" s="20">
        <f>N46+N47+N48+N49+N50+N53</f>
        <v>1455318488</v>
      </c>
      <c r="O45" s="20">
        <f t="shared" ref="O45:P45" si="18">O46+O47+O48+O49+O50+O52+O53</f>
        <v>70822000</v>
      </c>
      <c r="P45" s="20">
        <f t="shared" si="18"/>
        <v>0</v>
      </c>
    </row>
    <row r="46" spans="1:17" x14ac:dyDescent="0.35">
      <c r="A46" s="6" t="s">
        <v>57</v>
      </c>
      <c r="B46" s="7" t="s">
        <v>58</v>
      </c>
      <c r="C46" s="8">
        <v>577848360</v>
      </c>
      <c r="D46" s="8">
        <f>'2. melléklet'!D43+'4. melléklet'!D30</f>
        <v>14200000</v>
      </c>
      <c r="E46" s="8">
        <v>0</v>
      </c>
      <c r="F46" s="8">
        <f>'2. melléklet'!F43+'4. melléklet'!F30+'5. melléklet'!F30+'6. melléklet'!F30+'7. melléklet'!F30</f>
        <v>577848360</v>
      </c>
      <c r="G46" s="8">
        <f>'2. melléklet'!G43+'4. melléklet'!G30+'5. melléklet'!G30+'6. melléklet'!G30+'7. melléklet'!G30</f>
        <v>14200000</v>
      </c>
      <c r="H46" s="8">
        <f>'2. melléklet'!H43+'4. melléklet'!H30+'5. melléklet'!H30+'6. melléklet'!H30+'7. melléklet'!H30</f>
        <v>0</v>
      </c>
      <c r="I46" s="8">
        <f>'2. melléklet'!I43+'4. melléklet'!I30+'5. melléklet'!I30+'6. melléklet'!I30+'7. melléklet'!I30</f>
        <v>553728527</v>
      </c>
      <c r="J46" s="8">
        <f>'2. melléklet'!J43+'4. melléklet'!J30+'5. melléklet'!J30+'6. melléklet'!J30+'7. melléklet'!J30</f>
        <v>14200000</v>
      </c>
      <c r="K46" s="8">
        <f>'2. melléklet'!K43+'4. melléklet'!K30+'5. melléklet'!K30+'6. melléklet'!K30+'7. melléklet'!K30</f>
        <v>0</v>
      </c>
      <c r="L46" s="8">
        <f>'2. melléklet'!L43+'4. melléklet'!L30+'5. melléklet'!L30+'6. melléklet'!L30+'7. melléklet'!L30</f>
        <v>264253003</v>
      </c>
      <c r="M46" s="89">
        <f t="shared" si="17"/>
        <v>0.46529270927079175</v>
      </c>
      <c r="N46" s="8">
        <f>'2. melléklet'!N43+'4. melléklet'!N30+'5. melléklet'!N30+'6. melléklet'!N30+'7. melléklet'!N30</f>
        <v>547202007</v>
      </c>
      <c r="O46" s="8">
        <f>'2. melléklet'!O43+'4. melléklet'!O30+'5. melléklet'!O30+'6. melléklet'!O30+'7. melléklet'!O30</f>
        <v>14200000</v>
      </c>
      <c r="P46" s="8">
        <f>'2. melléklet'!P43+'4. melléklet'!P30+'5. melléklet'!P30+'6. melléklet'!P30+'7. melléklet'!P30</f>
        <v>0</v>
      </c>
    </row>
    <row r="47" spans="1:17" x14ac:dyDescent="0.35">
      <c r="A47" s="6" t="s">
        <v>59</v>
      </c>
      <c r="B47" s="7" t="s">
        <v>60</v>
      </c>
      <c r="C47" s="8">
        <v>127581218</v>
      </c>
      <c r="D47" s="8">
        <f>'2. melléklet'!D44+'4. melléklet'!D31</f>
        <v>3132000</v>
      </c>
      <c r="E47" s="8">
        <v>0</v>
      </c>
      <c r="F47" s="8">
        <f>'2. melléklet'!F44+'4. melléklet'!F31+'5. melléklet'!F31+'6. melléklet'!F31+'7. melléklet'!F31</f>
        <v>127581218</v>
      </c>
      <c r="G47" s="8">
        <f>'2. melléklet'!G44+'4. melléklet'!G31+'5. melléklet'!G31+'6. melléklet'!G31+'7. melléklet'!G31</f>
        <v>3132000</v>
      </c>
      <c r="H47" s="8">
        <f>'2. melléklet'!H44+'4. melléklet'!H31+'5. melléklet'!H31+'6. melléklet'!H31+'7. melléklet'!H31</f>
        <v>0</v>
      </c>
      <c r="I47" s="8">
        <f>'2. melléklet'!I44+'4. melléklet'!I31+'5. melléklet'!I31+'6. melléklet'!I31+'7. melléklet'!I31</f>
        <v>120715074</v>
      </c>
      <c r="J47" s="8">
        <f>'2. melléklet'!J44+'4. melléklet'!J31+'5. melléklet'!J31+'6. melléklet'!J31+'7. melléklet'!J31</f>
        <v>3132000</v>
      </c>
      <c r="K47" s="8">
        <f>'2. melléklet'!K44+'4. melléklet'!K31+'5. melléklet'!K31+'6. melléklet'!K31+'7. melléklet'!K31</f>
        <v>0</v>
      </c>
      <c r="L47" s="8">
        <f>'2. melléklet'!L44+'4. melléklet'!L31+'5. melléklet'!L31+'6. melléklet'!L31+'7. melléklet'!L31</f>
        <v>66489422</v>
      </c>
      <c r="M47" s="89">
        <f t="shared" si="17"/>
        <v>0.53686712049410223</v>
      </c>
      <c r="N47" s="8">
        <f>'2. melléklet'!N44+'4. melléklet'!N31+'5. melléklet'!N31+'6. melléklet'!N31+'7. melléklet'!N31</f>
        <v>121591688</v>
      </c>
      <c r="O47" s="8">
        <f>'2. melléklet'!O44+'4. melléklet'!O31+'5. melléklet'!O31+'6. melléklet'!O31+'7. melléklet'!O31</f>
        <v>3132000</v>
      </c>
      <c r="P47" s="8">
        <f>'2. melléklet'!P44+'4. melléklet'!P31+'5. melléklet'!P31+'6. melléklet'!P31+'7. melléklet'!P31</f>
        <v>0</v>
      </c>
    </row>
    <row r="48" spans="1:17" x14ac:dyDescent="0.35">
      <c r="A48" s="6" t="s">
        <v>61</v>
      </c>
      <c r="B48" s="7" t="s">
        <v>62</v>
      </c>
      <c r="C48" s="8">
        <v>470804082</v>
      </c>
      <c r="D48" s="8">
        <f>'2. melléklet'!D45+'4. melléklet'!D32</f>
        <v>15500000</v>
      </c>
      <c r="E48" s="8">
        <v>0</v>
      </c>
      <c r="F48" s="8">
        <f>'2. melléklet'!F45+'4. melléklet'!F32+'5. melléklet'!F32+'6. melléklet'!F32+'7. melléklet'!F32</f>
        <v>468782843</v>
      </c>
      <c r="G48" s="8">
        <f>'2. melléklet'!G45+'4. melléklet'!G32+'5. melléklet'!G32+'6. melléklet'!G32+'7. melléklet'!G32</f>
        <v>17600000</v>
      </c>
      <c r="H48" s="8">
        <f>'2. melléklet'!H45+'4. melléklet'!H32+'5. melléklet'!H32+'6. melléklet'!H32+'7. melléklet'!H32</f>
        <v>0</v>
      </c>
      <c r="I48" s="8">
        <f>'2. melléklet'!I45+'4. melléklet'!I32+'5. melléklet'!I32+'6. melléklet'!I32+'7. melléklet'!I32</f>
        <v>521255494</v>
      </c>
      <c r="J48" s="8">
        <f>'2. melléklet'!J45+'4. melléklet'!J32+'5. melléklet'!J32+'6. melléklet'!J32+'7. melléklet'!J32</f>
        <v>17600000</v>
      </c>
      <c r="K48" s="8">
        <f>'2. melléklet'!K45+'4. melléklet'!K32+'5. melléklet'!K32+'6. melléklet'!K32+'7. melléklet'!K32</f>
        <v>0</v>
      </c>
      <c r="L48" s="8">
        <f>'2. melléklet'!L45+'4. melléklet'!L32+'5. melléklet'!L32+'6. melléklet'!L32+'7. melléklet'!L32</f>
        <v>293482255</v>
      </c>
      <c r="M48" s="89">
        <f t="shared" si="17"/>
        <v>0.54463999767626015</v>
      </c>
      <c r="N48" s="8">
        <f>'2. melléklet'!N45+'4. melléklet'!N32+'5. melléklet'!N32+'6. melléklet'!N32+'7. melléklet'!N32</f>
        <v>532727512</v>
      </c>
      <c r="O48" s="8">
        <f>'2. melléklet'!O45+'4. melléklet'!O32+'5. melléklet'!O32+'6. melléklet'!O32+'7. melléklet'!O32</f>
        <v>17600000</v>
      </c>
      <c r="P48" s="8">
        <f>'2. melléklet'!P45+'4. melléklet'!P32+'5. melléklet'!P32+'6. melléklet'!P32+'7. melléklet'!P32</f>
        <v>0</v>
      </c>
    </row>
    <row r="49" spans="1:18" x14ac:dyDescent="0.35">
      <c r="A49" s="6" t="s">
        <v>63</v>
      </c>
      <c r="B49" s="7" t="s">
        <v>64</v>
      </c>
      <c r="C49" s="8">
        <v>2180000</v>
      </c>
      <c r="D49" s="8">
        <f>'2. melléklet'!D46+'4. melléklet'!D33</f>
        <v>0</v>
      </c>
      <c r="E49" s="8">
        <v>0</v>
      </c>
      <c r="F49" s="8">
        <f>'2. melléklet'!F46+'4. melléklet'!F33+'5. melléklet'!F33+'6. melléklet'!F33+'7. melléklet'!F33</f>
        <v>3636900</v>
      </c>
      <c r="G49" s="8">
        <f>'2. melléklet'!G46+'4. melléklet'!G33+'5. melléklet'!G33+'6. melléklet'!G33+'7. melléklet'!G33</f>
        <v>0</v>
      </c>
      <c r="H49" s="8">
        <f>'2. melléklet'!H46+'4. melléklet'!H33+'5. melléklet'!H33+'6. melléklet'!H33+'7. melléklet'!H33</f>
        <v>0</v>
      </c>
      <c r="I49" s="8">
        <f>'2. melléklet'!I46+'4. melléklet'!I33+'5. melléklet'!I33+'6. melléklet'!I33+'7. melléklet'!I33</f>
        <v>4122000</v>
      </c>
      <c r="J49" s="8">
        <f>'2. melléklet'!J46+'4. melléklet'!J33+'5. melléklet'!J33+'6. melléklet'!J33+'7. melléklet'!J33</f>
        <v>0</v>
      </c>
      <c r="K49" s="8">
        <f>'2. melléklet'!K46+'4. melléklet'!K33+'5. melléklet'!K33+'6. melléklet'!K33+'7. melléklet'!K33</f>
        <v>0</v>
      </c>
      <c r="L49" s="8">
        <f>'2. melléklet'!L46+'4. melléklet'!L33+'5. melléklet'!L33+'6. melléklet'!L33+'7. melléklet'!L33</f>
        <v>3115219</v>
      </c>
      <c r="M49" s="89">
        <f t="shared" si="17"/>
        <v>0.75575424551188741</v>
      </c>
      <c r="N49" s="8">
        <f>'2. melléklet'!N46+'4. melléklet'!N33+'5. melléklet'!N33+'6. melléklet'!N33+'7. melléklet'!N33</f>
        <v>4807019</v>
      </c>
      <c r="O49" s="8">
        <f>'2. melléklet'!O46+'4. melléklet'!O33+'5. melléklet'!O33+'6. melléklet'!O33+'7. melléklet'!O33</f>
        <v>0</v>
      </c>
      <c r="P49" s="8">
        <f>'2. melléklet'!P46+'4. melléklet'!P33+'5. melléklet'!P33+'6. melléklet'!P33+'7. melléklet'!P33</f>
        <v>0</v>
      </c>
    </row>
    <row r="50" spans="1:18" x14ac:dyDescent="0.35">
      <c r="A50" s="6" t="s">
        <v>65</v>
      </c>
      <c r="B50" s="7" t="s">
        <v>66</v>
      </c>
      <c r="C50" s="8">
        <v>194415472</v>
      </c>
      <c r="D50" s="8">
        <f>'2. melléklet'!D47+'4. melléklet'!D34</f>
        <v>35890000</v>
      </c>
      <c r="E50" s="8">
        <v>0</v>
      </c>
      <c r="F50" s="8">
        <f>'2. melléklet'!F47+'4. melléklet'!F34+'5. melléklet'!F34+'6. melléklet'!F34+'7. melléklet'!F34</f>
        <v>194415472</v>
      </c>
      <c r="G50" s="8">
        <f>'2. melléklet'!G47+'4. melléklet'!G34+'5. melléklet'!G34+'6. melléklet'!G34+'7. melléklet'!G34</f>
        <v>35890000</v>
      </c>
      <c r="H50" s="8">
        <f>'2. melléklet'!H47+'4. melléklet'!H34+'5. melléklet'!H34+'6. melléklet'!H34+'7. melléklet'!H34</f>
        <v>0</v>
      </c>
      <c r="I50" s="8">
        <f>'2. melléklet'!I47+'4. melléklet'!I34+'5. melléklet'!I34+'6. melléklet'!I34+'7. melléklet'!I34</f>
        <v>194985942</v>
      </c>
      <c r="J50" s="8">
        <f>'2. melléklet'!J47+'4. melléklet'!J34+'5. melléklet'!J34+'6. melléklet'!J34+'7. melléklet'!J34</f>
        <v>35890000</v>
      </c>
      <c r="K50" s="8">
        <f>'2. melléklet'!K47+'4. melléklet'!K34+'5. melléklet'!K34+'6. melléklet'!K34+'7. melléklet'!K34</f>
        <v>0</v>
      </c>
      <c r="L50" s="8">
        <f>'2. melléklet'!L47+'4. melléklet'!L34+'5. melléklet'!L34+'6. melléklet'!L34+'7. melléklet'!L34</f>
        <v>111594541</v>
      </c>
      <c r="M50" s="89">
        <f t="shared" si="17"/>
        <v>0.48335283457121747</v>
      </c>
      <c r="N50" s="8">
        <f>'2. melléklet'!N47+'4. melléklet'!N34+'5. melléklet'!N34+'6. melléklet'!N34+'7. melléklet'!N34</f>
        <v>170848286</v>
      </c>
      <c r="O50" s="8">
        <f>'2. melléklet'!O47+'4. melléklet'!O34+'5. melléklet'!O34+'6. melléklet'!O34+'7. melléklet'!O34</f>
        <v>35890000</v>
      </c>
      <c r="P50" s="8">
        <f>'2. melléklet'!P47+'4. melléklet'!P34+'5. melléklet'!P34+'6. melléklet'!P34+'7. melléklet'!P34</f>
        <v>0</v>
      </c>
    </row>
    <row r="51" spans="1:18" x14ac:dyDescent="0.35">
      <c r="A51" s="21" t="s">
        <v>67</v>
      </c>
      <c r="B51" s="7" t="s">
        <v>68</v>
      </c>
      <c r="C51" s="8">
        <v>194415472</v>
      </c>
      <c r="D51" s="8">
        <f>'2. melléklet'!D48+'4. melléklet'!D35</f>
        <v>35890000</v>
      </c>
      <c r="E51" s="8">
        <v>0</v>
      </c>
      <c r="F51" s="8">
        <f>'2. melléklet'!F48</f>
        <v>194046672</v>
      </c>
      <c r="G51" s="8">
        <f>'2. melléklet'!G48</f>
        <v>35890000</v>
      </c>
      <c r="H51" s="8">
        <f>'2. melléklet'!H48</f>
        <v>0</v>
      </c>
      <c r="I51" s="8">
        <f>'2. melléklet'!I48</f>
        <v>194511542</v>
      </c>
      <c r="J51" s="8">
        <f>'2. melléklet'!J48</f>
        <v>35890000</v>
      </c>
      <c r="K51" s="8">
        <f>'2. melléklet'!K48</f>
        <v>0</v>
      </c>
      <c r="L51" s="8">
        <f>'2. melléklet'!L48</f>
        <v>111528541</v>
      </c>
      <c r="M51" s="89">
        <f t="shared" si="17"/>
        <v>0.48406160840711737</v>
      </c>
      <c r="N51" s="8">
        <f>'2. melléklet'!N48</f>
        <v>170373886</v>
      </c>
      <c r="O51" s="8">
        <f>'2. melléklet'!O48</f>
        <v>35890000</v>
      </c>
      <c r="P51" s="8">
        <f>'2. melléklet'!P48</f>
        <v>0</v>
      </c>
    </row>
    <row r="52" spans="1:18" x14ac:dyDescent="0.35">
      <c r="A52" s="21" t="s">
        <v>69</v>
      </c>
      <c r="B52" s="7" t="s">
        <v>70</v>
      </c>
      <c r="C52" s="8">
        <v>0</v>
      </c>
      <c r="D52" s="8">
        <f>'2. melléklet'!D49+'4. melléklet'!D36</f>
        <v>0</v>
      </c>
      <c r="E52" s="8">
        <v>0</v>
      </c>
      <c r="F52" s="8">
        <f>'2. melléklet'!F49</f>
        <v>368800</v>
      </c>
      <c r="G52" s="8">
        <f>'2. melléklet'!G49</f>
        <v>0</v>
      </c>
      <c r="H52" s="8">
        <f>'2. melléklet'!H49</f>
        <v>0</v>
      </c>
      <c r="I52" s="8">
        <f>'2. melléklet'!I49</f>
        <v>474400</v>
      </c>
      <c r="J52" s="8">
        <f>'2. melléklet'!J49</f>
        <v>0</v>
      </c>
      <c r="K52" s="8">
        <f>'2. melléklet'!K49</f>
        <v>0</v>
      </c>
      <c r="L52" s="8">
        <f>'2. melléklet'!L49</f>
        <v>66000</v>
      </c>
      <c r="M52" s="89">
        <f t="shared" si="17"/>
        <v>0.13912310286677909</v>
      </c>
      <c r="N52" s="8">
        <f>'2. melléklet'!N49</f>
        <v>474400</v>
      </c>
      <c r="O52" s="8">
        <f>'2. melléklet'!O49</f>
        <v>0</v>
      </c>
      <c r="P52" s="8">
        <f>'2. melléklet'!P49</f>
        <v>0</v>
      </c>
    </row>
    <row r="53" spans="1:18" x14ac:dyDescent="0.35">
      <c r="A53" s="21" t="s">
        <v>71</v>
      </c>
      <c r="B53" s="7" t="s">
        <v>72</v>
      </c>
      <c r="C53" s="8">
        <v>67240837</v>
      </c>
      <c r="D53" s="8">
        <f>'2. melléklet'!D50+'4. melléklet'!D37</f>
        <v>0</v>
      </c>
      <c r="E53" s="8">
        <v>0</v>
      </c>
      <c r="F53" s="8">
        <f>'2. melléklet'!F50+'4. melléklet'!F35+'5. melléklet'!F35+'6. melléklet'!F35+'7. melléklet'!F35</f>
        <v>56882076</v>
      </c>
      <c r="G53" s="8">
        <f>'2. melléklet'!G50+'4. melléklet'!G35+'5. melléklet'!G35+'6. melléklet'!G35+'7. melléklet'!G35</f>
        <v>0</v>
      </c>
      <c r="H53" s="8">
        <f>'2. melléklet'!H50+'4. melléklet'!H35+'5. melléklet'!H35+'6. melléklet'!H35+'7. melléklet'!H35</f>
        <v>0</v>
      </c>
      <c r="I53" s="8">
        <f>'2. melléklet'!I50+'4. melléklet'!I35+'5. melléklet'!I35+'6. melléklet'!I35+'7. melléklet'!I35</f>
        <v>56981576</v>
      </c>
      <c r="J53" s="8">
        <f>'2. melléklet'!J50+'4. melléklet'!J35+'5. melléklet'!J35+'6. melléklet'!J35+'7. melléklet'!J35</f>
        <v>0</v>
      </c>
      <c r="K53" s="8">
        <f>'2. melléklet'!K50+'4. melléklet'!K35+'5. melléklet'!K35+'6. melléklet'!K35+'7. melléklet'!K35</f>
        <v>0</v>
      </c>
      <c r="L53" s="8">
        <f>'2. melléklet'!L50+'4. melléklet'!L35+'5. melléklet'!L35+'6. melléklet'!L35+'7. melléklet'!L35</f>
        <v>0</v>
      </c>
      <c r="M53" s="89">
        <f t="shared" si="17"/>
        <v>0</v>
      </c>
      <c r="N53" s="8">
        <f>'2. melléklet'!N50+'4. melléklet'!N35+'5. melléklet'!N35+'6. melléklet'!N35+'7. melléklet'!N35</f>
        <v>78141976</v>
      </c>
      <c r="O53" s="8">
        <f>'2. melléklet'!O50+'4. melléklet'!O35+'5. melléklet'!O35+'6. melléklet'!O35+'7. melléklet'!O35</f>
        <v>0</v>
      </c>
      <c r="P53" s="8">
        <f>'2. melléklet'!P50+'4. melléklet'!P35+'5. melléklet'!P35+'6. melléklet'!P35+'7. melléklet'!P35</f>
        <v>0</v>
      </c>
    </row>
    <row r="54" spans="1:18" x14ac:dyDescent="0.35">
      <c r="A54" s="21" t="s">
        <v>5</v>
      </c>
      <c r="B54" s="7" t="s">
        <v>73</v>
      </c>
      <c r="C54" s="8">
        <f>'2. melléklet'!C51</f>
        <v>11400000</v>
      </c>
      <c r="D54" s="8">
        <v>46536400</v>
      </c>
      <c r="E54" s="8">
        <v>0</v>
      </c>
      <c r="F54" s="8">
        <f>SUM(F55:F57)</f>
        <v>27890958</v>
      </c>
      <c r="G54" s="8">
        <f t="shared" ref="G54:K54" si="19">SUM(G55:G57)</f>
        <v>15000000</v>
      </c>
      <c r="H54" s="8">
        <f t="shared" si="19"/>
        <v>0</v>
      </c>
      <c r="I54" s="8">
        <f t="shared" si="19"/>
        <v>264049693</v>
      </c>
      <c r="J54" s="8">
        <f t="shared" si="19"/>
        <v>15000000</v>
      </c>
      <c r="K54" s="8">
        <f t="shared" si="19"/>
        <v>0</v>
      </c>
      <c r="L54" s="8">
        <f>SUM(L55:L57)</f>
        <v>19609463</v>
      </c>
      <c r="M54" s="89">
        <f t="shared" si="17"/>
        <v>7.0272297343111578E-2</v>
      </c>
      <c r="N54" s="8">
        <f t="shared" ref="N54:P54" si="20">SUM(N55:N57)</f>
        <v>351597453</v>
      </c>
      <c r="O54" s="8">
        <f t="shared" si="20"/>
        <v>15000000</v>
      </c>
      <c r="P54" s="8">
        <f t="shared" si="20"/>
        <v>0</v>
      </c>
    </row>
    <row r="55" spans="1:18" x14ac:dyDescent="0.35">
      <c r="A55" s="21" t="s">
        <v>7</v>
      </c>
      <c r="B55" s="7" t="s">
        <v>74</v>
      </c>
      <c r="C55" s="8">
        <f>'2. melléklet'!C52</f>
        <v>11400000</v>
      </c>
      <c r="D55" s="8">
        <v>38450375</v>
      </c>
      <c r="E55" s="8">
        <v>0</v>
      </c>
      <c r="F55" s="8">
        <f>'2. melléklet'!F52+'4. melléklet'!F37+'5. melléklet'!F37+'6. melléklet'!F37+'7. melléklet'!F37</f>
        <v>24804933</v>
      </c>
      <c r="G55" s="8">
        <f>'2. melléklet'!G52+'4. melléklet'!G37+'5. melléklet'!G37+'6. melléklet'!G37+'7. melléklet'!G37</f>
        <v>0</v>
      </c>
      <c r="H55" s="8">
        <f>'2. melléklet'!H52+'4. melléklet'!H37+'5. melléklet'!H37+'6. melléklet'!H37+'7. melléklet'!H37</f>
        <v>0</v>
      </c>
      <c r="I55" s="8">
        <f>'2. melléklet'!I52+'4. melléklet'!I37+'5. melléklet'!I37+'6. melléklet'!I37+'7. melléklet'!I37</f>
        <v>23617331</v>
      </c>
      <c r="J55" s="8">
        <f>'2. melléklet'!J52+'4. melléklet'!J37+'5. melléklet'!J37+'6. melléklet'!J37+'7. melléklet'!J37</f>
        <v>0</v>
      </c>
      <c r="K55" s="8">
        <f>'2. melléklet'!K52+'4. melléklet'!K37+'5. melléklet'!K37+'6. melléklet'!K37+'7. melléklet'!K37</f>
        <v>0</v>
      </c>
      <c r="L55" s="8">
        <f>'2. melléklet'!L52+'4. melléklet'!L37+'5. melléklet'!L37+'6. melléklet'!L37+'7. melléklet'!L37</f>
        <v>8720463</v>
      </c>
      <c r="M55" s="89">
        <f t="shared" si="17"/>
        <v>0.3692399873635171</v>
      </c>
      <c r="N55" s="8">
        <f>'2. melléklet'!N52+'4. melléklet'!N37+'5. melléklet'!N37+'6. melléklet'!N37+'7. melléklet'!N37</f>
        <v>30148603</v>
      </c>
      <c r="O55" s="8">
        <f>'2. melléklet'!O52+'4. melléklet'!O37+'5. melléklet'!O37+'6. melléklet'!O37+'7. melléklet'!O37</f>
        <v>0</v>
      </c>
      <c r="P55" s="8">
        <f>'2. melléklet'!P52+'4. melléklet'!P37+'5. melléklet'!P37+'6. melléklet'!P37+'7. melléklet'!P37</f>
        <v>0</v>
      </c>
    </row>
    <row r="56" spans="1:18" x14ac:dyDescent="0.35">
      <c r="A56" s="21" t="s">
        <v>75</v>
      </c>
      <c r="B56" s="7" t="s">
        <v>76</v>
      </c>
      <c r="C56" s="8">
        <f>'2. melléklet'!C53</f>
        <v>0</v>
      </c>
      <c r="D56" s="8">
        <v>8086025</v>
      </c>
      <c r="E56" s="8">
        <v>0</v>
      </c>
      <c r="F56" s="8">
        <f>'2. melléklet'!F53+'4. melléklet'!F38+'5. melléklet'!F38+'6. melléklet'!F38+'7. melléklet'!F38</f>
        <v>3086025</v>
      </c>
      <c r="G56" s="8">
        <f>'2. melléklet'!G53+'4. melléklet'!G38+'5. melléklet'!G38+'6. melléklet'!G38+'7. melléklet'!G38</f>
        <v>15000000</v>
      </c>
      <c r="H56" s="8">
        <f>'2. melléklet'!H53+'4. melléklet'!H38+'5. melléklet'!H38+'6. melléklet'!H38+'7. melléklet'!H38</f>
        <v>0</v>
      </c>
      <c r="I56" s="8">
        <f>'2. melléklet'!I53+'4. melléklet'!I38+'5. melléklet'!I38+'6. melléklet'!I38+'7. melléklet'!I38</f>
        <v>240432362</v>
      </c>
      <c r="J56" s="8">
        <f>'2. melléklet'!J53+'4. melléklet'!J38+'5. melléklet'!J38+'6. melléklet'!J38+'7. melléklet'!J38</f>
        <v>15000000</v>
      </c>
      <c r="K56" s="8">
        <f>'2. melléklet'!K53+'4. melléklet'!K38+'5. melléklet'!K38+'6. melléklet'!K38+'7. melléklet'!K38</f>
        <v>0</v>
      </c>
      <c r="L56" s="8">
        <f>'2. melléklet'!L53+'4. melléklet'!L38+'5. melléklet'!L38+'6. melléklet'!L38+'7. melléklet'!L38</f>
        <v>10889000</v>
      </c>
      <c r="M56" s="89">
        <f t="shared" si="17"/>
        <v>4.2629680572738075E-2</v>
      </c>
      <c r="N56" s="8">
        <f>'2. melléklet'!N53+'4. melléklet'!N38+'5. melléklet'!N38+'6. melléklet'!N38+'7. melléklet'!N38</f>
        <v>319198850</v>
      </c>
      <c r="O56" s="8">
        <f>'2. melléklet'!O53+'4. melléklet'!O38+'5. melléklet'!O38+'6. melléklet'!O38+'7. melléklet'!O38</f>
        <v>15000000</v>
      </c>
      <c r="P56" s="8">
        <f>'2. melléklet'!P53+'4. melléklet'!P38+'5. melléklet'!P38+'6. melléklet'!P38+'7. melléklet'!P38</f>
        <v>0</v>
      </c>
    </row>
    <row r="57" spans="1:18" x14ac:dyDescent="0.35">
      <c r="A57" s="21" t="s">
        <v>77</v>
      </c>
      <c r="B57" s="7" t="s">
        <v>78</v>
      </c>
      <c r="C57" s="8">
        <f>'2. melléklet'!C54</f>
        <v>0</v>
      </c>
      <c r="D57" s="8">
        <f>'2. melléklet'!D54+'4. melléklet'!D41</f>
        <v>0</v>
      </c>
      <c r="E57" s="8">
        <v>0</v>
      </c>
      <c r="F57" s="8">
        <f>'2. melléklet'!F54+'4. melléklet'!F39+'5. melléklet'!F39+'6. melléklet'!F39+'7. melléklet'!F39</f>
        <v>0</v>
      </c>
      <c r="G57" s="8">
        <f>'2. melléklet'!G54+'4. melléklet'!G39+'5. melléklet'!G39+'6. melléklet'!G39+'7. melléklet'!G39</f>
        <v>0</v>
      </c>
      <c r="H57" s="8">
        <f>'2. melléklet'!H54+'4. melléklet'!H39+'5. melléklet'!H39+'6. melléklet'!H39+'7. melléklet'!H39</f>
        <v>0</v>
      </c>
      <c r="I57" s="8">
        <f>'2. melléklet'!I54+'4. melléklet'!I39+'5. melléklet'!I39+'6. melléklet'!I39+'7. melléklet'!I39</f>
        <v>0</v>
      </c>
      <c r="J57" s="8">
        <f>'2. melléklet'!J54+'4. melléklet'!J39+'5. melléklet'!J39+'6. melléklet'!J39+'7. melléklet'!J39</f>
        <v>0</v>
      </c>
      <c r="K57" s="8">
        <f>'2. melléklet'!K54+'4. melléklet'!K39+'5. melléklet'!K39+'6. melléklet'!K39+'7. melléklet'!K39</f>
        <v>0</v>
      </c>
      <c r="L57" s="8">
        <f>'2. melléklet'!L54+'4. melléklet'!L39+'5. melléklet'!L39+'6. melléklet'!L39+'7. melléklet'!L39</f>
        <v>0</v>
      </c>
      <c r="M57" s="89"/>
      <c r="N57" s="8">
        <f>'2. melléklet'!N54+'4. melléklet'!N39+'5. melléklet'!N39+'6. melléklet'!N39+'7. melléklet'!N39</f>
        <v>2250000</v>
      </c>
      <c r="O57" s="8">
        <f>'2. melléklet'!O54+'4. melléklet'!O39+'5. melléklet'!O39+'6. melléklet'!O39+'7. melléklet'!O39</f>
        <v>0</v>
      </c>
      <c r="P57" s="8">
        <f>'2. melléklet'!P54+'4. melléklet'!P39+'5. melléklet'!P39+'6. melléklet'!P39+'7. melléklet'!P39</f>
        <v>0</v>
      </c>
    </row>
    <row r="58" spans="1:18" x14ac:dyDescent="0.35">
      <c r="A58" s="21" t="s">
        <v>13</v>
      </c>
      <c r="B58" s="12" t="s">
        <v>79</v>
      </c>
      <c r="C58" s="8">
        <f>C54+C45</f>
        <v>1451469969</v>
      </c>
      <c r="D58" s="8">
        <f>D45+D54</f>
        <v>115258400</v>
      </c>
      <c r="E58" s="8">
        <f t="shared" ref="E58:L58" si="21">E45+E54</f>
        <v>0</v>
      </c>
      <c r="F58" s="8">
        <f t="shared" si="21"/>
        <v>1457037827</v>
      </c>
      <c r="G58" s="8">
        <f t="shared" si="21"/>
        <v>85822000</v>
      </c>
      <c r="H58" s="8">
        <f t="shared" si="21"/>
        <v>0</v>
      </c>
      <c r="I58" s="8">
        <f t="shared" si="21"/>
        <v>1715838306</v>
      </c>
      <c r="J58" s="8">
        <f t="shared" si="21"/>
        <v>85822000</v>
      </c>
      <c r="K58" s="8">
        <f t="shared" si="21"/>
        <v>0</v>
      </c>
      <c r="L58" s="8">
        <f t="shared" si="21"/>
        <v>758609903</v>
      </c>
      <c r="M58" s="89">
        <f t="shared" si="17"/>
        <v>0.42106156220106011</v>
      </c>
      <c r="N58" s="8">
        <f t="shared" ref="N58:P58" si="22">N45+N54</f>
        <v>1806915941</v>
      </c>
      <c r="O58" s="8">
        <f t="shared" si="22"/>
        <v>85822000</v>
      </c>
      <c r="P58" s="8">
        <f t="shared" si="22"/>
        <v>0</v>
      </c>
      <c r="Q58" s="10"/>
      <c r="R58" s="10"/>
    </row>
    <row r="59" spans="1:18" x14ac:dyDescent="0.35">
      <c r="A59" s="6" t="s">
        <v>15</v>
      </c>
      <c r="B59" s="7" t="s">
        <v>140</v>
      </c>
      <c r="C59" s="8">
        <v>160000000</v>
      </c>
      <c r="D59" s="8">
        <v>0</v>
      </c>
      <c r="E59" s="8">
        <v>0</v>
      </c>
      <c r="F59" s="8">
        <f>'2. melléklet'!F56</f>
        <v>160000000</v>
      </c>
      <c r="G59" s="8">
        <f>'2. melléklet'!G56</f>
        <v>0</v>
      </c>
      <c r="H59" s="8">
        <f>'2. melléklet'!H56</f>
        <v>0</v>
      </c>
      <c r="I59" s="8">
        <f>'2. melléklet'!I56</f>
        <v>160000000</v>
      </c>
      <c r="J59" s="8">
        <f>'2. melléklet'!J56</f>
        <v>0</v>
      </c>
      <c r="K59" s="8">
        <f>'2. melléklet'!K56</f>
        <v>0</v>
      </c>
      <c r="L59" s="8">
        <f>'2. melléklet'!L56</f>
        <v>145764262</v>
      </c>
      <c r="M59" s="89">
        <f t="shared" si="17"/>
        <v>0.91102663750000001</v>
      </c>
      <c r="N59" s="8">
        <f>'2. melléklet'!N56</f>
        <v>160000000</v>
      </c>
      <c r="O59" s="8">
        <f>'2. melléklet'!O56</f>
        <v>0</v>
      </c>
      <c r="P59" s="8">
        <f>'2. melléklet'!P56</f>
        <v>0</v>
      </c>
    </row>
    <row r="60" spans="1:18" x14ac:dyDescent="0.35">
      <c r="A60" s="6" t="s">
        <v>21</v>
      </c>
      <c r="B60" s="7" t="s">
        <v>81</v>
      </c>
      <c r="C60" s="8">
        <v>0</v>
      </c>
      <c r="D60" s="8">
        <v>0</v>
      </c>
      <c r="E60" s="8">
        <v>0</v>
      </c>
      <c r="F60" s="8">
        <f>'2. melléklet'!F57</f>
        <v>0</v>
      </c>
      <c r="G60" s="8">
        <f>'2. melléklet'!G57</f>
        <v>0</v>
      </c>
      <c r="H60" s="8">
        <f>'2. melléklet'!H57</f>
        <v>0</v>
      </c>
      <c r="I60" s="8">
        <f>'2. melléklet'!I57</f>
        <v>0</v>
      </c>
      <c r="J60" s="8">
        <f>'2. melléklet'!J57</f>
        <v>0</v>
      </c>
      <c r="K60" s="8">
        <f>'2. melléklet'!K57</f>
        <v>0</v>
      </c>
      <c r="L60" s="8">
        <f>'2. melléklet'!L57</f>
        <v>0</v>
      </c>
      <c r="M60" s="89"/>
      <c r="N60" s="8">
        <f>'2. melléklet'!N57</f>
        <v>0</v>
      </c>
      <c r="O60" s="8">
        <f>'2. melléklet'!O57</f>
        <v>0</v>
      </c>
      <c r="P60" s="8">
        <f>'2. melléklet'!P57</f>
        <v>0</v>
      </c>
    </row>
    <row r="61" spans="1:18" x14ac:dyDescent="0.35">
      <c r="A61" s="6" t="s">
        <v>23</v>
      </c>
      <c r="B61" s="7" t="s">
        <v>82</v>
      </c>
      <c r="C61" s="8">
        <v>636508471</v>
      </c>
      <c r="D61" s="8">
        <v>0</v>
      </c>
      <c r="E61" s="8">
        <v>0</v>
      </c>
      <c r="F61" s="8">
        <f>'2. melléklet'!F58+'4. melléklet'!F43+'5. melléklet'!F43+'6. melléklet'!F43+'7. melléklet'!F43</f>
        <v>636508471</v>
      </c>
      <c r="G61" s="8">
        <f>'2. melléklet'!G58+'4. melléklet'!G43+'5. melléklet'!G43+'6. melléklet'!G43+'7. melléklet'!G43</f>
        <v>0</v>
      </c>
      <c r="H61" s="8">
        <f>'2. melléklet'!H58+'4. melléklet'!H43+'5. melléklet'!H43+'6. melléklet'!H43+'7. melléklet'!H43</f>
        <v>0</v>
      </c>
      <c r="I61" s="8">
        <f>'2. melléklet'!I58+'4. melléklet'!I43+'5. melléklet'!I43+'6. melléklet'!I43+'7. melléklet'!I43</f>
        <v>628703657</v>
      </c>
      <c r="J61" s="8">
        <f>'2. melléklet'!J58+'4. melléklet'!J43+'5. melléklet'!J43+'6. melléklet'!J43+'7. melléklet'!J43</f>
        <v>0</v>
      </c>
      <c r="K61" s="8">
        <f>'2. melléklet'!K58+'4. melléklet'!K43+'5. melléklet'!K43+'6. melléklet'!K43+'7. melléklet'!K43</f>
        <v>0</v>
      </c>
      <c r="L61" s="8">
        <f>'2. melléklet'!L58+'4. melléklet'!L43+'5. melléklet'!L43+'6. melléklet'!L43+'7. melléklet'!L43</f>
        <v>317463439</v>
      </c>
      <c r="M61" s="89">
        <f t="shared" si="17"/>
        <v>0.50494924829107524</v>
      </c>
      <c r="N61" s="8">
        <f>'2. melléklet'!N58+'4. melléklet'!N43+'5. melléklet'!N43+'6. melléklet'!N43+'7. melléklet'!N43</f>
        <v>628703657</v>
      </c>
      <c r="O61" s="8">
        <f>'2. melléklet'!O58+'4. melléklet'!O43+'5. melléklet'!O43+'6. melléklet'!O43+'7. melléklet'!O43</f>
        <v>0</v>
      </c>
      <c r="P61" s="8">
        <f>'2. melléklet'!P58+'4. melléklet'!P43+'5. melléklet'!P43+'6. melléklet'!P43+'7. melléklet'!P43</f>
        <v>0</v>
      </c>
    </row>
    <row r="62" spans="1:18" x14ac:dyDescent="0.35">
      <c r="A62" s="6"/>
      <c r="B62" s="7" t="s">
        <v>83</v>
      </c>
      <c r="C62" s="8">
        <v>636508471</v>
      </c>
      <c r="D62" s="8">
        <v>0</v>
      </c>
      <c r="E62" s="8">
        <v>0</v>
      </c>
      <c r="F62" s="8">
        <f>'2. melléklet'!F59</f>
        <v>636508471</v>
      </c>
      <c r="G62" s="8">
        <f>'2. melléklet'!G59</f>
        <v>0</v>
      </c>
      <c r="H62" s="8">
        <f>'2. melléklet'!H59</f>
        <v>0</v>
      </c>
      <c r="I62" s="8">
        <f>'2. melléklet'!I59</f>
        <v>604835115</v>
      </c>
      <c r="J62" s="8">
        <f>'2. melléklet'!J59</f>
        <v>0</v>
      </c>
      <c r="K62" s="8">
        <f>'2. melléklet'!K59</f>
        <v>0</v>
      </c>
      <c r="L62" s="8">
        <f>'2. melléklet'!L59</f>
        <v>293594897</v>
      </c>
      <c r="M62" s="89">
        <f t="shared" si="17"/>
        <v>0.48541311461388942</v>
      </c>
      <c r="N62" s="8">
        <f>'2. melléklet'!N59</f>
        <v>604835115</v>
      </c>
      <c r="O62" s="8">
        <f>'2. melléklet'!O59</f>
        <v>0</v>
      </c>
      <c r="P62" s="8">
        <f>'2. melléklet'!P59</f>
        <v>0</v>
      </c>
    </row>
    <row r="63" spans="1:18" x14ac:dyDescent="0.35">
      <c r="A63" s="13"/>
      <c r="B63" s="7" t="s">
        <v>84</v>
      </c>
      <c r="C63" s="8">
        <v>0</v>
      </c>
      <c r="D63" s="8">
        <v>0</v>
      </c>
      <c r="E63" s="8">
        <v>0</v>
      </c>
      <c r="F63" s="8">
        <f>'2. melléklet'!F60</f>
        <v>0</v>
      </c>
      <c r="G63" s="8">
        <f>'2. melléklet'!G60</f>
        <v>0</v>
      </c>
      <c r="H63" s="8">
        <f>'2. melléklet'!H60</f>
        <v>0</v>
      </c>
      <c r="I63" s="8">
        <f>'2. melléklet'!I60</f>
        <v>0</v>
      </c>
      <c r="J63" s="8">
        <f>'2. melléklet'!J60</f>
        <v>0</v>
      </c>
      <c r="K63" s="8">
        <f>'2. melléklet'!K60</f>
        <v>0</v>
      </c>
      <c r="L63" s="8">
        <f>'2. melléklet'!L60</f>
        <v>0</v>
      </c>
      <c r="M63" s="89"/>
      <c r="N63" s="8">
        <f>'2. melléklet'!N60</f>
        <v>0</v>
      </c>
      <c r="O63" s="8">
        <f>'2. melléklet'!O60</f>
        <v>0</v>
      </c>
      <c r="P63" s="8">
        <f>'2. melléklet'!P60</f>
        <v>0</v>
      </c>
    </row>
    <row r="64" spans="1:18" x14ac:dyDescent="0.35">
      <c r="A64" s="85"/>
      <c r="B64" s="7" t="s">
        <v>151</v>
      </c>
      <c r="C64" s="8"/>
      <c r="D64" s="8">
        <v>0</v>
      </c>
      <c r="E64" s="8">
        <v>0</v>
      </c>
      <c r="F64" s="8">
        <f>'2. melléklet'!F61</f>
        <v>0</v>
      </c>
      <c r="G64" s="8">
        <f>'2. melléklet'!G61</f>
        <v>0</v>
      </c>
      <c r="H64" s="8">
        <f>'2. melléklet'!H61</f>
        <v>0</v>
      </c>
      <c r="I64" s="8">
        <f>'2. melléklet'!I61</f>
        <v>23868542</v>
      </c>
      <c r="J64" s="8">
        <f>'2. melléklet'!J61</f>
        <v>0</v>
      </c>
      <c r="K64" s="8">
        <f>'2. melléklet'!K61</f>
        <v>0</v>
      </c>
      <c r="L64" s="8">
        <f>'2. melléklet'!L61</f>
        <v>23868542</v>
      </c>
      <c r="M64" s="89">
        <f t="shared" si="17"/>
        <v>1</v>
      </c>
      <c r="N64" s="8">
        <f>'2. melléklet'!N61</f>
        <v>23868542</v>
      </c>
      <c r="O64" s="8">
        <f>'2. melléklet'!O61</f>
        <v>0</v>
      </c>
      <c r="P64" s="8">
        <f>'2. melléklet'!P61</f>
        <v>0</v>
      </c>
    </row>
    <row r="65" spans="1:17" x14ac:dyDescent="0.35">
      <c r="A65" s="6" t="s">
        <v>25</v>
      </c>
      <c r="B65" s="7" t="s">
        <v>85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9"/>
      <c r="N65" s="8">
        <v>0</v>
      </c>
      <c r="O65" s="8">
        <v>0</v>
      </c>
      <c r="P65" s="8">
        <v>0</v>
      </c>
    </row>
    <row r="66" spans="1:17" x14ac:dyDescent="0.35">
      <c r="A66" s="6" t="s">
        <v>27</v>
      </c>
      <c r="B66" s="12" t="s">
        <v>86</v>
      </c>
      <c r="C66" s="8">
        <v>796508471</v>
      </c>
      <c r="D66" s="8">
        <f>D59+D60+D61+D65</f>
        <v>0</v>
      </c>
      <c r="E66" s="8">
        <f t="shared" ref="E66:L66" si="23">E59+E60+E61+E65</f>
        <v>0</v>
      </c>
      <c r="F66" s="8">
        <f t="shared" si="23"/>
        <v>796508471</v>
      </c>
      <c r="G66" s="8">
        <f t="shared" si="23"/>
        <v>0</v>
      </c>
      <c r="H66" s="8">
        <f t="shared" si="23"/>
        <v>0</v>
      </c>
      <c r="I66" s="8">
        <f t="shared" si="23"/>
        <v>788703657</v>
      </c>
      <c r="J66" s="8">
        <f t="shared" si="23"/>
        <v>0</v>
      </c>
      <c r="K66" s="8">
        <f t="shared" si="23"/>
        <v>0</v>
      </c>
      <c r="L66" s="8">
        <f t="shared" si="23"/>
        <v>463227701</v>
      </c>
      <c r="M66" s="89">
        <f t="shared" si="17"/>
        <v>0.58732794870253779</v>
      </c>
      <c r="N66" s="8">
        <f t="shared" ref="N66:P66" si="24">N59+N60+N61+N65</f>
        <v>788703657</v>
      </c>
      <c r="O66" s="8">
        <f t="shared" si="24"/>
        <v>0</v>
      </c>
      <c r="P66" s="8">
        <f t="shared" si="24"/>
        <v>0</v>
      </c>
    </row>
    <row r="67" spans="1:17" x14ac:dyDescent="0.35">
      <c r="A67" s="6" t="s">
        <v>29</v>
      </c>
      <c r="B67" s="12" t="s">
        <v>87</v>
      </c>
      <c r="C67" s="8">
        <f>C58+C66</f>
        <v>2247978440</v>
      </c>
      <c r="D67" s="8">
        <f t="shared" ref="D67:L67" si="25">D58+D66</f>
        <v>115258400</v>
      </c>
      <c r="E67" s="8">
        <f t="shared" si="25"/>
        <v>0</v>
      </c>
      <c r="F67" s="8">
        <f t="shared" si="25"/>
        <v>2253546298</v>
      </c>
      <c r="G67" s="8">
        <f t="shared" si="25"/>
        <v>85822000</v>
      </c>
      <c r="H67" s="8">
        <f t="shared" si="25"/>
        <v>0</v>
      </c>
      <c r="I67" s="8">
        <f t="shared" si="25"/>
        <v>2504541963</v>
      </c>
      <c r="J67" s="8">
        <f t="shared" si="25"/>
        <v>85822000</v>
      </c>
      <c r="K67" s="8">
        <f t="shared" si="25"/>
        <v>0</v>
      </c>
      <c r="L67" s="8">
        <f t="shared" si="25"/>
        <v>1221837604</v>
      </c>
      <c r="M67" s="89">
        <f t="shared" si="17"/>
        <v>0.47168568643340103</v>
      </c>
      <c r="N67" s="8">
        <f t="shared" ref="N67:P67" si="26">N58+N66</f>
        <v>2595619598</v>
      </c>
      <c r="O67" s="8">
        <f t="shared" si="26"/>
        <v>85822000</v>
      </c>
      <c r="P67" s="8">
        <f t="shared" si="26"/>
        <v>0</v>
      </c>
    </row>
    <row r="68" spans="1:17" x14ac:dyDescent="0.35">
      <c r="A68" s="6" t="s">
        <v>31</v>
      </c>
      <c r="B68" s="7" t="s">
        <v>88</v>
      </c>
      <c r="C68" s="8">
        <v>636508471</v>
      </c>
      <c r="D68" s="8">
        <v>0</v>
      </c>
      <c r="E68" s="8">
        <v>0</v>
      </c>
      <c r="F68" s="8">
        <v>636508471</v>
      </c>
      <c r="G68" s="8">
        <v>0</v>
      </c>
      <c r="H68" s="8">
        <v>0</v>
      </c>
      <c r="I68" s="8">
        <f>I62</f>
        <v>604835115</v>
      </c>
      <c r="J68" s="8">
        <f t="shared" ref="J68:L68" si="27">J62</f>
        <v>0</v>
      </c>
      <c r="K68" s="8">
        <f t="shared" si="27"/>
        <v>0</v>
      </c>
      <c r="L68" s="8">
        <f t="shared" si="27"/>
        <v>293594897</v>
      </c>
      <c r="M68" s="89">
        <f t="shared" si="17"/>
        <v>0.48541311461388942</v>
      </c>
      <c r="N68" s="8">
        <f>N62</f>
        <v>604835115</v>
      </c>
      <c r="O68" s="8">
        <f t="shared" ref="O68:P68" si="28">O62</f>
        <v>0</v>
      </c>
      <c r="P68" s="8">
        <f t="shared" si="28"/>
        <v>0</v>
      </c>
    </row>
    <row r="69" spans="1:17" x14ac:dyDescent="0.35">
      <c r="A69" s="18" t="s">
        <v>33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9"/>
      <c r="N69" s="8">
        <v>0</v>
      </c>
      <c r="O69" s="8">
        <v>0</v>
      </c>
      <c r="P69" s="8">
        <v>0</v>
      </c>
    </row>
    <row r="70" spans="1:17" x14ac:dyDescent="0.35">
      <c r="A70" s="11" t="s">
        <v>35</v>
      </c>
      <c r="B70" s="22" t="s">
        <v>54</v>
      </c>
      <c r="C70" s="9">
        <f>C67-C68</f>
        <v>1611469969</v>
      </c>
      <c r="D70" s="9">
        <f t="shared" ref="D70:E70" si="29">SUM(D67:D69)</f>
        <v>115258400</v>
      </c>
      <c r="E70" s="9">
        <f t="shared" si="29"/>
        <v>0</v>
      </c>
      <c r="F70" s="9">
        <f>F67-F68</f>
        <v>1617037827</v>
      </c>
      <c r="G70" s="9">
        <f t="shared" ref="G70:L70" si="30">G67-G68</f>
        <v>85822000</v>
      </c>
      <c r="H70" s="9">
        <f t="shared" si="30"/>
        <v>0</v>
      </c>
      <c r="I70" s="9">
        <f t="shared" si="30"/>
        <v>1899706848</v>
      </c>
      <c r="J70" s="9">
        <f t="shared" si="30"/>
        <v>85822000</v>
      </c>
      <c r="K70" s="9">
        <f t="shared" si="30"/>
        <v>0</v>
      </c>
      <c r="L70" s="9">
        <f t="shared" si="30"/>
        <v>928242707</v>
      </c>
      <c r="M70" s="89">
        <f t="shared" si="17"/>
        <v>0.46750401432596056</v>
      </c>
      <c r="N70" s="9">
        <f t="shared" ref="N70:P70" si="31">N67-N68</f>
        <v>1990784483</v>
      </c>
      <c r="O70" s="9">
        <f t="shared" si="31"/>
        <v>85822000</v>
      </c>
      <c r="P70" s="9">
        <f t="shared" si="31"/>
        <v>0</v>
      </c>
      <c r="Q70" s="10"/>
    </row>
    <row r="71" spans="1:17" x14ac:dyDescent="0.35">
      <c r="A71" s="11" t="s">
        <v>37</v>
      </c>
      <c r="B71" s="23" t="s">
        <v>89</v>
      </c>
      <c r="C71" s="24">
        <f>C40-C70</f>
        <v>85258400</v>
      </c>
      <c r="D71" s="24">
        <f>D40-D70</f>
        <v>-85258400</v>
      </c>
      <c r="E71" s="24">
        <f t="shared" ref="E71:L71" si="32">E40-E70</f>
        <v>0</v>
      </c>
      <c r="F71" s="24">
        <f t="shared" si="32"/>
        <v>79690542</v>
      </c>
      <c r="G71" s="24">
        <f t="shared" si="32"/>
        <v>-55822000</v>
      </c>
      <c r="H71" s="24">
        <f t="shared" si="32"/>
        <v>0</v>
      </c>
      <c r="I71" s="24">
        <f t="shared" si="32"/>
        <v>55822000</v>
      </c>
      <c r="J71" s="24">
        <f t="shared" si="32"/>
        <v>-55822000</v>
      </c>
      <c r="K71" s="24">
        <f t="shared" si="32"/>
        <v>0</v>
      </c>
      <c r="L71" s="24">
        <f t="shared" si="32"/>
        <v>221029075</v>
      </c>
      <c r="M71" s="89"/>
      <c r="N71" s="24">
        <f t="shared" ref="N71:P71" si="33">N40-N70</f>
        <v>55822000</v>
      </c>
      <c r="O71" s="24">
        <f t="shared" si="33"/>
        <v>-55822000</v>
      </c>
      <c r="P71" s="24">
        <f t="shared" si="33"/>
        <v>0</v>
      </c>
    </row>
    <row r="72" spans="1:17" ht="22" x14ac:dyDescent="0.35">
      <c r="A72" s="11" t="s">
        <v>41</v>
      </c>
      <c r="B72" s="25" t="s">
        <v>90</v>
      </c>
      <c r="C72" s="24">
        <f>C7+C8+C14+C22+C24+C29-C45</f>
        <v>44847376</v>
      </c>
      <c r="D72" s="24">
        <f>D7+D8+D14+D22+D24+D29-D45</f>
        <v>-38722000</v>
      </c>
      <c r="E72" s="24">
        <f t="shared" ref="E72:L72" si="34">E7+E8+E14+E22+E24+E29-E45</f>
        <v>0</v>
      </c>
      <c r="F72" s="24">
        <f t="shared" si="34"/>
        <v>55770476</v>
      </c>
      <c r="G72" s="24">
        <f t="shared" si="34"/>
        <v>-40822000</v>
      </c>
      <c r="H72" s="24">
        <f t="shared" si="34"/>
        <v>0</v>
      </c>
      <c r="I72" s="24">
        <f t="shared" si="34"/>
        <v>42142755</v>
      </c>
      <c r="J72" s="24">
        <f t="shared" si="34"/>
        <v>-40822000</v>
      </c>
      <c r="K72" s="24">
        <f t="shared" si="34"/>
        <v>0</v>
      </c>
      <c r="L72" s="24">
        <f t="shared" si="34"/>
        <v>3606460</v>
      </c>
      <c r="M72" s="89"/>
      <c r="N72" s="24">
        <f t="shared" ref="N72:P72" si="35">N7+N8+N14+N22+N24+N29-N45</f>
        <v>54674876</v>
      </c>
      <c r="O72" s="24">
        <f t="shared" si="35"/>
        <v>-40822000</v>
      </c>
      <c r="P72" s="24">
        <f t="shared" si="35"/>
        <v>0</v>
      </c>
    </row>
    <row r="73" spans="1:17" ht="22" x14ac:dyDescent="0.35">
      <c r="A73" s="11" t="s">
        <v>43</v>
      </c>
      <c r="B73" s="25" t="s">
        <v>91</v>
      </c>
      <c r="C73" s="24">
        <f>C23+C25-C54</f>
        <v>40411024</v>
      </c>
      <c r="D73" s="24">
        <f>D23+D25-D54</f>
        <v>-46536400</v>
      </c>
      <c r="E73" s="24">
        <f t="shared" ref="E73:L73" si="36">E23+E25-E54</f>
        <v>0</v>
      </c>
      <c r="F73" s="24">
        <f t="shared" si="36"/>
        <v>23920066</v>
      </c>
      <c r="G73" s="24">
        <f t="shared" si="36"/>
        <v>-15000000</v>
      </c>
      <c r="H73" s="24">
        <f t="shared" si="36"/>
        <v>0</v>
      </c>
      <c r="I73" s="24">
        <f t="shared" si="36"/>
        <v>-212238669</v>
      </c>
      <c r="J73" s="24">
        <f t="shared" si="36"/>
        <v>-15000000</v>
      </c>
      <c r="K73" s="24">
        <f t="shared" si="36"/>
        <v>0</v>
      </c>
      <c r="L73" s="24">
        <f t="shared" si="36"/>
        <v>-19210440</v>
      </c>
      <c r="M73" s="89"/>
      <c r="N73" s="24">
        <f t="shared" ref="N73:P73" si="37">N23+N25-N54</f>
        <v>-299786429</v>
      </c>
      <c r="O73" s="24">
        <f t="shared" si="37"/>
        <v>-15000000</v>
      </c>
      <c r="P73" s="24">
        <f t="shared" si="37"/>
        <v>0</v>
      </c>
    </row>
    <row r="74" spans="1:17" x14ac:dyDescent="0.35">
      <c r="K74" s="42"/>
      <c r="P74" s="42" t="s">
        <v>262</v>
      </c>
    </row>
    <row r="75" spans="1:17" x14ac:dyDescent="0.35">
      <c r="C75" s="10"/>
      <c r="F75" s="10"/>
    </row>
    <row r="76" spans="1:17" x14ac:dyDescent="0.35">
      <c r="C76" s="10"/>
      <c r="F76" s="10"/>
      <c r="I76" s="10"/>
      <c r="J76" s="10"/>
      <c r="N76" s="10"/>
      <c r="O76" s="10"/>
    </row>
    <row r="77" spans="1:17" x14ac:dyDescent="0.35">
      <c r="C77" s="10"/>
      <c r="F77" s="10"/>
    </row>
    <row r="78" spans="1:17" x14ac:dyDescent="0.35">
      <c r="C78" s="10"/>
      <c r="F78" s="10"/>
      <c r="N78" s="10"/>
    </row>
  </sheetData>
  <mergeCells count="22">
    <mergeCell ref="F5:H5"/>
    <mergeCell ref="L5:M6"/>
    <mergeCell ref="L4:M4"/>
    <mergeCell ref="I5:K5"/>
    <mergeCell ref="J4:K4"/>
    <mergeCell ref="G4:H4"/>
    <mergeCell ref="O4:P4"/>
    <mergeCell ref="N5:P5"/>
    <mergeCell ref="O42:P42"/>
    <mergeCell ref="N43:P43"/>
    <mergeCell ref="E1:P1"/>
    <mergeCell ref="E2:P2"/>
    <mergeCell ref="C43:E43"/>
    <mergeCell ref="F43:H43"/>
    <mergeCell ref="L43:M44"/>
    <mergeCell ref="L42:M42"/>
    <mergeCell ref="G42:H42"/>
    <mergeCell ref="I43:K43"/>
    <mergeCell ref="J42:K42"/>
    <mergeCell ref="A1:C1"/>
    <mergeCell ref="A2:C2"/>
    <mergeCell ref="C5:E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1"/>
  <sheetViews>
    <sheetView workbookViewId="0">
      <selection activeCell="D1" sqref="D1:G1"/>
    </sheetView>
  </sheetViews>
  <sheetFormatPr defaultRowHeight="14.5" x14ac:dyDescent="0.35"/>
  <cols>
    <col min="1" max="1" width="6.54296875" bestFit="1" customWidth="1"/>
    <col min="2" max="2" width="56.26953125" bestFit="1" customWidth="1"/>
    <col min="3" max="3" width="16.81640625" bestFit="1" customWidth="1"/>
    <col min="4" max="4" width="18.26953125" hidden="1" customWidth="1"/>
    <col min="5" max="5" width="18.26953125" customWidth="1"/>
    <col min="6" max="6" width="11" customWidth="1"/>
    <col min="7" max="7" width="15.26953125" customWidth="1"/>
  </cols>
  <sheetData>
    <row r="1" spans="1:7" ht="15" customHeight="1" x14ac:dyDescent="0.35">
      <c r="A1" s="186"/>
      <c r="B1" s="285" t="s">
        <v>246</v>
      </c>
      <c r="C1" s="187"/>
      <c r="D1" s="267" t="s">
        <v>279</v>
      </c>
      <c r="E1" s="267"/>
      <c r="F1" s="267"/>
      <c r="G1" s="267"/>
    </row>
    <row r="2" spans="1:7" x14ac:dyDescent="0.35">
      <c r="A2" s="186"/>
      <c r="B2" s="285"/>
      <c r="C2" s="185"/>
      <c r="D2" s="219" t="s">
        <v>269</v>
      </c>
      <c r="E2" s="219"/>
      <c r="F2" s="219"/>
      <c r="G2" s="219"/>
    </row>
    <row r="3" spans="1:7" x14ac:dyDescent="0.35">
      <c r="A3" s="188"/>
      <c r="B3" s="189" t="s">
        <v>247</v>
      </c>
      <c r="C3" s="188"/>
      <c r="D3" s="188"/>
      <c r="E3" s="188"/>
      <c r="F3" s="35"/>
      <c r="G3" s="35"/>
    </row>
    <row r="4" spans="1:7" x14ac:dyDescent="0.35">
      <c r="A4" s="188"/>
      <c r="B4" s="188"/>
      <c r="C4" s="188"/>
      <c r="D4" s="188"/>
      <c r="E4" s="188"/>
      <c r="F4" s="190"/>
      <c r="G4" s="190"/>
    </row>
    <row r="5" spans="1:7" x14ac:dyDescent="0.35">
      <c r="A5" s="186"/>
      <c r="B5" s="186"/>
      <c r="C5" s="187"/>
      <c r="D5" s="187"/>
      <c r="E5" s="187"/>
      <c r="F5" s="190"/>
      <c r="G5" s="191" t="s">
        <v>92</v>
      </c>
    </row>
    <row r="6" spans="1:7" x14ac:dyDescent="0.35">
      <c r="A6" s="182" t="s">
        <v>1</v>
      </c>
      <c r="B6" s="182" t="s">
        <v>2</v>
      </c>
      <c r="C6" s="182" t="s">
        <v>248</v>
      </c>
      <c r="D6" s="194" t="s">
        <v>149</v>
      </c>
      <c r="E6" s="212" t="s">
        <v>149</v>
      </c>
      <c r="F6" s="283" t="s">
        <v>120</v>
      </c>
      <c r="G6" s="284"/>
    </row>
    <row r="7" spans="1:7" x14ac:dyDescent="0.35">
      <c r="A7" s="182" t="s">
        <v>3</v>
      </c>
      <c r="B7" s="192" t="s">
        <v>260</v>
      </c>
      <c r="C7" s="184">
        <v>0</v>
      </c>
      <c r="D7" s="195">
        <v>246965532</v>
      </c>
      <c r="E7" s="195">
        <v>246965532</v>
      </c>
      <c r="F7" s="283" t="s">
        <v>249</v>
      </c>
      <c r="G7" s="284"/>
    </row>
    <row r="8" spans="1:7" x14ac:dyDescent="0.35">
      <c r="A8" s="182"/>
      <c r="B8" s="12" t="s">
        <v>250</v>
      </c>
      <c r="C8" s="184">
        <v>0</v>
      </c>
      <c r="D8" s="195">
        <v>0</v>
      </c>
      <c r="E8" s="195">
        <v>0</v>
      </c>
      <c r="F8" s="283" t="s">
        <v>249</v>
      </c>
      <c r="G8" s="284"/>
    </row>
    <row r="9" spans="1:7" x14ac:dyDescent="0.35">
      <c r="A9" s="182"/>
      <c r="B9" s="193" t="s">
        <v>251</v>
      </c>
      <c r="C9" s="183">
        <v>0</v>
      </c>
      <c r="D9" s="195">
        <v>246965532</v>
      </c>
      <c r="E9" s="195">
        <v>246965532</v>
      </c>
      <c r="F9" s="283" t="s">
        <v>249</v>
      </c>
      <c r="G9" s="284"/>
    </row>
    <row r="10" spans="1:7" x14ac:dyDescent="0.35">
      <c r="A10" s="182"/>
      <c r="B10" s="193" t="s">
        <v>252</v>
      </c>
      <c r="C10" s="183">
        <v>0</v>
      </c>
      <c r="D10" s="196">
        <v>0</v>
      </c>
      <c r="E10" s="196">
        <v>0</v>
      </c>
      <c r="F10" s="283" t="s">
        <v>249</v>
      </c>
      <c r="G10" s="284"/>
    </row>
    <row r="11" spans="1:7" x14ac:dyDescent="0.35">
      <c r="A11" s="182"/>
      <c r="B11" s="193" t="s">
        <v>253</v>
      </c>
      <c r="C11" s="183">
        <v>0</v>
      </c>
      <c r="D11" s="196">
        <v>0</v>
      </c>
      <c r="E11" s="196">
        <v>0</v>
      </c>
      <c r="F11" s="283" t="s">
        <v>249</v>
      </c>
      <c r="G11" s="284"/>
    </row>
    <row r="12" spans="1:7" x14ac:dyDescent="0.35">
      <c r="A12" s="182"/>
      <c r="B12" s="193" t="s">
        <v>254</v>
      </c>
      <c r="C12" s="183">
        <v>0</v>
      </c>
      <c r="D12" s="196">
        <v>0</v>
      </c>
      <c r="E12" s="196">
        <v>0</v>
      </c>
      <c r="F12" s="283" t="s">
        <v>249</v>
      </c>
      <c r="G12" s="284"/>
    </row>
    <row r="13" spans="1:7" x14ac:dyDescent="0.35">
      <c r="A13" s="182"/>
      <c r="B13" s="192" t="s">
        <v>55</v>
      </c>
      <c r="C13" s="184">
        <v>0</v>
      </c>
      <c r="D13" s="196">
        <v>0</v>
      </c>
      <c r="E13" s="196">
        <v>0</v>
      </c>
      <c r="F13" s="283" t="s">
        <v>249</v>
      </c>
      <c r="G13" s="284"/>
    </row>
    <row r="14" spans="1:7" x14ac:dyDescent="0.35">
      <c r="A14" s="182"/>
      <c r="B14" s="193" t="s">
        <v>255</v>
      </c>
      <c r="C14" s="183">
        <v>0</v>
      </c>
      <c r="D14" s="196">
        <v>0</v>
      </c>
      <c r="E14" s="196">
        <v>0</v>
      </c>
      <c r="F14" s="283" t="s">
        <v>249</v>
      </c>
      <c r="G14" s="284"/>
    </row>
    <row r="15" spans="1:7" x14ac:dyDescent="0.35">
      <c r="A15" s="182"/>
      <c r="B15" s="193" t="s">
        <v>256</v>
      </c>
      <c r="C15" s="184">
        <v>0</v>
      </c>
      <c r="D15" s="196">
        <v>0</v>
      </c>
      <c r="E15" s="196">
        <v>0</v>
      </c>
      <c r="F15" s="283" t="s">
        <v>249</v>
      </c>
      <c r="G15" s="284"/>
    </row>
    <row r="16" spans="1:7" x14ac:dyDescent="0.35">
      <c r="A16" s="182"/>
      <c r="B16" s="193" t="s">
        <v>257</v>
      </c>
      <c r="C16" s="183">
        <v>0</v>
      </c>
      <c r="D16" s="196">
        <v>0</v>
      </c>
      <c r="E16" s="196">
        <v>0</v>
      </c>
      <c r="F16" s="283" t="s">
        <v>249</v>
      </c>
      <c r="G16" s="284"/>
    </row>
    <row r="17" spans="1:7" x14ac:dyDescent="0.35">
      <c r="A17" s="182"/>
      <c r="B17" s="193" t="s">
        <v>258</v>
      </c>
      <c r="C17" s="183">
        <v>0</v>
      </c>
      <c r="D17" s="196">
        <v>0</v>
      </c>
      <c r="E17" s="196">
        <v>0</v>
      </c>
      <c r="F17" s="283" t="s">
        <v>249</v>
      </c>
      <c r="G17" s="284"/>
    </row>
    <row r="18" spans="1:7" x14ac:dyDescent="0.35">
      <c r="A18" s="182"/>
      <c r="B18" s="193" t="s">
        <v>259</v>
      </c>
      <c r="C18" s="134">
        <v>0</v>
      </c>
      <c r="D18" s="196">
        <v>0</v>
      </c>
      <c r="E18" s="196">
        <v>0</v>
      </c>
      <c r="F18" s="283" t="s">
        <v>249</v>
      </c>
      <c r="G18" s="284"/>
    </row>
    <row r="19" spans="1:7" x14ac:dyDescent="0.35">
      <c r="A19" s="203" t="s">
        <v>3</v>
      </c>
      <c r="B19" s="192" t="s">
        <v>276</v>
      </c>
      <c r="C19" s="209">
        <v>0</v>
      </c>
      <c r="D19" s="195">
        <v>0</v>
      </c>
      <c r="E19" s="195">
        <v>8999991</v>
      </c>
      <c r="F19" s="283" t="s">
        <v>249</v>
      </c>
      <c r="G19" s="284"/>
    </row>
    <row r="20" spans="1:7" x14ac:dyDescent="0.35">
      <c r="A20" s="203"/>
      <c r="B20" s="12" t="s">
        <v>250</v>
      </c>
      <c r="C20" s="209">
        <v>0</v>
      </c>
      <c r="D20" s="195">
        <v>0</v>
      </c>
      <c r="E20" s="195">
        <v>0</v>
      </c>
      <c r="F20" s="283" t="s">
        <v>249</v>
      </c>
      <c r="G20" s="284"/>
    </row>
    <row r="21" spans="1:7" x14ac:dyDescent="0.35">
      <c r="A21" s="203"/>
      <c r="B21" s="193" t="s">
        <v>251</v>
      </c>
      <c r="C21" s="207">
        <v>0</v>
      </c>
      <c r="D21" s="195">
        <v>0</v>
      </c>
      <c r="E21" s="195">
        <v>8999991</v>
      </c>
      <c r="F21" s="283" t="s">
        <v>249</v>
      </c>
      <c r="G21" s="284"/>
    </row>
    <row r="22" spans="1:7" x14ac:dyDescent="0.35">
      <c r="A22" s="203"/>
      <c r="B22" s="193" t="s">
        <v>252</v>
      </c>
      <c r="C22" s="207">
        <v>0</v>
      </c>
      <c r="D22" s="196">
        <v>0</v>
      </c>
      <c r="E22" s="196"/>
      <c r="F22" s="283" t="s">
        <v>249</v>
      </c>
      <c r="G22" s="284"/>
    </row>
    <row r="23" spans="1:7" x14ac:dyDescent="0.35">
      <c r="A23" s="203"/>
      <c r="B23" s="193" t="s">
        <v>253</v>
      </c>
      <c r="C23" s="207">
        <v>0</v>
      </c>
      <c r="D23" s="196">
        <v>0</v>
      </c>
      <c r="E23" s="196"/>
      <c r="F23" s="283" t="s">
        <v>249</v>
      </c>
      <c r="G23" s="284"/>
    </row>
    <row r="24" spans="1:7" x14ac:dyDescent="0.35">
      <c r="A24" s="203"/>
      <c r="B24" s="193" t="s">
        <v>254</v>
      </c>
      <c r="C24" s="207">
        <v>0</v>
      </c>
      <c r="D24" s="196">
        <v>0</v>
      </c>
      <c r="E24" s="196"/>
      <c r="F24" s="283" t="s">
        <v>249</v>
      </c>
      <c r="G24" s="284"/>
    </row>
    <row r="25" spans="1:7" x14ac:dyDescent="0.35">
      <c r="A25" s="203"/>
      <c r="B25" s="192" t="s">
        <v>55</v>
      </c>
      <c r="C25" s="209">
        <v>0</v>
      </c>
      <c r="D25" s="196">
        <v>0</v>
      </c>
      <c r="E25" s="196"/>
      <c r="F25" s="283" t="s">
        <v>249</v>
      </c>
      <c r="G25" s="284"/>
    </row>
    <row r="26" spans="1:7" x14ac:dyDescent="0.35">
      <c r="A26" s="203"/>
      <c r="B26" s="193" t="s">
        <v>255</v>
      </c>
      <c r="C26" s="207">
        <v>0</v>
      </c>
      <c r="D26" s="196">
        <v>0</v>
      </c>
      <c r="E26" s="196"/>
      <c r="F26" s="283" t="s">
        <v>249</v>
      </c>
      <c r="G26" s="284"/>
    </row>
    <row r="27" spans="1:7" x14ac:dyDescent="0.35">
      <c r="A27" s="203"/>
      <c r="B27" s="193" t="s">
        <v>256</v>
      </c>
      <c r="C27" s="209">
        <v>0</v>
      </c>
      <c r="D27" s="196">
        <v>0</v>
      </c>
      <c r="E27" s="196"/>
      <c r="F27" s="283" t="s">
        <v>249</v>
      </c>
      <c r="G27" s="284"/>
    </row>
    <row r="28" spans="1:7" x14ac:dyDescent="0.35">
      <c r="A28" s="203"/>
      <c r="B28" s="193" t="s">
        <v>257</v>
      </c>
      <c r="C28" s="207">
        <v>0</v>
      </c>
      <c r="D28" s="196">
        <v>0</v>
      </c>
      <c r="E28" s="196"/>
      <c r="F28" s="283" t="s">
        <v>249</v>
      </c>
      <c r="G28" s="284"/>
    </row>
    <row r="29" spans="1:7" x14ac:dyDescent="0.35">
      <c r="A29" s="203"/>
      <c r="B29" s="193" t="s">
        <v>258</v>
      </c>
      <c r="C29" s="207">
        <v>0</v>
      </c>
      <c r="D29" s="196">
        <v>0</v>
      </c>
      <c r="E29" s="196"/>
      <c r="F29" s="283" t="s">
        <v>249</v>
      </c>
      <c r="G29" s="284"/>
    </row>
    <row r="30" spans="1:7" x14ac:dyDescent="0.35">
      <c r="A30" s="203"/>
      <c r="B30" s="193" t="s">
        <v>259</v>
      </c>
      <c r="C30" s="134">
        <v>0</v>
      </c>
      <c r="D30" s="196">
        <v>0</v>
      </c>
      <c r="E30" s="196"/>
      <c r="F30" s="283" t="s">
        <v>249</v>
      </c>
      <c r="G30" s="284"/>
    </row>
    <row r="31" spans="1:7" x14ac:dyDescent="0.35">
      <c r="G31" s="42" t="s">
        <v>262</v>
      </c>
    </row>
  </sheetData>
  <mergeCells count="28">
    <mergeCell ref="B1:B2"/>
    <mergeCell ref="F6:G6"/>
    <mergeCell ref="F7:G7"/>
    <mergeCell ref="F8:G8"/>
    <mergeCell ref="F9:G9"/>
    <mergeCell ref="F16:G16"/>
    <mergeCell ref="F17:G17"/>
    <mergeCell ref="F18:G18"/>
    <mergeCell ref="D2:G2"/>
    <mergeCell ref="D1:G1"/>
    <mergeCell ref="F10:G10"/>
    <mergeCell ref="F11:G11"/>
    <mergeCell ref="F12:G12"/>
    <mergeCell ref="F13:G13"/>
    <mergeCell ref="F14:G14"/>
    <mergeCell ref="F15:G15"/>
    <mergeCell ref="F19:G19"/>
    <mergeCell ref="F20:G20"/>
    <mergeCell ref="F21:G21"/>
    <mergeCell ref="F22:G22"/>
    <mergeCell ref="F23:G23"/>
    <mergeCell ref="F29:G29"/>
    <mergeCell ref="F30:G30"/>
    <mergeCell ref="F24:G24"/>
    <mergeCell ref="F25:G25"/>
    <mergeCell ref="F26:G26"/>
    <mergeCell ref="F27:G27"/>
    <mergeCell ref="F28:G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40"/>
  <sheetViews>
    <sheetView topLeftCell="D1" zoomScaleNormal="100" workbookViewId="0">
      <selection activeCell="L1" sqref="L1:O1"/>
    </sheetView>
  </sheetViews>
  <sheetFormatPr defaultRowHeight="14.5" x14ac:dyDescent="0.35"/>
  <cols>
    <col min="1" max="1" width="4" bestFit="1" customWidth="1"/>
    <col min="2" max="2" width="42.81640625" bestFit="1" customWidth="1"/>
    <col min="3" max="6" width="9.453125" customWidth="1"/>
    <col min="7" max="8" width="11" bestFit="1" customWidth="1"/>
    <col min="9" max="9" width="10.453125" customWidth="1"/>
    <col min="10" max="12" width="11" bestFit="1" customWidth="1"/>
    <col min="13" max="13" width="12.1796875" customWidth="1"/>
    <col min="14" max="14" width="11.81640625" customWidth="1"/>
    <col min="15" max="15" width="15" customWidth="1"/>
    <col min="16" max="16" width="13.54296875" style="158" bestFit="1" customWidth="1"/>
    <col min="17" max="17" width="14.26953125" bestFit="1" customWidth="1"/>
    <col min="18" max="18" width="13.1796875" bestFit="1" customWidth="1"/>
    <col min="19" max="19" width="9.81640625" bestFit="1" customWidth="1"/>
  </cols>
  <sheetData>
    <row r="1" spans="1:18" ht="15" customHeight="1" x14ac:dyDescent="0.35">
      <c r="A1" s="286"/>
      <c r="B1" s="286"/>
      <c r="C1" s="286"/>
      <c r="D1" s="286"/>
      <c r="E1" s="286"/>
      <c r="F1" s="139"/>
      <c r="G1" s="139"/>
      <c r="H1" s="139"/>
      <c r="L1" s="288" t="s">
        <v>278</v>
      </c>
      <c r="M1" s="288"/>
      <c r="N1" s="288"/>
      <c r="O1" s="288"/>
    </row>
    <row r="2" spans="1:18" ht="15.75" customHeight="1" x14ac:dyDescent="0.35">
      <c r="A2" s="286" t="s">
        <v>163</v>
      </c>
      <c r="B2" s="286"/>
      <c r="C2" s="286"/>
      <c r="D2" s="286"/>
      <c r="E2" s="286"/>
      <c r="F2" s="140"/>
      <c r="G2" s="140"/>
      <c r="H2" s="140"/>
      <c r="L2" s="288" t="s">
        <v>270</v>
      </c>
      <c r="M2" s="288"/>
      <c r="N2" s="288"/>
      <c r="O2" s="288"/>
    </row>
    <row r="3" spans="1:18" x14ac:dyDescent="0.35">
      <c r="A3" s="1"/>
      <c r="B3" s="141"/>
      <c r="C3" s="3"/>
      <c r="D3" s="3"/>
      <c r="E3" s="3"/>
      <c r="F3" s="3"/>
      <c r="G3" s="3"/>
      <c r="H3" s="130"/>
      <c r="N3" s="287" t="s">
        <v>92</v>
      </c>
      <c r="O3" s="287"/>
    </row>
    <row r="4" spans="1:18" x14ac:dyDescent="0.35">
      <c r="A4" s="129" t="s">
        <v>98</v>
      </c>
      <c r="B4" s="142" t="s">
        <v>2</v>
      </c>
      <c r="C4" s="142" t="s">
        <v>164</v>
      </c>
      <c r="D4" s="129" t="s">
        <v>165</v>
      </c>
      <c r="E4" s="129" t="s">
        <v>166</v>
      </c>
      <c r="F4" s="129" t="s">
        <v>167</v>
      </c>
      <c r="G4" s="129" t="s">
        <v>168</v>
      </c>
      <c r="H4" s="143" t="s">
        <v>169</v>
      </c>
      <c r="I4" s="144" t="s">
        <v>170</v>
      </c>
      <c r="J4" s="144" t="s">
        <v>171</v>
      </c>
      <c r="K4" s="144" t="s">
        <v>172</v>
      </c>
      <c r="L4" s="144" t="s">
        <v>173</v>
      </c>
      <c r="M4" s="144" t="s">
        <v>174</v>
      </c>
      <c r="N4" s="144" t="s">
        <v>175</v>
      </c>
      <c r="O4" s="144" t="s">
        <v>176</v>
      </c>
    </row>
    <row r="5" spans="1:18" x14ac:dyDescent="0.35">
      <c r="A5" s="6" t="s">
        <v>3</v>
      </c>
      <c r="B5" s="7" t="s">
        <v>4</v>
      </c>
      <c r="C5" s="8">
        <f>[1]ÖNK!C5+[1]PH!C5+[1]Könyvtár!C5+[1]PVOB!C5+[1]Csalseg!C5</f>
        <v>63334656</v>
      </c>
      <c r="D5" s="8">
        <f>[1]ÖNK!D5+[1]PH!D5+[1]Könyvtár!D5+[1]PVOB!D5+[1]Csalseg!D5</f>
        <v>63334656</v>
      </c>
      <c r="E5" s="8">
        <f>[1]ÖNK!E5+[1]PH!E5+[1]Könyvtár!E5+[1]PVOB!E5+[1]Csalseg!E5</f>
        <v>63334656</v>
      </c>
      <c r="F5" s="8">
        <f>[1]ÖNK!F5+[1]PH!F5+[1]Könyvtár!F5+[1]PVOB!F5+[1]Csalseg!F5</f>
        <v>64068138</v>
      </c>
      <c r="G5" s="8">
        <f>[1]ÖNK!G5+[1]PH!G5+[1]Könyvtár!G5+[1]PVOB!G5+[1]Csalseg!G5</f>
        <v>55805045</v>
      </c>
      <c r="H5" s="8">
        <f>[1]ÖNK!H5+[1]PH!H5+[1]Könyvtár!H5+[1]PVOB!H5+[1]Csalseg!H5</f>
        <v>61116686</v>
      </c>
      <c r="I5" s="8">
        <v>55626701</v>
      </c>
      <c r="J5" s="8">
        <v>75979648</v>
      </c>
      <c r="K5" s="8">
        <v>59331171</v>
      </c>
      <c r="L5" s="8">
        <v>64155177</v>
      </c>
      <c r="M5" s="8">
        <v>61707252</v>
      </c>
      <c r="N5" s="8">
        <v>61707252</v>
      </c>
      <c r="O5" s="24">
        <f t="shared" ref="O5:O33" si="0">SUM(C5:N5)</f>
        <v>749501038</v>
      </c>
      <c r="P5" s="156"/>
      <c r="Q5" s="10"/>
      <c r="R5" s="10"/>
    </row>
    <row r="6" spans="1:18" x14ac:dyDescent="0.35">
      <c r="A6" s="6" t="s">
        <v>5</v>
      </c>
      <c r="B6" s="7" t="s">
        <v>6</v>
      </c>
      <c r="C6" s="8">
        <f>[1]ÖNK!C6+[1]PH!C6+[1]Könyvtár!C6+[1]PVOB!C6+[1]Csalseg!C6</f>
        <v>4190248</v>
      </c>
      <c r="D6" s="8">
        <f>[1]ÖNK!D6+[1]PH!D6+[1]Könyvtár!D6+[1]PVOB!D6+[1]Csalseg!D6</f>
        <v>4190248</v>
      </c>
      <c r="E6" s="8">
        <f>[1]ÖNK!E6+[1]PH!E6+[1]Könyvtár!E6+[1]PVOB!E6+[1]Csalseg!E6</f>
        <v>4190246</v>
      </c>
      <c r="F6" s="8">
        <f>[1]ÖNK!F6+[1]PH!F6+[1]Könyvtár!F6+[1]PVOB!F6+[1]Csalseg!F6</f>
        <v>4661110</v>
      </c>
      <c r="G6" s="8">
        <f>[1]ÖNK!G6+[1]PH!G6+[1]Könyvtár!G6+[1]PVOB!G6+[1]Csalseg!G6</f>
        <v>11734571</v>
      </c>
      <c r="H6" s="8">
        <f>[1]ÖNK!H6+[1]PH!H6+[1]Könyvtár!H6+[1]PVOB!H6+[1]Csalseg!H6</f>
        <v>5058088</v>
      </c>
      <c r="I6" s="8">
        <v>5345644</v>
      </c>
      <c r="J6" s="8">
        <v>4406169</v>
      </c>
      <c r="K6" s="8">
        <v>5345644</v>
      </c>
      <c r="L6" s="8">
        <v>5345644</v>
      </c>
      <c r="M6" s="8">
        <v>5345644</v>
      </c>
      <c r="N6" s="8">
        <v>5345644</v>
      </c>
      <c r="O6" s="24">
        <f t="shared" si="0"/>
        <v>65158900</v>
      </c>
      <c r="P6" s="156"/>
      <c r="Q6" s="10"/>
      <c r="R6" s="10"/>
    </row>
    <row r="7" spans="1:18" x14ac:dyDescent="0.35">
      <c r="A7" s="6" t="s">
        <v>7</v>
      </c>
      <c r="B7" s="7" t="s">
        <v>8</v>
      </c>
      <c r="C7" s="8">
        <f>[1]ÖNK!C7+[1]PH!C7+[1]Könyvtár!C7+[1]PVOB!C7+[1]Csalseg!C7</f>
        <v>3968271</v>
      </c>
      <c r="D7" s="8">
        <f>[1]ÖNK!D7+[1]PH!D7+[1]Könyvtár!D7+[1]PVOB!D7+[1]Csalseg!D7</f>
        <v>3968271</v>
      </c>
      <c r="E7" s="8">
        <f>[1]ÖNK!E7+[1]PH!E7+[1]Könyvtár!E7+[1]PVOB!E7+[1]Csalseg!E7</f>
        <v>3968270</v>
      </c>
      <c r="F7" s="8">
        <f>[1]ÖNK!F7+[1]PH!F7+[1]Könyvtár!F7+[1]PVOB!F7+[1]Csalseg!F7</f>
        <v>4571198</v>
      </c>
      <c r="G7" s="8">
        <f>[1]ÖNK!G7+[1]PH!G7+[1]Könyvtár!G7+[1]PVOB!G7+[1]Csalseg!G7</f>
        <v>11119637</v>
      </c>
      <c r="H7" s="8">
        <f>[1]ÖNK!H7+[1]PH!H7+[1]Könyvtár!H7+[1]PVOB!H7+[1]Csalseg!H7</f>
        <v>4690636</v>
      </c>
      <c r="I7" s="8">
        <v>5345644</v>
      </c>
      <c r="J7" s="8">
        <v>6144397</v>
      </c>
      <c r="K7" s="8">
        <v>5345644</v>
      </c>
      <c r="L7" s="8">
        <v>5345644</v>
      </c>
      <c r="M7" s="8">
        <v>5345644</v>
      </c>
      <c r="N7" s="8">
        <v>5345644</v>
      </c>
      <c r="O7" s="24">
        <f t="shared" si="0"/>
        <v>65158900</v>
      </c>
      <c r="P7" s="156"/>
      <c r="Q7" s="10"/>
      <c r="R7" s="10"/>
    </row>
    <row r="8" spans="1:18" x14ac:dyDescent="0.35">
      <c r="A8" s="6" t="s">
        <v>9</v>
      </c>
      <c r="B8" s="7" t="s">
        <v>177</v>
      </c>
      <c r="C8" s="8">
        <f>[1]ÖNK!C8+[1]PH!C8+[1]Könyvtár!C8+[1]PVOB!C8+[1]Csalseg!C8</f>
        <v>3339567</v>
      </c>
      <c r="D8" s="8">
        <f>[1]ÖNK!D8+[1]PH!D8+[1]Könyvtár!D8+[1]PVOB!D8+[1]Csalseg!D8</f>
        <v>3339567</v>
      </c>
      <c r="E8" s="8">
        <f>[1]ÖNK!E8+[1]PH!E8+[1]Könyvtár!E8+[1]PVOB!E8+[1]Csalseg!E8</f>
        <v>3339566</v>
      </c>
      <c r="F8" s="8">
        <f>[1]ÖNK!F8+[1]PH!F8+[1]Könyvtár!F8+[1]PVOB!F8+[1]Csalseg!F8</f>
        <v>3336900</v>
      </c>
      <c r="G8" s="8">
        <f>[1]ÖNK!G8+[1]PH!G8+[1]Könyvtár!G8+[1]PVOB!G8+[1]Csalseg!G8</f>
        <v>3336900</v>
      </c>
      <c r="H8" s="8">
        <f>[1]ÖNK!H8+[1]PH!H8+[1]Könyvtár!H8+[1]PVOB!H8+[1]Csalseg!H8</f>
        <v>3335800</v>
      </c>
      <c r="I8" s="8"/>
      <c r="J8" s="8"/>
      <c r="K8" s="8"/>
      <c r="L8" s="8"/>
      <c r="M8" s="8"/>
      <c r="N8" s="8"/>
      <c r="O8" s="24">
        <f t="shared" si="0"/>
        <v>20028300</v>
      </c>
      <c r="P8" s="156"/>
      <c r="Q8" s="10"/>
      <c r="R8" s="10"/>
    </row>
    <row r="9" spans="1:18" ht="27.75" customHeight="1" x14ac:dyDescent="0.35">
      <c r="A9" s="6" t="s">
        <v>10</v>
      </c>
      <c r="B9" s="7" t="s">
        <v>185</v>
      </c>
      <c r="C9" s="8">
        <f>[1]ÖNK!C9+[1]PH!C9+[1]Könyvtár!C9+[1]PVOB!C9+[1]Csalseg!C9</f>
        <v>42407</v>
      </c>
      <c r="D9" s="8">
        <f>[1]ÖNK!D9+[1]PH!D9+[1]Könyvtár!D9+[1]PVOB!D9+[1]Csalseg!D9</f>
        <v>42407</v>
      </c>
      <c r="E9" s="8">
        <f>[1]ÖNK!E9+[1]PH!E9+[1]Könyvtár!E9+[1]PVOB!E9+[1]Csalseg!E9</f>
        <v>42406</v>
      </c>
      <c r="F9" s="8">
        <f>[1]ÖNK!F9+[1]PH!F9+[1]Könyvtár!F9+[1]PVOB!F9+[1]Csalseg!F9</f>
        <v>270000</v>
      </c>
      <c r="G9" s="8">
        <f>[1]ÖNK!G9+[1]PH!G9+[1]Könyvtár!G9+[1]PVOB!G9+[1]Csalseg!G9</f>
        <v>540000</v>
      </c>
      <c r="H9" s="8">
        <f>[1]ÖNK!H9+[1]PH!H9+[1]Könyvtár!H9+[1]PVOB!H9+[1]Csalseg!H9</f>
        <v>0</v>
      </c>
      <c r="I9" s="31"/>
      <c r="J9" s="31"/>
      <c r="K9" s="31"/>
      <c r="L9" s="31"/>
      <c r="M9" s="31"/>
      <c r="N9" s="31"/>
      <c r="O9" s="24">
        <f t="shared" si="0"/>
        <v>937220</v>
      </c>
      <c r="P9" s="156"/>
      <c r="Q9" s="10"/>
      <c r="R9" s="10"/>
    </row>
    <row r="10" spans="1:18" ht="15" customHeight="1" x14ac:dyDescent="0.35">
      <c r="A10" s="6" t="s">
        <v>11</v>
      </c>
      <c r="B10" s="7" t="s">
        <v>12</v>
      </c>
      <c r="C10" s="8">
        <f>[1]ÖNK!C10+[1]PH!C10+[1]Könyvtár!C10+[1]PVOB!C10+[1]Csalseg!C10</f>
        <v>586297</v>
      </c>
      <c r="D10" s="8">
        <f>[1]ÖNK!D10+[1]PH!D10+[1]Könyvtár!D10+[1]PVOB!D10+[1]Csalseg!D10</f>
        <v>586297</v>
      </c>
      <c r="E10" s="8">
        <f>[1]ÖNK!E10+[1]PH!E10+[1]Könyvtár!E10+[1]PVOB!E10+[1]Csalseg!E10</f>
        <v>586298</v>
      </c>
      <c r="F10" s="8">
        <f>[1]ÖNK!F10+[1]PH!F10+[1]Könyvtár!F10+[1]PVOB!F10+[1]Csalseg!F10</f>
        <v>964298</v>
      </c>
      <c r="G10" s="8">
        <f>[1]ÖNK!G10+[1]PH!G10+[1]Könyvtár!G10+[1]PVOB!G10+[1]Csalseg!G10</f>
        <v>7242737</v>
      </c>
      <c r="H10" s="8">
        <f>[1]ÖNK!H10+[1]PH!H10+[1]Könyvtár!H10+[1]PVOB!H10+[1]Csalseg!H10</f>
        <v>1354836</v>
      </c>
      <c r="I10" s="8"/>
      <c r="J10" s="8"/>
      <c r="K10" s="8"/>
      <c r="L10" s="8"/>
      <c r="M10" s="8"/>
      <c r="N10" s="8"/>
      <c r="O10" s="24">
        <f t="shared" si="0"/>
        <v>11320763</v>
      </c>
      <c r="P10" s="156"/>
      <c r="Q10" s="10"/>
      <c r="R10" s="10"/>
    </row>
    <row r="11" spans="1:18" ht="15" customHeight="1" x14ac:dyDescent="0.35">
      <c r="A11" s="6" t="s">
        <v>13</v>
      </c>
      <c r="B11" s="7" t="s">
        <v>14</v>
      </c>
      <c r="C11" s="8">
        <f>[1]ÖNK!C11+[1]PH!C11+[1]Könyvtár!C11+[1]PVOB!C11+[1]Csalseg!C11</f>
        <v>749808</v>
      </c>
      <c r="D11" s="8">
        <f>[1]ÖNK!D11+[1]PH!D11+[1]Könyvtár!D11+[1]PVOB!D11+[1]Csalseg!D11</f>
        <v>749808</v>
      </c>
      <c r="E11" s="8">
        <f>[1]ÖNK!E11+[1]PH!E11+[1]Könyvtár!E11+[1]PVOB!E11+[1]Csalseg!E11</f>
        <v>749808</v>
      </c>
      <c r="F11" s="8">
        <f>[1]ÖNK!F11+[1]PH!F11+[1]Könyvtár!F11+[1]PVOB!F11+[1]Csalseg!F11</f>
        <v>1460500</v>
      </c>
      <c r="G11" s="8">
        <f>[1]ÖNK!G11+[1]PH!G11+[1]Könyvtár!G11+[1]PVOB!G11+[1]Csalseg!G11</f>
        <v>247674182</v>
      </c>
      <c r="H11" s="8">
        <f>[1]ÖNK!H11+[1]PH!H11+[1]Könyvtár!H11+[1]PVOB!H11+[1]Csalseg!H11</f>
        <v>9117491</v>
      </c>
      <c r="I11" s="31">
        <v>9654668</v>
      </c>
      <c r="J11" s="31">
        <v>11255458</v>
      </c>
      <c r="K11" s="31">
        <v>14426368</v>
      </c>
      <c r="L11" s="31">
        <v>9654668</v>
      </c>
      <c r="M11" s="31">
        <v>9654668</v>
      </c>
      <c r="N11" s="31">
        <v>9654668</v>
      </c>
      <c r="O11" s="24">
        <f t="shared" si="0"/>
        <v>324802095</v>
      </c>
      <c r="P11" s="156"/>
      <c r="Q11" s="10"/>
      <c r="R11" s="10"/>
    </row>
    <row r="12" spans="1:18" x14ac:dyDescent="0.35">
      <c r="A12" s="6" t="s">
        <v>15</v>
      </c>
      <c r="B12" s="7" t="s">
        <v>16</v>
      </c>
      <c r="C12" s="8">
        <f>[1]ÖNK!C12+[1]PH!C12+[1]Könyvtár!C12+[1]PVOB!C12+[1]Csalseg!C12</f>
        <v>72991040</v>
      </c>
      <c r="D12" s="8">
        <f>[1]ÖNK!D12+[1]PH!D12+[1]Könyvtár!D12+[1]PVOB!D12+[1]Csalseg!D12</f>
        <v>72991040</v>
      </c>
      <c r="E12" s="8">
        <f>[1]ÖNK!E12+[1]PH!E12+[1]Könyvtár!E12+[1]PVOB!E12+[1]Csalseg!E12</f>
        <v>72991040</v>
      </c>
      <c r="F12" s="8">
        <f>[1]ÖNK!F12+[1]PH!F12+[1]Könyvtár!F12+[1]PVOB!F12+[1]Csalseg!F12</f>
        <v>340366</v>
      </c>
      <c r="G12" s="8">
        <f>[1]ÖNK!G12+[1]PH!G12+[1]Könyvtár!G12+[1]PVOB!G12+[1]Csalseg!G12</f>
        <v>682089</v>
      </c>
      <c r="H12" s="8">
        <f>[1]ÖNK!H12+[1]PH!H12+[1]Könyvtár!H12+[1]PVOB!H12+[1]Csalseg!H12</f>
        <v>39185592</v>
      </c>
      <c r="I12" s="8">
        <v>67688029</v>
      </c>
      <c r="J12" s="8">
        <f t="shared" ref="J12:N12" si="1">SUM(J13:J19)</f>
        <v>27932751</v>
      </c>
      <c r="K12" s="8">
        <f t="shared" si="1"/>
        <v>100373054</v>
      </c>
      <c r="L12" s="8">
        <f t="shared" si="1"/>
        <v>32791667</v>
      </c>
      <c r="M12" s="8">
        <f t="shared" si="1"/>
        <v>32791666</v>
      </c>
      <c r="N12" s="8">
        <f t="shared" si="1"/>
        <v>30741666</v>
      </c>
      <c r="O12" s="8">
        <f t="shared" si="0"/>
        <v>551500000</v>
      </c>
      <c r="P12" s="156"/>
      <c r="Q12" s="10"/>
      <c r="R12" s="10"/>
    </row>
    <row r="13" spans="1:18" x14ac:dyDescent="0.35">
      <c r="A13" s="6"/>
      <c r="B13" s="7" t="s">
        <v>17</v>
      </c>
      <c r="C13" s="8">
        <f>[1]ÖNK!C13+[1]PH!C13+[1]Könyvtár!C13+[1]PVOB!C13+[1]Csalseg!C13</f>
        <v>10357895</v>
      </c>
      <c r="D13" s="8">
        <f>[1]ÖNK!D13+[1]PH!D13+[1]Könyvtár!D13+[1]PVOB!D13+[1]Csalseg!D13</f>
        <v>10357895</v>
      </c>
      <c r="E13" s="8">
        <f>[1]ÖNK!E13+[1]PH!E13+[1]Könyvtár!E13+[1]PVOB!E13+[1]Csalseg!E13</f>
        <v>10357894</v>
      </c>
      <c r="F13" s="8">
        <f>[1]ÖNK!F13+[1]PH!F13+[1]Könyvtár!F13+[1]PVOB!F13+[1]Csalseg!F13</f>
        <v>0</v>
      </c>
      <c r="G13" s="8">
        <f>[1]ÖNK!G13+[1]PH!G13+[1]Könyvtár!G13+[1]PVOB!G13+[1]Csalseg!G13</f>
        <v>0</v>
      </c>
      <c r="H13" s="8">
        <f>[1]ÖNK!H13+[1]PH!H13+[1]Könyvtár!H13+[1]PVOB!H13+[1]Csalseg!H13</f>
        <v>6511233</v>
      </c>
      <c r="I13" s="8">
        <v>4732332</v>
      </c>
      <c r="J13" s="8">
        <v>2682751</v>
      </c>
      <c r="K13" s="8">
        <v>17000000</v>
      </c>
      <c r="L13" s="31">
        <v>2000000</v>
      </c>
      <c r="M13" s="31">
        <v>2000000</v>
      </c>
      <c r="N13" s="31">
        <v>1000000</v>
      </c>
      <c r="O13" s="24">
        <f t="shared" si="0"/>
        <v>67000000</v>
      </c>
      <c r="P13" s="156"/>
      <c r="Q13" s="10"/>
      <c r="R13" s="10"/>
    </row>
    <row r="14" spans="1:18" x14ac:dyDescent="0.35">
      <c r="A14" s="6"/>
      <c r="B14" s="7" t="s">
        <v>18</v>
      </c>
      <c r="C14" s="8">
        <f>[1]ÖNK!C14+[1]PH!C14+[1]Könyvtár!C14+[1]PVOB!C14+[1]Csalseg!C14</f>
        <v>2064465</v>
      </c>
      <c r="D14" s="8">
        <f>[1]ÖNK!D14+[1]PH!D14+[1]Könyvtár!D14+[1]PVOB!D14+[1]Csalseg!D14</f>
        <v>2064465</v>
      </c>
      <c r="E14" s="8">
        <f>[1]ÖNK!E14+[1]PH!E14+[1]Könyvtár!E14+[1]PVOB!E14+[1]Csalseg!E14</f>
        <v>2064466</v>
      </c>
      <c r="F14" s="8">
        <f>[1]ÖNK!F14+[1]PH!F14+[1]Könyvtár!F14+[1]PVOB!F14+[1]Csalseg!F14</f>
        <v>0</v>
      </c>
      <c r="G14" s="8">
        <f>[1]ÖNK!G14+[1]PH!G14+[1]Könyvtár!G14+[1]PVOB!G14+[1]Csalseg!G14</f>
        <v>0</v>
      </c>
      <c r="H14" s="8">
        <f>[1]ÖNK!H14+[1]PH!H14+[1]Könyvtár!H14+[1]PVOB!H14+[1]Csalseg!H14</f>
        <v>123853</v>
      </c>
      <c r="I14" s="8">
        <v>2682751</v>
      </c>
      <c r="J14" s="8">
        <v>1000000</v>
      </c>
      <c r="K14" s="31">
        <v>3000000</v>
      </c>
      <c r="L14" s="8">
        <v>1000000</v>
      </c>
      <c r="M14" s="8">
        <v>1000000</v>
      </c>
      <c r="N14" s="8">
        <v>1000000</v>
      </c>
      <c r="O14" s="24">
        <f t="shared" si="0"/>
        <v>16000000</v>
      </c>
      <c r="P14" s="156"/>
      <c r="Q14" s="10"/>
      <c r="R14" s="10"/>
    </row>
    <row r="15" spans="1:18" x14ac:dyDescent="0.35">
      <c r="A15" s="6"/>
      <c r="B15" s="7" t="s">
        <v>19</v>
      </c>
      <c r="C15" s="8">
        <f>[1]ÖNK!C15+[1]PH!C15+[1]Könyvtár!C15+[1]PVOB!C15+[1]Csalseg!C15</f>
        <v>43137134</v>
      </c>
      <c r="D15" s="8">
        <f>[1]ÖNK!D15+[1]PH!D15+[1]Könyvtár!D15+[1]PVOB!D15+[1]Csalseg!D15</f>
        <v>43137134</v>
      </c>
      <c r="E15" s="8">
        <f>[1]ÖNK!E15+[1]PH!E15+[1]Könyvtár!E15+[1]PVOB!E15+[1]Csalseg!E15</f>
        <v>43137135</v>
      </c>
      <c r="F15" s="8">
        <f>[1]ÖNK!F15+[1]PH!F15+[1]Könyvtár!F15+[1]PVOB!F15+[1]Csalseg!F15</f>
        <v>0</v>
      </c>
      <c r="G15" s="8">
        <f>[1]ÖNK!G15+[1]PH!G15+[1]Könyvtár!G15+[1]PVOB!G15+[1]Csalseg!G15</f>
        <v>0</v>
      </c>
      <c r="H15" s="8">
        <f>[1]ÖNK!H15+[1]PH!H15+[1]Könyvtár!H15+[1]PVOB!H15+[1]Csalseg!H15</f>
        <v>24872735</v>
      </c>
      <c r="I15" s="8">
        <v>25715862</v>
      </c>
      <c r="J15" s="8">
        <v>20000000</v>
      </c>
      <c r="K15" s="8">
        <v>65000000</v>
      </c>
      <c r="L15" s="8">
        <v>20000000</v>
      </c>
      <c r="M15" s="8">
        <v>20000000</v>
      </c>
      <c r="N15" s="8">
        <v>20000000</v>
      </c>
      <c r="O15" s="24">
        <f t="shared" si="0"/>
        <v>325000000</v>
      </c>
      <c r="P15" s="156"/>
      <c r="Q15" s="10"/>
      <c r="R15" s="10"/>
    </row>
    <row r="16" spans="1:18" x14ac:dyDescent="0.35">
      <c r="A16" s="6"/>
      <c r="B16" s="7" t="s">
        <v>20</v>
      </c>
      <c r="C16" s="8">
        <f>[1]ÖNK!C16+[1]PH!C16+[1]Könyvtár!C16+[1]PVOB!C16+[1]Csalseg!C16</f>
        <v>9071073</v>
      </c>
      <c r="D16" s="8">
        <f>[1]ÖNK!D16+[1]PH!D16+[1]Könyvtár!D16+[1]PVOB!D16+[1]Csalseg!D16</f>
        <v>9071073</v>
      </c>
      <c r="E16" s="8">
        <f>[1]ÖNK!E16+[1]PH!E16+[1]Könyvtár!E16+[1]PVOB!E16+[1]Csalseg!E16</f>
        <v>9071073</v>
      </c>
      <c r="F16" s="8">
        <f>[1]ÖNK!F16+[1]PH!F16+[1]Könyvtár!F16+[1]PVOB!F16+[1]Csalseg!F16</f>
        <v>0</v>
      </c>
      <c r="G16" s="8">
        <f>[1]ÖNK!G16+[1]PH!G16+[1]Könyvtár!G16+[1]PVOB!G16+[1]Csalseg!G16</f>
        <v>0</v>
      </c>
      <c r="H16" s="8">
        <f>[1]ÖNK!H16+[1]PH!H16+[1]Könyvtár!H16+[1]PVOB!H16+[1]Csalseg!H16</f>
        <v>0</v>
      </c>
      <c r="I16" s="8">
        <v>0</v>
      </c>
      <c r="J16" s="8">
        <v>0</v>
      </c>
      <c r="K16" s="8">
        <v>6536782</v>
      </c>
      <c r="L16" s="8">
        <v>2416667</v>
      </c>
      <c r="M16" s="8">
        <v>2416666</v>
      </c>
      <c r="N16" s="8">
        <v>2416666</v>
      </c>
      <c r="O16" s="24">
        <f t="shared" si="0"/>
        <v>41000000</v>
      </c>
      <c r="P16" s="156"/>
      <c r="Q16" s="10"/>
      <c r="R16" s="10"/>
    </row>
    <row r="17" spans="1:18" x14ac:dyDescent="0.35">
      <c r="A17" s="6"/>
      <c r="B17" s="7" t="s">
        <v>178</v>
      </c>
      <c r="C17" s="8">
        <f>[1]ÖNK!C17+[1]PH!C17+[1]Könyvtár!C17+[1]PVOB!C17+[1]Csalseg!C17</f>
        <v>7684594</v>
      </c>
      <c r="D17" s="8">
        <f>[1]ÖNK!D17+[1]PH!D17+[1]Könyvtár!D17+[1]PVOB!D17+[1]Csalseg!D17</f>
        <v>7684594</v>
      </c>
      <c r="E17" s="8">
        <f>[1]ÖNK!E17+[1]PH!E17+[1]Könyvtár!E17+[1]PVOB!E17+[1]Csalseg!E17</f>
        <v>7684593</v>
      </c>
      <c r="F17" s="8">
        <f>[1]ÖNK!F17+[1]PH!F17+[1]Könyvtár!F17+[1]PVOB!F17+[1]Csalseg!F17</f>
        <v>0</v>
      </c>
      <c r="G17" s="8">
        <f>[1]ÖNK!G17+[1]PH!G17+[1]Könyvtár!G17+[1]PVOB!G17+[1]Csalseg!G17</f>
        <v>0</v>
      </c>
      <c r="H17" s="8">
        <f>[1]ÖNK!H17+[1]PH!H17+[1]Könyvtár!H17+[1]PVOB!H17+[1]Csalseg!H17</f>
        <v>4360807</v>
      </c>
      <c r="I17" s="8">
        <v>585412</v>
      </c>
      <c r="J17" s="8">
        <v>1000000</v>
      </c>
      <c r="K17" s="31">
        <v>5000000</v>
      </c>
      <c r="L17" s="8">
        <v>3000000</v>
      </c>
      <c r="M17" s="8">
        <v>3000000</v>
      </c>
      <c r="N17" s="8">
        <v>3000000</v>
      </c>
      <c r="O17" s="24">
        <f t="shared" si="0"/>
        <v>43000000</v>
      </c>
      <c r="P17" s="156"/>
      <c r="Q17" s="10"/>
      <c r="R17" s="10"/>
    </row>
    <row r="18" spans="1:18" x14ac:dyDescent="0.35">
      <c r="A18" s="6"/>
      <c r="B18" s="7" t="s">
        <v>130</v>
      </c>
      <c r="C18" s="8">
        <f>[1]ÖNK!C18+[1]PH!C18+[1]Könyvtár!C18+[1]PVOB!C18+[1]Csalseg!C18</f>
        <v>87615</v>
      </c>
      <c r="D18" s="8">
        <f>[1]ÖNK!D18+[1]PH!D18+[1]Könyvtár!D18+[1]PVOB!D18+[1]Csalseg!D18</f>
        <v>87615</v>
      </c>
      <c r="E18" s="8">
        <f>[1]ÖNK!E18+[1]PH!E18+[1]Könyvtár!E18+[1]PVOB!E18+[1]Csalseg!E18</f>
        <v>87614</v>
      </c>
      <c r="F18" s="8">
        <f>[1]ÖNK!F18+[1]PH!F18+[1]Könyvtár!F18+[1]PVOB!F18+[1]Csalseg!F18</f>
        <v>0</v>
      </c>
      <c r="G18" s="8">
        <f>[1]ÖNK!G18+[1]PH!G18+[1]Könyvtár!G18+[1]PVOB!G18+[1]Csalseg!G18</f>
        <v>0</v>
      </c>
      <c r="H18" s="8">
        <f>[1]ÖNK!H18+[1]PH!H18+[1]Könyvtár!H18+[1]PVOB!H18+[1]Csalseg!H18</f>
        <v>200884</v>
      </c>
      <c r="I18" s="8">
        <v>250000</v>
      </c>
      <c r="J18" s="8">
        <v>250000</v>
      </c>
      <c r="K18" s="31">
        <v>836272</v>
      </c>
      <c r="L18" s="8">
        <v>250000</v>
      </c>
      <c r="M18" s="8">
        <v>250000</v>
      </c>
      <c r="N18" s="8">
        <v>200000</v>
      </c>
      <c r="O18" s="24">
        <f t="shared" si="0"/>
        <v>2500000</v>
      </c>
      <c r="P18" s="156"/>
      <c r="Q18" s="10"/>
      <c r="R18" s="10"/>
    </row>
    <row r="19" spans="1:18" x14ac:dyDescent="0.35">
      <c r="A19" s="6"/>
      <c r="B19" s="7" t="s">
        <v>131</v>
      </c>
      <c r="C19" s="8">
        <f>[1]ÖNK!C19+[1]PH!C19+[1]Könyvtár!C19+[1]PVOB!C19+[1]Csalseg!C19</f>
        <v>439931</v>
      </c>
      <c r="D19" s="8">
        <f>[1]ÖNK!D19+[1]PH!D19+[1]Könyvtár!D19+[1]PVOB!D19+[1]Csalseg!D19</f>
        <v>439931</v>
      </c>
      <c r="E19" s="8">
        <f>[1]ÖNK!E19+[1]PH!E19+[1]Könyvtár!E19+[1]PVOB!E19+[1]Csalseg!E19</f>
        <v>439931</v>
      </c>
      <c r="F19" s="8">
        <f>[1]ÖNK!F19+[1]PH!F19+[1]Könyvtár!F19+[1]PVOB!F19+[1]Csalseg!F19</f>
        <v>340366</v>
      </c>
      <c r="G19" s="8">
        <f>[1]ÖNK!G19+[1]PH!G19+[1]Könyvtár!G19+[1]PVOB!G19+[1]Csalseg!G19</f>
        <v>624089</v>
      </c>
      <c r="H19" s="8">
        <f>[1]ÖNK!H19+[1]PH!H19+[1]Könyvtár!H19+[1]PVOB!H19+[1]Csalseg!H19</f>
        <v>3053395</v>
      </c>
      <c r="I19" s="8">
        <v>2787357</v>
      </c>
      <c r="J19" s="8">
        <v>3000000</v>
      </c>
      <c r="K19" s="8">
        <v>3000000</v>
      </c>
      <c r="L19" s="8">
        <v>4125000</v>
      </c>
      <c r="M19" s="8">
        <v>4125000</v>
      </c>
      <c r="N19" s="8">
        <v>3125000</v>
      </c>
      <c r="O19" s="24">
        <f t="shared" si="0"/>
        <v>25500000</v>
      </c>
      <c r="P19" s="156"/>
      <c r="Q19" s="10"/>
      <c r="R19" s="10"/>
    </row>
    <row r="20" spans="1:18" x14ac:dyDescent="0.35">
      <c r="A20" s="6" t="s">
        <v>21</v>
      </c>
      <c r="B20" s="7" t="s">
        <v>22</v>
      </c>
      <c r="C20" s="8">
        <f>[1]ÖNK!C20+[1]PH!C20+[1]Könyvtár!C20+[1]PVOB!C20+[1]Csalseg!C20</f>
        <v>9284889</v>
      </c>
      <c r="D20" s="8">
        <f>[1]ÖNK!D20+[1]PH!D20+[1]Könyvtár!D20+[1]PVOB!D20+[1]Csalseg!D20</f>
        <v>9284890</v>
      </c>
      <c r="E20" s="8">
        <f>[1]ÖNK!E20+[1]PH!E20+[1]Könyvtár!E20+[1]PVOB!E20+[1]Csalseg!E20</f>
        <v>9284888</v>
      </c>
      <c r="F20" s="8">
        <f>[1]ÖNK!F20+[1]PH!F20+[1]Könyvtár!F20+[1]PVOB!F20+[1]Csalseg!F20</f>
        <v>15069056</v>
      </c>
      <c r="G20" s="8">
        <f>[1]ÖNK!G20+[1]PH!G20+[1]Könyvtár!G20+[1]PVOB!G20+[1]Csalseg!G20</f>
        <v>21493847</v>
      </c>
      <c r="H20" s="8">
        <f>[1]ÖNK!H20+[1]PH!H20+[1]Könyvtár!H20+[1]PVOB!H20+[1]Csalseg!H20</f>
        <v>14216195</v>
      </c>
      <c r="I20" s="8">
        <v>15657489</v>
      </c>
      <c r="J20" s="8">
        <v>16912216</v>
      </c>
      <c r="K20" s="8">
        <v>15657489</v>
      </c>
      <c r="L20" s="8">
        <v>15657489</v>
      </c>
      <c r="M20" s="8">
        <v>15657489</v>
      </c>
      <c r="N20" s="8">
        <v>15657489</v>
      </c>
      <c r="O20" s="24">
        <f t="shared" si="0"/>
        <v>173833426</v>
      </c>
      <c r="P20" s="156"/>
      <c r="Q20" s="10"/>
      <c r="R20" s="10"/>
    </row>
    <row r="21" spans="1:18" x14ac:dyDescent="0.35">
      <c r="A21" s="6" t="s">
        <v>23</v>
      </c>
      <c r="B21" s="7" t="s">
        <v>24</v>
      </c>
      <c r="C21" s="8">
        <f>[1]ÖNK!C21+[1]PH!C21+[1]Könyvtár!C21+[1]PVOB!C21+[1]Csalseg!C21</f>
        <v>162561</v>
      </c>
      <c r="D21" s="8">
        <f>[1]ÖNK!D21+[1]PH!D21+[1]Könyvtár!D21+[1]PVOB!D21+[1]Csalseg!D21</f>
        <v>0</v>
      </c>
      <c r="E21" s="8">
        <f>[1]ÖNK!E21+[1]PH!E21+[1]Könyvtár!E21+[1]PVOB!E21+[1]Csalseg!E21</f>
        <v>0</v>
      </c>
      <c r="F21" s="8">
        <f>[1]ÖNK!F21+[1]PH!F21+[1]Könyvtár!F21+[1]PVOB!F21+[1]Csalseg!F21</f>
        <v>56820</v>
      </c>
      <c r="G21" s="8">
        <f>[1]ÖNK!G21+[1]PH!G21+[1]Könyvtár!G21+[1]PVOB!G21+[1]Csalseg!G21</f>
        <v>77450</v>
      </c>
      <c r="H21" s="8">
        <f>[1]ÖNK!H21+[1]PH!H21+[1]Könyvtár!H21+[1]PVOB!H21+[1]Csalseg!H21</f>
        <v>102192</v>
      </c>
      <c r="I21" s="8">
        <v>5696860</v>
      </c>
      <c r="J21" s="8">
        <v>7998854</v>
      </c>
      <c r="K21" s="8">
        <v>9545478</v>
      </c>
      <c r="L21" s="8">
        <v>11254698</v>
      </c>
      <c r="M21" s="8">
        <v>8917257</v>
      </c>
      <c r="N21" s="8">
        <v>7998854</v>
      </c>
      <c r="O21" s="24">
        <f t="shared" si="0"/>
        <v>51811024</v>
      </c>
      <c r="P21" s="156"/>
      <c r="Q21" s="10"/>
      <c r="R21" s="10"/>
    </row>
    <row r="22" spans="1:18" x14ac:dyDescent="0.35">
      <c r="A22" s="6" t="s">
        <v>25</v>
      </c>
      <c r="B22" s="7" t="s">
        <v>26</v>
      </c>
      <c r="C22" s="8">
        <f>[1]ÖNK!C22+[1]PH!C22+[1]Könyvtár!C22+[1]PVOB!C22+[1]Csalseg!C22</f>
        <v>0</v>
      </c>
      <c r="D22" s="8">
        <f>[1]ÖNK!D22+[1]PH!D22+[1]Könyvtár!D22+[1]PVOB!D22+[1]Csalseg!D22</f>
        <v>0</v>
      </c>
      <c r="E22" s="8">
        <f>[1]ÖNK!E22+[1]PH!E22+[1]Könyvtár!E22+[1]PVOB!E22+[1]Csalseg!E22</f>
        <v>0</v>
      </c>
      <c r="F22" s="8">
        <f>[1]ÖNK!F22+[1]PH!F22+[1]Könyvtár!F22+[1]PVOB!F22+[1]Csalseg!F22</f>
        <v>0</v>
      </c>
      <c r="G22" s="8">
        <f>[1]ÖNK!G22+[1]PH!G22+[1]Könyvtár!G22+[1]PVOB!G22+[1]Csalseg!G22</f>
        <v>0</v>
      </c>
      <c r="H22" s="8">
        <f>[1]ÖNK!H22+[1]PH!H22+[1]Könyvtár!H22+[1]PVOB!H22+[1]Csalseg!H22</f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24">
        <f t="shared" si="0"/>
        <v>0</v>
      </c>
      <c r="P22" s="156"/>
      <c r="Q22" s="10"/>
      <c r="R22" s="10"/>
    </row>
    <row r="23" spans="1:18" x14ac:dyDescent="0.35">
      <c r="A23" s="6" t="s">
        <v>27</v>
      </c>
      <c r="B23" s="7" t="s">
        <v>28</v>
      </c>
      <c r="C23" s="8">
        <f>[1]ÖNK!C23+[1]PH!C23+[1]Könyvtár!C23+[1]PVOB!C23+[1]Csalseg!C23</f>
        <v>0</v>
      </c>
      <c r="D23" s="8">
        <f>[1]ÖNK!D23+[1]PH!D23+[1]Könyvtár!D23+[1]PVOB!D23+[1]Csalseg!D23</f>
        <v>0</v>
      </c>
      <c r="E23" s="8">
        <f>[1]ÖNK!E23+[1]PH!E23+[1]Könyvtár!E23+[1]PVOB!E23+[1]Csalseg!E23</f>
        <v>0</v>
      </c>
      <c r="F23" s="8">
        <f>[1]ÖNK!F23+[1]PH!F23+[1]Könyvtár!F23+[1]PVOB!F23+[1]Csalseg!F23</f>
        <v>0</v>
      </c>
      <c r="G23" s="8">
        <f>[1]ÖNK!G23+[1]PH!G23+[1]Könyvtár!G23+[1]PVOB!G23+[1]Csalseg!G23</f>
        <v>0</v>
      </c>
      <c r="H23" s="8">
        <f>[1]ÖNK!H23+[1]PH!H23+[1]Könyvtár!H23+[1]PVOB!H23+[1]Csalseg!H23</f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24">
        <f t="shared" si="0"/>
        <v>0</v>
      </c>
      <c r="P23" s="156"/>
      <c r="Q23" s="10"/>
      <c r="R23" s="10"/>
    </row>
    <row r="24" spans="1:18" x14ac:dyDescent="0.35">
      <c r="A24" s="11" t="s">
        <v>29</v>
      </c>
      <c r="B24" s="12" t="s">
        <v>30</v>
      </c>
      <c r="C24" s="8">
        <f>[1]ÖNK!C24+[1]PH!C24+[1]Könyvtár!C24+[1]PVOB!C24+[1]Csalseg!C24</f>
        <v>150713202</v>
      </c>
      <c r="D24" s="8">
        <f>[1]ÖNK!D24+[1]PH!D24+[1]Könyvtár!D24+[1]PVOB!D24+[1]Csalseg!D24</f>
        <v>150550642</v>
      </c>
      <c r="E24" s="8">
        <f>[1]ÖNK!E24+[1]PH!E24+[1]Könyvtár!E24+[1]PVOB!E24+[1]Csalseg!E24</f>
        <v>150550638</v>
      </c>
      <c r="F24" s="8">
        <f>[1]ÖNK!F24+[1]PH!F24+[1]Könyvtár!F24+[1]PVOB!F24+[1]Csalseg!F24</f>
        <v>85655990</v>
      </c>
      <c r="G24" s="8">
        <f>[1]ÖNK!G24+[1]PH!G24+[1]Könyvtár!G24+[1]PVOB!G24+[1]Csalseg!G24</f>
        <v>337467184</v>
      </c>
      <c r="H24" s="8">
        <f>[1]ÖNK!H24+[1]PH!H24+[1]Könyvtár!H24+[1]PVOB!H24+[1]Csalseg!H24</f>
        <v>128796244</v>
      </c>
      <c r="I24" s="8">
        <f t="shared" ref="I24:N24" si="2">I5+I6+I11+I12+I20+I21+I22+I23</f>
        <v>159669391</v>
      </c>
      <c r="J24" s="8">
        <f t="shared" si="2"/>
        <v>144485096</v>
      </c>
      <c r="K24" s="8">
        <f t="shared" si="2"/>
        <v>204679204</v>
      </c>
      <c r="L24" s="8">
        <f t="shared" si="2"/>
        <v>138859343</v>
      </c>
      <c r="M24" s="8">
        <f t="shared" si="2"/>
        <v>134073976</v>
      </c>
      <c r="N24" s="8">
        <f t="shared" si="2"/>
        <v>131105573</v>
      </c>
      <c r="O24" s="24">
        <f t="shared" si="0"/>
        <v>1916606483</v>
      </c>
      <c r="P24" s="156"/>
      <c r="Q24" s="10"/>
      <c r="R24" s="10"/>
    </row>
    <row r="25" spans="1:18" x14ac:dyDescent="0.35">
      <c r="A25" s="6" t="s">
        <v>31</v>
      </c>
      <c r="B25" s="7" t="s">
        <v>32</v>
      </c>
      <c r="C25" s="8">
        <f>[1]ÖNK!C25+[1]PH!C25+[1]Könyvtár!C25+[1]PVOB!C25+[1]Csalseg!C25</f>
        <v>145764262</v>
      </c>
      <c r="D25" s="8">
        <f>[1]ÖNK!D25+[1]PH!D25+[1]Könyvtár!D25+[1]PVOB!D25+[1]Csalseg!D25</f>
        <v>0</v>
      </c>
      <c r="E25" s="8">
        <f>[1]ÖNK!E25+[1]PH!E25+[1]Könyvtár!E25+[1]PVOB!E25+[1]Csalseg!E25</f>
        <v>0</v>
      </c>
      <c r="F25" s="8">
        <f>[1]ÖNK!F25+[1]PH!F25+[1]Könyvtár!F25+[1]PVOB!F25+[1]Csalseg!F25</f>
        <v>0</v>
      </c>
      <c r="G25" s="8">
        <f>[1]ÖNK!G25+[1]PH!G25+[1]Könyvtár!G25+[1]PVOB!G25+[1]Csalseg!G25</f>
        <v>0</v>
      </c>
      <c r="H25" s="8">
        <f>[1]ÖNK!H25+[1]PH!H25+[1]Könyvtár!H25+[1]PVOB!H25+[1]Csalseg!H25</f>
        <v>0</v>
      </c>
      <c r="I25" s="8">
        <v>14235738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24">
        <f t="shared" si="0"/>
        <v>160000000</v>
      </c>
      <c r="P25" s="156"/>
      <c r="Q25" s="10"/>
      <c r="R25" s="10"/>
    </row>
    <row r="26" spans="1:18" x14ac:dyDescent="0.35">
      <c r="A26" s="6" t="s">
        <v>33</v>
      </c>
      <c r="B26" s="7" t="s">
        <v>34</v>
      </c>
      <c r="C26" s="8">
        <f>[1]ÖNK!C26+[1]PH!C26+[1]Könyvtár!C26+[1]PVOB!C26+[1]Csalseg!C26</f>
        <v>0</v>
      </c>
      <c r="D26" s="8">
        <f>[1]ÖNK!D26+[1]PH!D26+[1]Könyvtár!D26+[1]PVOB!D26+[1]Csalseg!D26</f>
        <v>0</v>
      </c>
      <c r="E26" s="8">
        <f>[1]ÖNK!E26+[1]PH!E26+[1]Könyvtár!E26+[1]PVOB!E26+[1]Csalseg!E26</f>
        <v>0</v>
      </c>
      <c r="F26" s="8">
        <f>[1]ÖNK!F26+[1]PH!F26+[1]Könyvtár!F26+[1]PVOB!F26+[1]Csalseg!F26</f>
        <v>0</v>
      </c>
      <c r="G26" s="8">
        <f>[1]ÖNK!G26+[1]PH!G26+[1]Könyvtár!G26+[1]PVOB!G26+[1]Csalseg!G26</f>
        <v>0</v>
      </c>
      <c r="H26" s="8">
        <f>[1]ÖNK!H26+[1]PH!H26+[1]Könyvtár!H26+[1]PVOB!H26+[1]Csalseg!H26</f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24">
        <f t="shared" si="0"/>
        <v>0</v>
      </c>
      <c r="P26" s="156"/>
      <c r="Q26" s="10"/>
      <c r="R26" s="10"/>
    </row>
    <row r="27" spans="1:18" x14ac:dyDescent="0.35">
      <c r="A27" s="6" t="s">
        <v>35</v>
      </c>
      <c r="B27" s="7" t="s">
        <v>36</v>
      </c>
      <c r="C27" s="8">
        <f>[1]ÖNK!C27+[1]PH!C27+[1]Könyvtár!C27+[1]PVOB!C27+[1]Csalseg!C27</f>
        <v>0</v>
      </c>
      <c r="D27" s="8">
        <f>[1]ÖNK!D27+[1]PH!D27+[1]Könyvtár!D27+[1]PVOB!D27+[1]Csalseg!D27</f>
        <v>0</v>
      </c>
      <c r="E27" s="8">
        <f>[1]ÖNK!E27+[1]PH!E27+[1]Könyvtár!E27+[1]PVOB!E27+[1]Csalseg!E27</f>
        <v>0</v>
      </c>
      <c r="F27" s="8">
        <f>[1]ÖNK!F27+[1]PH!F27+[1]Könyvtár!F27+[1]PVOB!F27+[1]Csalseg!F27</f>
        <v>0</v>
      </c>
      <c r="G27" s="8">
        <f>[1]ÖNK!G27+[1]PH!G27+[1]Könyvtár!G27+[1]PVOB!G27+[1]Csalseg!G27</f>
        <v>0</v>
      </c>
      <c r="H27" s="8">
        <f>[1]ÖNK!H27+[1]PH!H27+[1]Könyvtár!H27+[1]PVOB!H27+[1]Csalseg!H27</f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24">
        <f t="shared" si="0"/>
        <v>0</v>
      </c>
      <c r="P27" s="156"/>
      <c r="Q27" s="10"/>
      <c r="R27" s="10"/>
    </row>
    <row r="28" spans="1:18" x14ac:dyDescent="0.35">
      <c r="A28" s="6" t="s">
        <v>37</v>
      </c>
      <c r="B28" s="7" t="s">
        <v>38</v>
      </c>
      <c r="C28" s="8">
        <f>[1]ÖNK!C28+[1]PH!C28+[1]Könyvtár!C28+[1]PVOB!C28+[1]Csalseg!C28</f>
        <v>48749550</v>
      </c>
      <c r="D28" s="8">
        <f>[1]ÖNK!D28+[1]PH!D28+[1]Könyvtár!D28+[1]PVOB!D28+[1]Csalseg!D28</f>
        <v>48749550</v>
      </c>
      <c r="E28" s="8">
        <f>[1]ÖNK!E28+[1]PH!E28+[1]Könyvtár!E28+[1]PVOB!E28+[1]Csalseg!E28</f>
        <v>48749551</v>
      </c>
      <c r="F28" s="8">
        <f>[1]ÖNK!F28+[1]PH!F28+[1]Könyvtár!F28+[1]PVOB!F28+[1]Csalseg!F28</f>
        <v>55600734</v>
      </c>
      <c r="G28" s="8">
        <f>[1]ÖNK!G28+[1]PH!G28+[1]Könyvtár!G28+[1]PVOB!G28+[1]Csalseg!G28</f>
        <v>46070687</v>
      </c>
      <c r="H28" s="8">
        <f>[1]ÖNK!H28+[1]PH!H28+[1]Könyvtár!H28+[1]PVOB!H28+[1]Csalseg!H28</f>
        <v>45674825</v>
      </c>
      <c r="I28" s="8">
        <f>SUM(I29:I30)</f>
        <v>53042186</v>
      </c>
      <c r="J28" s="8">
        <f t="shared" ref="J28:N28" si="3">SUM(J29:J30)</f>
        <v>54198032</v>
      </c>
      <c r="K28" s="8">
        <f t="shared" si="3"/>
        <v>51000000</v>
      </c>
      <c r="L28" s="8">
        <f t="shared" si="3"/>
        <v>51000000</v>
      </c>
      <c r="M28" s="8">
        <f t="shared" si="3"/>
        <v>51000000</v>
      </c>
      <c r="N28" s="8">
        <f t="shared" si="3"/>
        <v>51000000</v>
      </c>
      <c r="O28" s="24">
        <f t="shared" si="0"/>
        <v>604835115</v>
      </c>
      <c r="P28" s="156"/>
      <c r="Q28" s="10"/>
      <c r="R28" s="10"/>
    </row>
    <row r="29" spans="1:18" x14ac:dyDescent="0.35">
      <c r="A29" s="6"/>
      <c r="B29" s="7" t="s">
        <v>39</v>
      </c>
      <c r="C29" s="8">
        <f>[1]ÖNK!C29+[1]PH!C29+[1]Könyvtár!C29+[1]PVOB!C29+[1]Csalseg!C29</f>
        <v>48749550</v>
      </c>
      <c r="D29" s="8">
        <f>[1]ÖNK!D29+[1]PH!D29+[1]Könyvtár!D29+[1]PVOB!D29+[1]Csalseg!D29</f>
        <v>48749550</v>
      </c>
      <c r="E29" s="8">
        <f>[1]ÖNK!E29+[1]PH!E29+[1]Könyvtár!E29+[1]PVOB!E29+[1]Csalseg!E29</f>
        <v>48749551</v>
      </c>
      <c r="F29" s="8">
        <f>[1]ÖNK!F29+[1]PH!F29+[1]Könyvtár!F29+[1]PVOB!F29+[1]Csalseg!F29</f>
        <v>55600734</v>
      </c>
      <c r="G29" s="8">
        <f>[1]ÖNK!G29+[1]PH!G29+[1]Könyvtár!G29+[1]PVOB!G29+[1]Csalseg!G29</f>
        <v>46070687</v>
      </c>
      <c r="H29" s="8">
        <f>[1]ÖNK!H29+[1]PH!H29+[1]Könyvtár!H29+[1]PVOB!H29+[1]Csalseg!H29</f>
        <v>45674825</v>
      </c>
      <c r="I29" s="8">
        <v>53042186</v>
      </c>
      <c r="J29" s="8">
        <v>54198032</v>
      </c>
      <c r="K29" s="8">
        <v>51000000</v>
      </c>
      <c r="L29" s="8">
        <v>51000000</v>
      </c>
      <c r="M29" s="8">
        <v>51000000</v>
      </c>
      <c r="N29" s="8">
        <v>51000000</v>
      </c>
      <c r="O29" s="24">
        <f t="shared" si="0"/>
        <v>604835115</v>
      </c>
      <c r="P29" s="156"/>
      <c r="Q29" s="10"/>
      <c r="R29" s="10"/>
    </row>
    <row r="30" spans="1:18" x14ac:dyDescent="0.35">
      <c r="A30" s="6"/>
      <c r="B30" s="7" t="s">
        <v>151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/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24">
        <f>SUM(C30:N30)</f>
        <v>0</v>
      </c>
      <c r="P30" s="156"/>
      <c r="Q30" s="10"/>
      <c r="R30" s="10"/>
    </row>
    <row r="31" spans="1:18" x14ac:dyDescent="0.35">
      <c r="A31" s="6" t="s">
        <v>41</v>
      </c>
      <c r="B31" s="7" t="s">
        <v>42</v>
      </c>
      <c r="C31" s="8">
        <f>[1]ÖNK!C30+[1]PH!C30+[1]Könyvtár!C30+[1]PVOB!C30+[1]Csalseg!C30</f>
        <v>0</v>
      </c>
      <c r="D31" s="8">
        <f>[1]ÖNK!D30+[1]PH!D30+[1]Könyvtár!D30+[1]PVOB!D30+[1]Csalseg!D30</f>
        <v>0</v>
      </c>
      <c r="E31" s="8">
        <f>[1]ÖNK!E30+[1]PH!E30+[1]Könyvtár!E30+[1]PVOB!E30+[1]Csalseg!E30</f>
        <v>0</v>
      </c>
      <c r="F31" s="8">
        <f>[1]ÖNK!F30+[1]PH!F30+[1]Könyvtár!F30+[1]PVOB!F30+[1]Csalseg!F30</f>
        <v>0</v>
      </c>
      <c r="G31" s="8">
        <f>[1]ÖNK!G30+[1]PH!G30+[1]Könyvtár!G30+[1]PVOB!G30+[1]Csalseg!G30</f>
        <v>0</v>
      </c>
      <c r="H31" s="8">
        <f>[1]ÖNK!H30+[1]PH!H30+[1]Könyvtár!H30+[1]PVOB!H30+[1]Csalseg!H30</f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24">
        <f t="shared" si="0"/>
        <v>0</v>
      </c>
      <c r="P31" s="156"/>
      <c r="Q31" s="10"/>
      <c r="R31" s="10"/>
    </row>
    <row r="32" spans="1:18" ht="15" customHeight="1" x14ac:dyDescent="0.35">
      <c r="A32" s="6" t="s">
        <v>43</v>
      </c>
      <c r="B32" s="7" t="s">
        <v>44</v>
      </c>
      <c r="C32" s="8">
        <f>[1]ÖNK!C31+[1]PH!C31+[1]Könyvtár!C31+[1]PVOB!C31+[1]Csalseg!C31</f>
        <v>0</v>
      </c>
      <c r="D32" s="8">
        <f>[1]ÖNK!D31+[1]PH!D31+[1]Könyvtár!D31+[1]PVOB!D31+[1]Csalseg!D31</f>
        <v>0</v>
      </c>
      <c r="E32" s="8">
        <f>[1]ÖNK!E31+[1]PH!E31+[1]Könyvtár!E31+[1]PVOB!E31+[1]Csalseg!E31</f>
        <v>0</v>
      </c>
      <c r="F32" s="8">
        <f>[1]ÖNK!F31+[1]PH!F31+[1]Könyvtár!F31+[1]PVOB!F31+[1]Csalseg!F31</f>
        <v>0</v>
      </c>
      <c r="G32" s="8">
        <f>[1]ÖNK!G31+[1]PH!G31+[1]Könyvtár!G31+[1]PVOB!G31+[1]Csalseg!G31</f>
        <v>0</v>
      </c>
      <c r="H32" s="8">
        <f>[1]ÖNK!H31+[1]PH!H31+[1]Könyvtár!H31+[1]PVOB!H31+[1]Csalseg!H31</f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24">
        <f t="shared" si="0"/>
        <v>0</v>
      </c>
      <c r="P32" s="156"/>
      <c r="Q32" s="10"/>
      <c r="R32" s="10"/>
    </row>
    <row r="33" spans="1:19" x14ac:dyDescent="0.35">
      <c r="A33" s="6" t="s">
        <v>45</v>
      </c>
      <c r="B33" s="12" t="s">
        <v>46</v>
      </c>
      <c r="C33" s="8">
        <f>[1]ÖNK!C32+[1]PH!C32+[1]Könyvtár!C32+[1]PVOB!C32+[1]Csalseg!C32</f>
        <v>194513812</v>
      </c>
      <c r="D33" s="8">
        <f>[1]ÖNK!D32+[1]PH!D32+[1]Könyvtár!D32+[1]PVOB!D32+[1]Csalseg!D32</f>
        <v>48749550</v>
      </c>
      <c r="E33" s="8">
        <f>[1]ÖNK!E32+[1]PH!E32+[1]Könyvtár!E32+[1]PVOB!E32+[1]Csalseg!E32</f>
        <v>48749551</v>
      </c>
      <c r="F33" s="8">
        <f>[1]ÖNK!F32+[1]PH!F32+[1]Könyvtár!F32+[1]PVOB!F32+[1]Csalseg!F32</f>
        <v>55600734</v>
      </c>
      <c r="G33" s="8">
        <f>[1]ÖNK!G32+[1]PH!G32+[1]Könyvtár!G32+[1]PVOB!G32+[1]Csalseg!G32</f>
        <v>46070687</v>
      </c>
      <c r="H33" s="8">
        <f>[1]ÖNK!H32+[1]PH!H32+[1]Könyvtár!H32+[1]PVOB!H32+[1]Csalseg!H32</f>
        <v>45674825</v>
      </c>
      <c r="I33" s="8">
        <f t="shared" ref="I33:N33" si="4">I25+I26+I27+I28+I31+I32</f>
        <v>67277924</v>
      </c>
      <c r="J33" s="8">
        <f t="shared" si="4"/>
        <v>54198032</v>
      </c>
      <c r="K33" s="8">
        <f t="shared" si="4"/>
        <v>51000000</v>
      </c>
      <c r="L33" s="8">
        <f t="shared" si="4"/>
        <v>51000000</v>
      </c>
      <c r="M33" s="8">
        <f t="shared" si="4"/>
        <v>51000000</v>
      </c>
      <c r="N33" s="8">
        <f t="shared" si="4"/>
        <v>51000000</v>
      </c>
      <c r="O33" s="24">
        <f t="shared" si="0"/>
        <v>764835115</v>
      </c>
      <c r="P33" s="156"/>
      <c r="Q33" s="10"/>
      <c r="R33" s="10"/>
      <c r="S33" s="10"/>
    </row>
    <row r="34" spans="1:19" x14ac:dyDescent="0.35">
      <c r="A34" s="6" t="s">
        <v>47</v>
      </c>
      <c r="B34" s="12" t="s">
        <v>48</v>
      </c>
      <c r="C34" s="8">
        <f>[1]ÖNK!C33+[1]PH!C33+[1]Könyvtár!C33+[1]PVOB!C33+[1]Csalseg!C33</f>
        <v>345227014</v>
      </c>
      <c r="D34" s="8">
        <f>[1]ÖNK!D33+[1]PH!D33+[1]Könyvtár!D33+[1]PVOB!D33+[1]Csalseg!D33</f>
        <v>199300192</v>
      </c>
      <c r="E34" s="8">
        <f>[1]ÖNK!E33+[1]PH!E33+[1]Könyvtár!E33+[1]PVOB!E33+[1]Csalseg!E33</f>
        <v>199300189</v>
      </c>
      <c r="F34" s="8">
        <f>[1]ÖNK!F33+[1]PH!F33+[1]Könyvtár!F33+[1]PVOB!F33+[1]Csalseg!F33</f>
        <v>141256724</v>
      </c>
      <c r="G34" s="8">
        <f>[1]ÖNK!G33+[1]PH!G33+[1]Könyvtár!G33+[1]PVOB!G33+[1]Csalseg!G33</f>
        <v>383537871</v>
      </c>
      <c r="H34" s="8">
        <f>[1]ÖNK!H33+[1]PH!H33+[1]Könyvtár!H33+[1]PVOB!H33+[1]Csalseg!H33</f>
        <v>174471069</v>
      </c>
      <c r="I34" s="8">
        <f t="shared" ref="I34:O34" si="5">I24+I33</f>
        <v>226947315</v>
      </c>
      <c r="J34" s="8">
        <f t="shared" si="5"/>
        <v>198683128</v>
      </c>
      <c r="K34" s="8">
        <f t="shared" si="5"/>
        <v>255679204</v>
      </c>
      <c r="L34" s="8">
        <f t="shared" si="5"/>
        <v>189859343</v>
      </c>
      <c r="M34" s="8">
        <f t="shared" si="5"/>
        <v>185073976</v>
      </c>
      <c r="N34" s="8">
        <f t="shared" si="5"/>
        <v>182105573</v>
      </c>
      <c r="O34" s="24">
        <f t="shared" si="5"/>
        <v>2681441598</v>
      </c>
      <c r="P34" s="156"/>
      <c r="Q34" s="10"/>
      <c r="R34" s="10"/>
      <c r="S34" s="10"/>
    </row>
    <row r="35" spans="1:19" x14ac:dyDescent="0.35">
      <c r="A35" s="6"/>
      <c r="B35" s="145" t="s">
        <v>179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Q35" s="10"/>
      <c r="R35" s="10"/>
    </row>
    <row r="36" spans="1:19" x14ac:dyDescent="0.35">
      <c r="A36" s="6"/>
      <c r="B36" s="145" t="s">
        <v>180</v>
      </c>
      <c r="C36" s="8">
        <f>[1]ÖNK!C35+[1]PH!C35+[1]Könyvtár!C35+[1]PVOB!C35+[1]Csalseg!C35</f>
        <v>345227014</v>
      </c>
      <c r="D36" s="8">
        <f>[1]ÖNK!D35+[1]PH!D35+[1]Könyvtár!D35+[1]PVOB!D35+[1]Csalseg!D35</f>
        <v>544527206</v>
      </c>
      <c r="E36" s="8">
        <f>[1]ÖNK!E35+[1]PH!E35+[1]Könyvtár!E35+[1]PVOB!E35+[1]Csalseg!E35</f>
        <v>743827395</v>
      </c>
      <c r="F36" s="8">
        <f>[1]ÖNK!F35+[1]PH!F35+[1]Könyvtár!F35+[1]PVOB!F35+[1]Csalseg!F35</f>
        <v>885084119</v>
      </c>
      <c r="G36" s="8">
        <f>[1]ÖNK!G35+[1]PH!G35+[1]Könyvtár!G35+[1]PVOB!G35+[1]Csalseg!G35</f>
        <v>1268621990</v>
      </c>
      <c r="H36" s="8">
        <f>[1]ÖNK!H35+[1]PH!H35+[1]Könyvtár!H35+[1]PVOB!H35+[1]Csalseg!H35</f>
        <v>1443093059</v>
      </c>
      <c r="I36" s="146">
        <f>+H36+I34-I35</f>
        <v>1670040374</v>
      </c>
      <c r="J36" s="146">
        <f t="shared" ref="J36:N36" si="6">+I36+J34-J35</f>
        <v>1868723502</v>
      </c>
      <c r="K36" s="146">
        <f t="shared" si="6"/>
        <v>2124402706</v>
      </c>
      <c r="L36" s="146">
        <f t="shared" si="6"/>
        <v>2314262049</v>
      </c>
      <c r="M36" s="146">
        <f t="shared" si="6"/>
        <v>2499336025</v>
      </c>
      <c r="N36" s="146">
        <f t="shared" si="6"/>
        <v>2681441598</v>
      </c>
      <c r="O36" s="147"/>
      <c r="Q36" s="10"/>
      <c r="R36" s="10"/>
    </row>
    <row r="37" spans="1:19" x14ac:dyDescent="0.35">
      <c r="O37" s="42" t="s">
        <v>262</v>
      </c>
      <c r="P37" s="109"/>
    </row>
    <row r="38" spans="1:19" x14ac:dyDescent="0.35">
      <c r="O38" s="10"/>
    </row>
    <row r="39" spans="1:19" x14ac:dyDescent="0.35">
      <c r="O39" s="10"/>
    </row>
    <row r="40" spans="1:19" x14ac:dyDescent="0.35">
      <c r="O40" s="10"/>
    </row>
  </sheetData>
  <mergeCells count="5">
    <mergeCell ref="A1:E1"/>
    <mergeCell ref="A2:E2"/>
    <mergeCell ref="N3:O3"/>
    <mergeCell ref="L1:O1"/>
    <mergeCell ref="L2:O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8"/>
  <sheetViews>
    <sheetView zoomScale="90" zoomScaleNormal="90" workbookViewId="0">
      <selection activeCell="L1" sqref="L1:O1"/>
    </sheetView>
  </sheetViews>
  <sheetFormatPr defaultRowHeight="14.5" x14ac:dyDescent="0.35"/>
  <cols>
    <col min="1" max="1" width="4" bestFit="1" customWidth="1"/>
    <col min="2" max="2" width="43.26953125" bestFit="1" customWidth="1"/>
    <col min="3" max="7" width="9.26953125" bestFit="1" customWidth="1"/>
    <col min="8" max="8" width="12.26953125" bestFit="1" customWidth="1"/>
    <col min="9" max="11" width="9.26953125" bestFit="1" customWidth="1"/>
    <col min="12" max="13" width="10.1796875" customWidth="1"/>
    <col min="14" max="14" width="9.26953125" bestFit="1" customWidth="1"/>
    <col min="15" max="15" width="12.26953125" customWidth="1"/>
    <col min="16" max="16" width="13.54296875" bestFit="1" customWidth="1"/>
    <col min="17" max="17" width="13.1796875" bestFit="1" customWidth="1"/>
  </cols>
  <sheetData>
    <row r="1" spans="1:18" ht="15" customHeight="1" x14ac:dyDescent="0.35">
      <c r="A1" s="289"/>
      <c r="B1" s="289"/>
      <c r="C1" s="289"/>
      <c r="D1" s="289"/>
      <c r="E1" s="289"/>
      <c r="F1" s="289"/>
      <c r="G1" s="289"/>
      <c r="H1" s="40"/>
      <c r="I1" s="40"/>
      <c r="J1" s="40"/>
      <c r="K1" s="40"/>
      <c r="L1" s="219" t="s">
        <v>277</v>
      </c>
      <c r="M1" s="219"/>
      <c r="N1" s="219"/>
      <c r="O1" s="219"/>
    </row>
    <row r="2" spans="1:18" x14ac:dyDescent="0.35">
      <c r="A2" s="289" t="s">
        <v>181</v>
      </c>
      <c r="B2" s="290"/>
      <c r="C2" s="290"/>
      <c r="D2" s="290"/>
      <c r="E2" s="290"/>
      <c r="F2" s="290"/>
      <c r="G2" s="290"/>
      <c r="H2" s="40"/>
      <c r="I2" s="40"/>
      <c r="J2" s="40"/>
      <c r="K2" s="40"/>
      <c r="L2" s="219" t="s">
        <v>271</v>
      </c>
      <c r="M2" s="219"/>
      <c r="N2" s="219"/>
      <c r="O2" s="219"/>
    </row>
    <row r="3" spans="1:18" x14ac:dyDescent="0.35">
      <c r="A3" s="40"/>
      <c r="B3" s="16"/>
      <c r="C3" s="16"/>
      <c r="D3" s="16"/>
      <c r="E3" s="16"/>
      <c r="F3" s="16"/>
      <c r="G3" s="16"/>
      <c r="H3" s="40"/>
      <c r="I3" s="40"/>
      <c r="J3" s="40"/>
      <c r="K3" s="40"/>
      <c r="L3" s="148"/>
      <c r="M3" s="149"/>
      <c r="N3" s="288" t="s">
        <v>92</v>
      </c>
      <c r="O3" s="288"/>
    </row>
    <row r="4" spans="1:18" x14ac:dyDescent="0.35">
      <c r="A4" s="129" t="s">
        <v>98</v>
      </c>
      <c r="B4" s="129" t="s">
        <v>119</v>
      </c>
      <c r="C4" s="129" t="s">
        <v>164</v>
      </c>
      <c r="D4" s="129" t="s">
        <v>165</v>
      </c>
      <c r="E4" s="129" t="s">
        <v>166</v>
      </c>
      <c r="F4" s="129" t="s">
        <v>167</v>
      </c>
      <c r="G4" s="129" t="s">
        <v>168</v>
      </c>
      <c r="H4" s="129" t="s">
        <v>169</v>
      </c>
      <c r="I4" s="129" t="s">
        <v>170</v>
      </c>
      <c r="J4" s="129" t="s">
        <v>171</v>
      </c>
      <c r="K4" s="129" t="s">
        <v>172</v>
      </c>
      <c r="L4" s="129" t="s">
        <v>173</v>
      </c>
      <c r="M4" s="129" t="s">
        <v>174</v>
      </c>
      <c r="N4" s="129" t="s">
        <v>175</v>
      </c>
      <c r="O4" s="129" t="s">
        <v>182</v>
      </c>
    </row>
    <row r="5" spans="1:18" x14ac:dyDescent="0.35">
      <c r="A5" s="131" t="s">
        <v>3</v>
      </c>
      <c r="B5" s="19" t="s">
        <v>56</v>
      </c>
      <c r="C5" s="20">
        <f>[2]ÖNK!C5+[2]PH!C5+[2]Könyvtár!C5+[2]PVOB!C5+[2]Csalseg!C5</f>
        <v>128074975</v>
      </c>
      <c r="D5" s="20">
        <f>[2]ÖNK!D5+[2]PH!D5+[2]Könyvtár!D5+[2]PVOB!D5+[2]Csalseg!D5</f>
        <v>128140974</v>
      </c>
      <c r="E5" s="20">
        <f>[2]ÖNK!E5+[2]PH!E5+[2]Könyvtár!E5+[2]PVOB!E5+[2]Csalseg!E5</f>
        <v>128074973</v>
      </c>
      <c r="F5" s="20">
        <f>[2]ÖNK!F5+[2]PH!F5+[2]Könyvtár!F5+[2]PVOB!F5+[2]Csalseg!F5</f>
        <v>123341844</v>
      </c>
      <c r="G5" s="20">
        <f>[2]ÖNK!G5+[2]PH!G5+[2]Könyvtár!G5+[2]PVOB!G5+[2]Csalseg!G5</f>
        <v>121675778</v>
      </c>
      <c r="H5" s="20">
        <f>[2]ÖNK!H5+[2]PH!H5+[2]Könyvtár!H5+[2]PVOB!H5+[2]Csalseg!H5</f>
        <v>109605897</v>
      </c>
      <c r="I5" s="20">
        <f t="shared" ref="I5:N5" si="0">I6+I7+I8+I9+I10+I13</f>
        <v>140170214</v>
      </c>
      <c r="J5" s="20">
        <f t="shared" si="0"/>
        <v>130421496</v>
      </c>
      <c r="K5" s="20">
        <f t="shared" si="0"/>
        <v>135841637</v>
      </c>
      <c r="L5" s="20">
        <f t="shared" si="0"/>
        <v>127870811</v>
      </c>
      <c r="M5" s="20">
        <f t="shared" si="0"/>
        <v>126029767</v>
      </c>
      <c r="N5" s="20">
        <f t="shared" si="0"/>
        <v>126892122</v>
      </c>
      <c r="O5" s="20">
        <f>O6+O7+O8+O9+O10+O13</f>
        <v>1526140488</v>
      </c>
      <c r="P5" s="10"/>
      <c r="Q5" s="10"/>
      <c r="R5" s="10"/>
    </row>
    <row r="6" spans="1:18" x14ac:dyDescent="0.35">
      <c r="A6" s="6" t="s">
        <v>57</v>
      </c>
      <c r="B6" s="7" t="s">
        <v>58</v>
      </c>
      <c r="C6" s="20">
        <f>[2]ÖNK!C6+[2]PH!C6+[2]Könyvtár!C6+[2]PVOB!C6+[2]Csalseg!C6</f>
        <v>43143222</v>
      </c>
      <c r="D6" s="20">
        <f>[2]ÖNK!D6+[2]PH!D6+[2]Könyvtár!D6+[2]PVOB!D6+[2]Csalseg!D6</f>
        <v>43143222</v>
      </c>
      <c r="E6" s="20">
        <f>[2]ÖNK!E6+[2]PH!E6+[2]Könyvtár!E6+[2]PVOB!E6+[2]Csalseg!E6</f>
        <v>43143221</v>
      </c>
      <c r="F6" s="20">
        <f>[2]ÖNK!F6+[2]PH!F6+[2]Könyvtár!F6+[2]PVOB!F6+[2]Csalseg!F6</f>
        <v>49226742</v>
      </c>
      <c r="G6" s="20">
        <f>[2]ÖNK!G6+[2]PH!G6+[2]Könyvtár!G6+[2]PVOB!G6+[2]Csalseg!G6</f>
        <v>43544562</v>
      </c>
      <c r="H6" s="20">
        <f>[2]ÖNK!H6+[2]PH!H6+[2]Könyvtár!H6+[2]PVOB!H6+[2]Csalseg!H6</f>
        <v>42052033</v>
      </c>
      <c r="I6" s="8">
        <v>51462410</v>
      </c>
      <c r="J6" s="8">
        <v>44564578</v>
      </c>
      <c r="K6" s="8">
        <v>49587983</v>
      </c>
      <c r="L6" s="8">
        <v>51534034</v>
      </c>
      <c r="M6" s="8">
        <v>50000000</v>
      </c>
      <c r="N6" s="8">
        <v>50000000</v>
      </c>
      <c r="O6" s="20">
        <f t="shared" ref="O6:O25" si="1">C6+D6+E6+F6+G6+H6+I6+J6+K6+L6+M6+N6</f>
        <v>561402007</v>
      </c>
      <c r="P6" s="10"/>
      <c r="Q6" s="10"/>
    </row>
    <row r="7" spans="1:18" x14ac:dyDescent="0.35">
      <c r="A7" s="6" t="s">
        <v>59</v>
      </c>
      <c r="B7" s="7" t="s">
        <v>183</v>
      </c>
      <c r="C7" s="20">
        <f>[2]ÖNK!C7+[2]PH!C7+[2]Könyvtár!C7+[2]PVOB!C7+[2]Csalseg!C7</f>
        <v>11328237</v>
      </c>
      <c r="D7" s="20">
        <f>[2]ÖNK!D7+[2]PH!D7+[2]Könyvtár!D7+[2]PVOB!D7+[2]Csalseg!D7</f>
        <v>11328237</v>
      </c>
      <c r="E7" s="20">
        <f>[2]ÖNK!E7+[2]PH!E7+[2]Könyvtár!E7+[2]PVOB!E7+[2]Csalseg!E7</f>
        <v>11328235</v>
      </c>
      <c r="F7" s="20">
        <f>[2]ÖNK!F7+[2]PH!F7+[2]Könyvtár!F7+[2]PVOB!F7+[2]Csalseg!F7</f>
        <v>12496835</v>
      </c>
      <c r="G7" s="20">
        <f>[2]ÖNK!G7+[2]PH!G7+[2]Könyvtár!G7+[2]PVOB!G7+[2]Csalseg!G7</f>
        <v>10945944</v>
      </c>
      <c r="H7" s="20">
        <f>[2]ÖNK!H7+[2]PH!H7+[2]Könyvtár!H7+[2]PVOB!H7+[2]Csalseg!H7</f>
        <v>9061935</v>
      </c>
      <c r="I7" s="8">
        <v>9857651</v>
      </c>
      <c r="J7" s="8">
        <v>9500000</v>
      </c>
      <c r="K7" s="8">
        <v>10376614</v>
      </c>
      <c r="L7" s="8">
        <v>9500000</v>
      </c>
      <c r="M7" s="8">
        <v>9500000</v>
      </c>
      <c r="N7" s="8">
        <v>9500000</v>
      </c>
      <c r="O7" s="20">
        <f t="shared" si="1"/>
        <v>124723688</v>
      </c>
      <c r="P7" s="10"/>
      <c r="Q7" s="10"/>
    </row>
    <row r="8" spans="1:18" x14ac:dyDescent="0.35">
      <c r="A8" s="6" t="s">
        <v>61</v>
      </c>
      <c r="B8" s="7" t="s">
        <v>62</v>
      </c>
      <c r="C8" s="20">
        <f>[2]ÖNK!C8+[2]PH!C8+[2]Könyvtár!C8+[2]PVOB!C8+[2]Csalseg!C8</f>
        <v>57866176</v>
      </c>
      <c r="D8" s="20">
        <f>[2]ÖNK!D8+[2]PH!D8+[2]Könyvtár!D8+[2]PVOB!D8+[2]Csalseg!D8</f>
        <v>57866176</v>
      </c>
      <c r="E8" s="20">
        <f>[2]ÖNK!E8+[2]PH!E8+[2]Könyvtár!E8+[2]PVOB!E8+[2]Csalseg!E8</f>
        <v>57866176</v>
      </c>
      <c r="F8" s="20">
        <f>[2]ÖNK!F8+[2]PH!F8+[2]Könyvtár!F8+[2]PVOB!F8+[2]Csalseg!F8</f>
        <v>32188950</v>
      </c>
      <c r="G8" s="20">
        <f>[2]ÖNK!G8+[2]PH!G8+[2]Könyvtár!G8+[2]PVOB!G8+[2]Csalseg!G8</f>
        <v>48652785</v>
      </c>
      <c r="H8" s="20">
        <f>[2]ÖNK!H8+[2]PH!H8+[2]Könyvtár!H8+[2]PVOB!H8+[2]Csalseg!H8</f>
        <v>39021993</v>
      </c>
      <c r="I8" s="8">
        <v>38399222</v>
      </c>
      <c r="J8" s="8">
        <v>46994016</v>
      </c>
      <c r="K8" s="8">
        <v>49856574</v>
      </c>
      <c r="L8" s="8">
        <v>41615444</v>
      </c>
      <c r="M8" s="8">
        <v>40000000</v>
      </c>
      <c r="N8" s="8">
        <v>40000000</v>
      </c>
      <c r="O8" s="20">
        <f t="shared" si="1"/>
        <v>550327512</v>
      </c>
      <c r="P8" s="10"/>
      <c r="Q8" s="10"/>
    </row>
    <row r="9" spans="1:18" x14ac:dyDescent="0.35">
      <c r="A9" s="6" t="s">
        <v>63</v>
      </c>
      <c r="B9" s="7" t="s">
        <v>64</v>
      </c>
      <c r="C9" s="20">
        <f>[2]ÖNK!C9+[2]PH!C9+[2]Könyvtár!C9+[2]PVOB!C9+[2]Csalseg!C9</f>
        <v>485633</v>
      </c>
      <c r="D9" s="20">
        <f>[2]ÖNK!D9+[2]PH!D9+[2]Könyvtár!D9+[2]PVOB!D9+[2]Csalseg!D9</f>
        <v>485633</v>
      </c>
      <c r="E9" s="20">
        <f>[2]ÖNK!E9+[2]PH!E9+[2]Könyvtár!E9+[2]PVOB!E9+[2]Csalseg!E9</f>
        <v>485634</v>
      </c>
      <c r="F9" s="20">
        <f>[2]ÖNK!F9+[2]PH!F9+[2]Könyvtár!F9+[2]PVOB!F9+[2]Csalseg!F9</f>
        <v>302800</v>
      </c>
      <c r="G9" s="20">
        <f>[2]ÖNK!G9+[2]PH!G9+[2]Könyvtár!G9+[2]PVOB!G9+[2]Csalseg!G9</f>
        <v>431100</v>
      </c>
      <c r="H9" s="20">
        <f>[2]ÖNK!H9+[2]PH!H9+[2]Könyvtár!H9+[2]PVOB!H9+[2]Csalseg!H9</f>
        <v>924419</v>
      </c>
      <c r="I9" s="8">
        <v>369565</v>
      </c>
      <c r="J9" s="8">
        <v>342546</v>
      </c>
      <c r="K9" s="8">
        <v>365026</v>
      </c>
      <c r="L9" s="8">
        <v>207882</v>
      </c>
      <c r="M9" s="8">
        <v>206781</v>
      </c>
      <c r="N9" s="8">
        <v>200000</v>
      </c>
      <c r="O9" s="20">
        <f t="shared" si="1"/>
        <v>4807019</v>
      </c>
      <c r="P9" s="10"/>
      <c r="Q9" s="10"/>
      <c r="R9" s="10"/>
    </row>
    <row r="10" spans="1:18" x14ac:dyDescent="0.35">
      <c r="A10" s="6" t="s">
        <v>65</v>
      </c>
      <c r="B10" s="7" t="s">
        <v>66</v>
      </c>
      <c r="C10" s="20">
        <f>[2]ÖNK!C10+[2]PH!C10+[2]Könyvtár!C10+[2]PVOB!C10+[2]Csalseg!C10</f>
        <v>15251707</v>
      </c>
      <c r="D10" s="20">
        <f>[2]ÖNK!D10+[2]PH!D10+[2]Könyvtár!D10+[2]PVOB!D10+[2]Csalseg!D10</f>
        <v>15317706</v>
      </c>
      <c r="E10" s="20">
        <f>[2]ÖNK!E10+[2]PH!E10+[2]Könyvtár!E10+[2]PVOB!E10+[2]Csalseg!E10</f>
        <v>15251707</v>
      </c>
      <c r="F10" s="20">
        <f>[2]ÖNK!F10+[2]PH!F10+[2]Könyvtár!F10+[2]PVOB!F10+[2]Csalseg!F10</f>
        <v>29126517</v>
      </c>
      <c r="G10" s="20">
        <f>[2]ÖNK!G10+[2]PH!G10+[2]Könyvtár!G10+[2]PVOB!G10+[2]Csalseg!G10</f>
        <v>18101387</v>
      </c>
      <c r="H10" s="20">
        <f>[2]ÖNK!H10+[2]PH!H10+[2]Könyvtár!H10+[2]PVOB!H10+[2]Csalseg!H10</f>
        <v>18545517</v>
      </c>
      <c r="I10" s="8">
        <f t="shared" ref="I10:O10" si="2">SUM(I11:I12)</f>
        <v>23320790</v>
      </c>
      <c r="J10" s="8">
        <f t="shared" si="2"/>
        <v>15365369</v>
      </c>
      <c r="K10" s="8">
        <f t="shared" si="2"/>
        <v>12000453</v>
      </c>
      <c r="L10" s="8">
        <f t="shared" si="2"/>
        <v>11358464</v>
      </c>
      <c r="M10" s="8">
        <f t="shared" si="2"/>
        <v>13906547</v>
      </c>
      <c r="N10" s="8">
        <f t="shared" si="2"/>
        <v>19192122</v>
      </c>
      <c r="O10" s="8">
        <f t="shared" si="2"/>
        <v>206738286</v>
      </c>
      <c r="P10" s="10"/>
      <c r="Q10" s="10"/>
    </row>
    <row r="11" spans="1:18" x14ac:dyDescent="0.35">
      <c r="A11" s="21" t="s">
        <v>67</v>
      </c>
      <c r="B11" s="7" t="s">
        <v>68</v>
      </c>
      <c r="C11" s="20">
        <f>[2]ÖNK!C11+[2]PH!C11+[2]Könyvtár!C11+[2]PVOB!C11+[2]Csalseg!C11</f>
        <v>15251707</v>
      </c>
      <c r="D11" s="20">
        <f>[2]ÖNK!D11+[2]PH!D11+[2]Könyvtár!D11+[2]PVOB!D11+[2]Csalseg!D11</f>
        <v>15251706</v>
      </c>
      <c r="E11" s="20">
        <f>[2]ÖNK!E11+[2]PH!E11+[2]Könyvtár!E11+[2]PVOB!E11+[2]Csalseg!E11</f>
        <v>15251707</v>
      </c>
      <c r="F11" s="20">
        <f>[2]ÖNK!F11+[2]PH!F11+[2]Könyvtár!F11+[2]PVOB!F11+[2]Csalseg!F11</f>
        <v>29126517</v>
      </c>
      <c r="G11" s="20">
        <f>[2]ÖNK!G11+[2]PH!G11+[2]Könyvtár!G11+[2]PVOB!G11+[2]Csalseg!G11</f>
        <v>18101387</v>
      </c>
      <c r="H11" s="20">
        <f>[2]ÖNK!H11+[2]PH!H11+[2]Könyvtár!H11+[2]PVOB!H11+[2]Csalseg!H11</f>
        <v>18545517</v>
      </c>
      <c r="I11" s="8">
        <v>22912390</v>
      </c>
      <c r="J11" s="8">
        <v>15365369</v>
      </c>
      <c r="K11" s="8">
        <v>12000453</v>
      </c>
      <c r="L11" s="8">
        <v>11358464</v>
      </c>
      <c r="M11" s="8">
        <v>13906547</v>
      </c>
      <c r="N11" s="8">
        <v>19192122</v>
      </c>
      <c r="O11" s="20">
        <f t="shared" si="1"/>
        <v>206263886</v>
      </c>
      <c r="P11" s="10"/>
      <c r="Q11" s="10"/>
    </row>
    <row r="12" spans="1:18" x14ac:dyDescent="0.35">
      <c r="A12" s="21" t="s">
        <v>69</v>
      </c>
      <c r="B12" s="7" t="s">
        <v>70</v>
      </c>
      <c r="C12" s="20">
        <f>[2]ÖNK!C12+[2]PH!C12+[2]Könyvtár!C12+[2]PVOB!C12+[2]Csalseg!C12</f>
        <v>0</v>
      </c>
      <c r="D12" s="20">
        <f>[2]ÖNK!D12+[2]PH!D12+[2]Könyvtár!D12+[2]PVOB!D12+[2]Csalseg!D12</f>
        <v>66000</v>
      </c>
      <c r="E12" s="20">
        <f>[2]ÖNK!E12+[2]PH!E12+[2]Könyvtár!E12+[2]PVOB!E12+[2]Csalseg!E12</f>
        <v>0</v>
      </c>
      <c r="F12" s="20">
        <f>[2]ÖNK!F12+[2]PH!F12+[2]Könyvtár!F12+[2]PVOB!F12+[2]Csalseg!F12</f>
        <v>0</v>
      </c>
      <c r="G12" s="20">
        <f>[2]ÖNK!G12+[2]PH!G12+[2]Könyvtár!G12+[2]PVOB!G12+[2]Csalseg!G12</f>
        <v>0</v>
      </c>
      <c r="H12" s="20">
        <f>[2]ÖNK!H12+[2]PH!H12+[2]Könyvtár!H12+[2]PVOB!H12+[2]Csalseg!H12</f>
        <v>0</v>
      </c>
      <c r="I12" s="8">
        <v>408400</v>
      </c>
      <c r="J12" s="8"/>
      <c r="K12" s="8"/>
      <c r="L12" s="8"/>
      <c r="M12" s="8"/>
      <c r="N12" s="8"/>
      <c r="O12" s="20">
        <f t="shared" si="1"/>
        <v>474400</v>
      </c>
      <c r="P12" s="10"/>
      <c r="Q12" s="10"/>
    </row>
    <row r="13" spans="1:18" x14ac:dyDescent="0.35">
      <c r="A13" s="21" t="s">
        <v>71</v>
      </c>
      <c r="B13" s="7" t="s">
        <v>72</v>
      </c>
      <c r="C13" s="20">
        <f>[2]ÖNK!C13+[2]PH!C13+[2]Könyvtár!C13+[2]PVOB!C13+[2]Csalseg!C13</f>
        <v>0</v>
      </c>
      <c r="D13" s="20">
        <f>[2]ÖNK!D13+[2]PH!D13+[2]Könyvtár!D13+[2]PVOB!D13+[2]Csalseg!D13</f>
        <v>0</v>
      </c>
      <c r="E13" s="20">
        <f>[2]ÖNK!E13+[2]PH!E13+[2]Könyvtár!E13+[2]PVOB!E13+[2]Csalseg!E13</f>
        <v>0</v>
      </c>
      <c r="F13" s="20">
        <f>[2]ÖNK!F13+[2]PH!F13+[2]Könyvtár!F13+[2]PVOB!F13+[2]Csalseg!F13</f>
        <v>0</v>
      </c>
      <c r="G13" s="20">
        <f>[2]ÖNK!G13+[2]PH!G13+[2]Könyvtár!G13+[2]PVOB!G13+[2]Csalseg!G13</f>
        <v>0</v>
      </c>
      <c r="H13" s="20">
        <f>[2]ÖNK!H13+[2]PH!H13+[2]Könyvtár!H13+[2]PVOB!H13+[2]Csalseg!H13</f>
        <v>0</v>
      </c>
      <c r="I13" s="8">
        <v>16760576</v>
      </c>
      <c r="J13" s="8">
        <v>13654987</v>
      </c>
      <c r="K13" s="8">
        <v>13654987</v>
      </c>
      <c r="L13" s="8">
        <v>13654987</v>
      </c>
      <c r="M13" s="8">
        <v>12416439</v>
      </c>
      <c r="N13" s="8">
        <v>8000000</v>
      </c>
      <c r="O13" s="20">
        <f t="shared" si="1"/>
        <v>78141976</v>
      </c>
      <c r="P13" s="10"/>
      <c r="Q13" s="10"/>
    </row>
    <row r="14" spans="1:18" x14ac:dyDescent="0.35">
      <c r="A14" s="21" t="s">
        <v>5</v>
      </c>
      <c r="B14" s="7" t="s">
        <v>73</v>
      </c>
      <c r="C14" s="20">
        <f>[2]ÖNK!C14+[2]PH!C14+[2]Könyvtár!C14+[2]PVOB!C14+[2]Csalseg!C14</f>
        <v>1123303</v>
      </c>
      <c r="D14" s="20">
        <f>[2]ÖNK!D14+[2]PH!D14+[2]Könyvtár!D14+[2]PVOB!D14+[2]Csalseg!D14</f>
        <v>1206030</v>
      </c>
      <c r="E14" s="20">
        <f>[2]ÖNK!E14+[2]PH!E14+[2]Könyvtár!E14+[2]PVOB!E14+[2]Csalseg!E14</f>
        <v>1123303</v>
      </c>
      <c r="F14" s="20">
        <f>[2]ÖNK!F14+[2]PH!F14+[2]Könyvtár!F14+[2]PVOB!F14+[2]Csalseg!F14</f>
        <v>894999</v>
      </c>
      <c r="G14" s="20">
        <f>[2]ÖNK!G14+[2]PH!G14+[2]Könyvtár!G14+[2]PVOB!G14+[2]Csalseg!G14</f>
        <v>137959</v>
      </c>
      <c r="H14" s="20">
        <f>[2]ÖNK!H14+[2]PH!H14+[2]Könyvtár!H14+[2]PVOB!H14+[2]Csalseg!H14</f>
        <v>15123868</v>
      </c>
      <c r="I14" s="8">
        <f t="shared" ref="I14:M14" si="3">I15+I16+I17</f>
        <v>37055247</v>
      </c>
      <c r="J14" s="8">
        <f t="shared" si="3"/>
        <v>57511620</v>
      </c>
      <c r="K14" s="8">
        <f t="shared" si="3"/>
        <v>67422267</v>
      </c>
      <c r="L14" s="8">
        <f t="shared" si="3"/>
        <v>52997268</v>
      </c>
      <c r="M14" s="8">
        <f t="shared" si="3"/>
        <v>65589740</v>
      </c>
      <c r="N14" s="8">
        <f>N15+N16+N17</f>
        <v>66411849</v>
      </c>
      <c r="O14" s="20">
        <f t="shared" si="1"/>
        <v>366597453</v>
      </c>
      <c r="P14" s="10"/>
      <c r="Q14" s="10"/>
    </row>
    <row r="15" spans="1:18" x14ac:dyDescent="0.35">
      <c r="A15" s="21" t="s">
        <v>7</v>
      </c>
      <c r="B15" s="7" t="s">
        <v>74</v>
      </c>
      <c r="C15" s="20">
        <f>[2]ÖNK!C15+[2]PH!C15+[2]Könyvtár!C15+[2]PVOB!C15+[2]Csalseg!C15</f>
        <v>1123303</v>
      </c>
      <c r="D15" s="20">
        <f>[2]ÖNK!D15+[2]PH!D15+[2]Könyvtár!D15+[2]PVOB!D15+[2]Csalseg!D15</f>
        <v>1206030</v>
      </c>
      <c r="E15" s="20">
        <f>[2]ÖNK!E15+[2]PH!E15+[2]Könyvtár!E15+[2]PVOB!E15+[2]Csalseg!E15</f>
        <v>1123303</v>
      </c>
      <c r="F15" s="20">
        <f>[2]ÖNK!F15+[2]PH!F15+[2]Könyvtár!F15+[2]PVOB!F15+[2]Csalseg!F15</f>
        <v>5999</v>
      </c>
      <c r="G15" s="20">
        <f>[2]ÖNK!G15+[2]PH!G15+[2]Könyvtár!G15+[2]PVOB!G15+[2]Csalseg!G15</f>
        <v>137959</v>
      </c>
      <c r="H15" s="20">
        <f>[2]ÖNK!H15+[2]PH!H15+[2]Könyvtár!H15+[2]PVOB!H15+[2]Csalseg!H15</f>
        <v>5123868</v>
      </c>
      <c r="I15" s="8">
        <v>2074760</v>
      </c>
      <c r="J15" s="8">
        <v>5698745</v>
      </c>
      <c r="K15" s="8">
        <v>4832527</v>
      </c>
      <c r="L15" s="8">
        <v>2000000</v>
      </c>
      <c r="M15" s="8">
        <v>3000000</v>
      </c>
      <c r="N15" s="8">
        <v>3822109</v>
      </c>
      <c r="O15" s="20">
        <f t="shared" si="1"/>
        <v>30148603</v>
      </c>
      <c r="P15" s="10"/>
      <c r="Q15" s="10"/>
    </row>
    <row r="16" spans="1:18" x14ac:dyDescent="0.35">
      <c r="A16" s="21" t="s">
        <v>75</v>
      </c>
      <c r="B16" s="7" t="s">
        <v>76</v>
      </c>
      <c r="C16" s="20">
        <f>[2]ÖNK!C16+[2]PH!C16+[2]Könyvtár!C16+[2]PVOB!C16+[2]Csalseg!C16</f>
        <v>0</v>
      </c>
      <c r="D16" s="20">
        <f>[2]ÖNK!D16+[2]PH!D16+[2]Könyvtár!D16+[2]PVOB!D16+[2]Csalseg!D16</f>
        <v>0</v>
      </c>
      <c r="E16" s="20">
        <f>[2]ÖNK!E16+[2]PH!E16+[2]Könyvtár!E16+[2]PVOB!E16+[2]Csalseg!E16</f>
        <v>0</v>
      </c>
      <c r="F16" s="20">
        <f>[2]ÖNK!F16+[2]PH!F16+[2]Könyvtár!F16+[2]PVOB!F16+[2]Csalseg!F16</f>
        <v>889000</v>
      </c>
      <c r="G16" s="20">
        <f>[2]ÖNK!G16+[2]PH!G16+[2]Könyvtár!G16+[2]PVOB!G16+[2]Csalseg!G16</f>
        <v>0</v>
      </c>
      <c r="H16" s="20">
        <f>[2]ÖNK!H16+[2]PH!H16+[2]Könyvtár!H16+[2]PVOB!H16+[2]Csalseg!H16</f>
        <v>10000000</v>
      </c>
      <c r="I16" s="9">
        <v>34980487</v>
      </c>
      <c r="J16" s="9">
        <v>49562875</v>
      </c>
      <c r="K16" s="9">
        <v>62589740</v>
      </c>
      <c r="L16" s="9">
        <v>50997268</v>
      </c>
      <c r="M16" s="9">
        <v>62589740</v>
      </c>
      <c r="N16" s="9">
        <v>62589740</v>
      </c>
      <c r="O16" s="20">
        <f t="shared" si="1"/>
        <v>334198850</v>
      </c>
      <c r="P16" s="10"/>
      <c r="Q16" s="10"/>
    </row>
    <row r="17" spans="1:18" x14ac:dyDescent="0.35">
      <c r="A17" s="21" t="s">
        <v>77</v>
      </c>
      <c r="B17" s="7" t="s">
        <v>78</v>
      </c>
      <c r="C17" s="20">
        <f>[2]ÖNK!C17+[2]PH!C17+[2]Könyvtár!C17+[2]PVOB!C17+[2]Csalseg!C17</f>
        <v>0</v>
      </c>
      <c r="D17" s="20">
        <f>[2]ÖNK!D17+[2]PH!D17+[2]Könyvtár!D17+[2]PVOB!D17+[2]Csalseg!D17</f>
        <v>0</v>
      </c>
      <c r="E17" s="20">
        <f>[2]ÖNK!E17+[2]PH!E17+[2]Könyvtár!E17+[2]PVOB!E17+[2]Csalseg!E17</f>
        <v>0</v>
      </c>
      <c r="F17" s="20">
        <f>[2]ÖNK!F17+[2]PH!F17+[2]Könyvtár!F17+[2]PVOB!F17+[2]Csalseg!F17</f>
        <v>0</v>
      </c>
      <c r="G17" s="20">
        <f>[2]ÖNK!G17+[2]PH!G17+[2]Könyvtár!G17+[2]PVOB!G17+[2]Csalseg!G17</f>
        <v>0</v>
      </c>
      <c r="H17" s="20">
        <f>[2]ÖNK!H17+[2]PH!H17+[2]Könyvtár!H17+[2]PVOB!H17+[2]Csalseg!H17</f>
        <v>0</v>
      </c>
      <c r="I17" s="8">
        <v>0</v>
      </c>
      <c r="J17" s="8">
        <v>2250000</v>
      </c>
      <c r="K17" s="8">
        <v>0</v>
      </c>
      <c r="L17" s="8">
        <v>0</v>
      </c>
      <c r="M17" s="8">
        <v>0</v>
      </c>
      <c r="N17" s="8">
        <v>0</v>
      </c>
      <c r="O17" s="20">
        <f t="shared" si="1"/>
        <v>2250000</v>
      </c>
      <c r="P17" s="10"/>
      <c r="Q17" s="10"/>
    </row>
    <row r="18" spans="1:18" x14ac:dyDescent="0.35">
      <c r="A18" s="21" t="s">
        <v>13</v>
      </c>
      <c r="B18" s="12" t="s">
        <v>79</v>
      </c>
      <c r="C18" s="20">
        <f>[2]ÖNK!C18+[2]PH!C18+[2]Könyvtár!C18+[2]PVOB!C18+[2]Csalseg!C18</f>
        <v>129198278</v>
      </c>
      <c r="D18" s="20">
        <f>[2]ÖNK!D18+[2]PH!D18+[2]Könyvtár!D18+[2]PVOB!D18+[2]Csalseg!D18</f>
        <v>129347004</v>
      </c>
      <c r="E18" s="20">
        <f>[2]ÖNK!E18+[2]PH!E18+[2]Könyvtár!E18+[2]PVOB!E18+[2]Csalseg!E18</f>
        <v>129198276</v>
      </c>
      <c r="F18" s="20">
        <f>[2]ÖNK!F18+[2]PH!F18+[2]Könyvtár!F18+[2]PVOB!F18+[2]Csalseg!F18</f>
        <v>124236843</v>
      </c>
      <c r="G18" s="20">
        <f>[2]ÖNK!G18+[2]PH!G18+[2]Könyvtár!G18+[2]PVOB!G18+[2]Csalseg!G18</f>
        <v>121813737</v>
      </c>
      <c r="H18" s="20">
        <f>[2]ÖNK!H18+[2]PH!H18+[2]Könyvtár!H18+[2]PVOB!H18+[2]Csalseg!H18</f>
        <v>124729765</v>
      </c>
      <c r="I18" s="8">
        <f t="shared" ref="I18:N18" si="4">I5+I14</f>
        <v>177225461</v>
      </c>
      <c r="J18" s="8">
        <f t="shared" si="4"/>
        <v>187933116</v>
      </c>
      <c r="K18" s="8">
        <f t="shared" si="4"/>
        <v>203263904</v>
      </c>
      <c r="L18" s="8">
        <f t="shared" si="4"/>
        <v>180868079</v>
      </c>
      <c r="M18" s="8">
        <f t="shared" si="4"/>
        <v>191619507</v>
      </c>
      <c r="N18" s="8">
        <f t="shared" si="4"/>
        <v>193303971</v>
      </c>
      <c r="O18" s="20">
        <f t="shared" si="1"/>
        <v>1892737941</v>
      </c>
      <c r="P18" s="10"/>
      <c r="Q18" s="10"/>
      <c r="R18" s="10"/>
    </row>
    <row r="19" spans="1:18" x14ac:dyDescent="0.35">
      <c r="A19" s="6" t="s">
        <v>15</v>
      </c>
      <c r="B19" s="7" t="s">
        <v>184</v>
      </c>
      <c r="C19" s="20">
        <f>[2]ÖNK!C19+[2]PH!C19+[2]Könyvtár!C19+[2]PVOB!C19+[2]Csalseg!C19</f>
        <v>145764262</v>
      </c>
      <c r="D19" s="20">
        <f>[2]ÖNK!D19+[2]PH!D19+[2]Könyvtár!D19+[2]PVOB!D19+[2]Csalseg!D19</f>
        <v>0</v>
      </c>
      <c r="E19" s="20">
        <f>[2]ÖNK!E19+[2]PH!E19+[2]Könyvtár!E19+[2]PVOB!E19+[2]Csalseg!E19</f>
        <v>0</v>
      </c>
      <c r="F19" s="20">
        <f>[2]ÖNK!F19+[2]PH!F19+[2]Könyvtár!F19+[2]PVOB!F19+[2]Csalseg!F19</f>
        <v>0</v>
      </c>
      <c r="G19" s="20">
        <f>[2]ÖNK!G19+[2]PH!G19+[2]Könyvtár!G19+[2]PVOB!G19+[2]Csalseg!G19</f>
        <v>0</v>
      </c>
      <c r="H19" s="20">
        <f>[2]ÖNK!H19+[2]PH!H19+[2]Könyvtár!H19+[2]PVOB!H19+[2]Csalseg!H19</f>
        <v>0</v>
      </c>
      <c r="I19" s="8">
        <v>14235738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20">
        <f t="shared" si="1"/>
        <v>160000000</v>
      </c>
      <c r="P19" s="10"/>
      <c r="Q19" s="10"/>
    </row>
    <row r="20" spans="1:18" x14ac:dyDescent="0.35">
      <c r="A20" s="6" t="s">
        <v>21</v>
      </c>
      <c r="B20" s="7" t="s">
        <v>81</v>
      </c>
      <c r="C20" s="20">
        <f>[2]ÖNK!C20+[2]PH!C20+[2]Könyvtár!C20+[2]PVOB!C20+[2]Csalseg!C20</f>
        <v>0</v>
      </c>
      <c r="D20" s="20">
        <f>[2]ÖNK!D20+[2]PH!D20+[2]Könyvtár!D20+[2]PVOB!D20+[2]Csalseg!D20</f>
        <v>0</v>
      </c>
      <c r="E20" s="20">
        <f>[2]ÖNK!E20+[2]PH!E20+[2]Könyvtár!E20+[2]PVOB!E20+[2]Csalseg!E20</f>
        <v>0</v>
      </c>
      <c r="F20" s="20">
        <f>[2]ÖNK!F20+[2]PH!F20+[2]Könyvtár!F20+[2]PVOB!F20+[2]Csalseg!F20</f>
        <v>0</v>
      </c>
      <c r="G20" s="20">
        <f>[2]ÖNK!G20+[2]PH!G20+[2]Könyvtár!G20+[2]PVOB!G20+[2]Csalseg!G20</f>
        <v>0</v>
      </c>
      <c r="H20" s="20">
        <f>[2]ÖNK!H20+[2]PH!H20+[2]Könyvtár!H20+[2]PVOB!H20+[2]Csalseg!H20</f>
        <v>0</v>
      </c>
      <c r="I20" s="8"/>
      <c r="J20" s="8"/>
      <c r="K20" s="8"/>
      <c r="L20" s="8"/>
      <c r="M20" s="8"/>
      <c r="N20" s="8"/>
      <c r="O20" s="20">
        <f t="shared" si="1"/>
        <v>0</v>
      </c>
      <c r="P20" s="10"/>
      <c r="Q20" s="10"/>
    </row>
    <row r="21" spans="1:18" x14ac:dyDescent="0.35">
      <c r="A21" s="6" t="s">
        <v>23</v>
      </c>
      <c r="B21" s="7" t="s">
        <v>82</v>
      </c>
      <c r="C21" s="20">
        <f>[2]ÖNK!C21+[2]PH!C21+[2]Könyvtár!C21+[2]PVOB!C21+[2]Csalseg!C21</f>
        <v>72618092</v>
      </c>
      <c r="D21" s="20">
        <f>[2]ÖNK!D21+[2]PH!D21+[2]Könyvtár!D21+[2]PVOB!D21+[2]Csalseg!D21</f>
        <v>48749550</v>
      </c>
      <c r="E21" s="20">
        <f>[2]ÖNK!E21+[2]PH!E21+[2]Könyvtár!E21+[2]PVOB!E21+[2]Csalseg!E21</f>
        <v>48749550</v>
      </c>
      <c r="F21" s="20">
        <f>[2]ÖNK!F21+[2]PH!F21+[2]Könyvtár!F21+[2]PVOB!F21+[2]Csalseg!F21</f>
        <v>55600734</v>
      </c>
      <c r="G21" s="20">
        <f>[2]ÖNK!G21+[2]PH!G21+[2]Könyvtár!G21+[2]PVOB!G21+[2]Csalseg!G21</f>
        <v>46070687</v>
      </c>
      <c r="H21" s="20">
        <f>[2]ÖNK!H21+[2]PH!H21+[2]Könyvtár!H21+[2]PVOB!H21+[2]Csalseg!H21</f>
        <v>45674826</v>
      </c>
      <c r="I21" s="8">
        <v>51240218</v>
      </c>
      <c r="J21" s="8">
        <v>50000000</v>
      </c>
      <c r="K21" s="8">
        <v>50000000</v>
      </c>
      <c r="L21" s="8">
        <v>50000000</v>
      </c>
      <c r="M21" s="8">
        <v>50000000</v>
      </c>
      <c r="N21" s="8">
        <v>60000000</v>
      </c>
      <c r="O21" s="20">
        <f t="shared" si="1"/>
        <v>628703657</v>
      </c>
      <c r="P21" s="10"/>
      <c r="Q21" s="10"/>
    </row>
    <row r="22" spans="1:18" x14ac:dyDescent="0.35">
      <c r="A22" s="6"/>
      <c r="B22" s="7" t="s">
        <v>115</v>
      </c>
      <c r="C22" s="20">
        <f>[2]ÖNK!C22+[2]PH!C22+[2]Könyvtár!C22+[2]PVOB!C22+[2]Csalseg!C22</f>
        <v>48749550</v>
      </c>
      <c r="D22" s="20">
        <f>[2]ÖNK!D22+[2]PH!D22+[2]Könyvtár!D22+[2]PVOB!D22+[2]Csalseg!D22</f>
        <v>48749550</v>
      </c>
      <c r="E22" s="20">
        <f>[2]ÖNK!E22+[2]PH!E22+[2]Könyvtár!E22+[2]PVOB!E22+[2]Csalseg!E22</f>
        <v>48749551</v>
      </c>
      <c r="F22" s="20">
        <f>[2]ÖNK!F22+[2]PH!F22+[2]Könyvtár!F22+[2]PVOB!F22+[2]Csalseg!F22</f>
        <v>55600734</v>
      </c>
      <c r="G22" s="20">
        <f>[2]ÖNK!G22+[2]PH!G22+[2]Könyvtár!G22+[2]PVOB!G22+[2]Csalseg!G22</f>
        <v>46070687</v>
      </c>
      <c r="H22" s="20">
        <f>[2]ÖNK!H22+[2]PH!H22+[2]Könyvtár!H22+[2]PVOB!H22+[2]Csalseg!H22</f>
        <v>45674825</v>
      </c>
      <c r="I22" s="8">
        <v>51240218</v>
      </c>
      <c r="J22" s="8">
        <v>50000000</v>
      </c>
      <c r="K22" s="8">
        <v>50000000</v>
      </c>
      <c r="L22" s="8">
        <v>50000000</v>
      </c>
      <c r="M22" s="8">
        <v>50000000</v>
      </c>
      <c r="N22" s="8">
        <v>60000000</v>
      </c>
      <c r="O22" s="20">
        <f t="shared" si="1"/>
        <v>604835115</v>
      </c>
      <c r="P22" s="10"/>
      <c r="Q22" s="10"/>
    </row>
    <row r="23" spans="1:18" x14ac:dyDescent="0.35">
      <c r="A23" s="6" t="s">
        <v>25</v>
      </c>
      <c r="B23" s="7" t="s">
        <v>85</v>
      </c>
      <c r="C23" s="20">
        <f>[2]ÖNK!C23+[2]PH!C23+[2]Könyvtár!C23+[2]PVOB!C23+[2]Csalseg!C23</f>
        <v>0</v>
      </c>
      <c r="D23" s="20">
        <f>[2]ÖNK!D23+[2]PH!D23+[2]Könyvtár!D23+[2]PVOB!D23+[2]Csalseg!D23</f>
        <v>0</v>
      </c>
      <c r="E23" s="20">
        <f>[2]ÖNK!E23+[2]PH!E23+[2]Könyvtár!E23+[2]PVOB!E23+[2]Csalseg!E23</f>
        <v>0</v>
      </c>
      <c r="F23" s="20">
        <f>[2]ÖNK!F23+[2]PH!F23+[2]Könyvtár!F23+[2]PVOB!F23+[2]Csalseg!F23</f>
        <v>0</v>
      </c>
      <c r="G23" s="20">
        <f>[2]ÖNK!G23+[2]PH!G23+[2]Könyvtár!G23+[2]PVOB!G23+[2]Csalseg!G23</f>
        <v>0</v>
      </c>
      <c r="H23" s="20">
        <f>[2]ÖNK!H23+[2]PH!H23+[2]Könyvtár!H23+[2]PVOB!H23+[2]Csalseg!H23</f>
        <v>0</v>
      </c>
      <c r="I23" s="8"/>
      <c r="J23" s="8"/>
      <c r="K23" s="8"/>
      <c r="L23" s="8"/>
      <c r="M23" s="8"/>
      <c r="N23" s="8"/>
      <c r="O23" s="20">
        <f t="shared" si="1"/>
        <v>0</v>
      </c>
      <c r="P23" s="10"/>
      <c r="Q23" s="10"/>
    </row>
    <row r="24" spans="1:18" x14ac:dyDescent="0.35">
      <c r="A24" s="6" t="s">
        <v>27</v>
      </c>
      <c r="B24" s="12" t="s">
        <v>86</v>
      </c>
      <c r="C24" s="20">
        <f>[2]ÖNK!C24+[2]PH!C24+[2]Könyvtár!C24+[2]PVOB!C24+[2]Csalseg!C24</f>
        <v>218382354</v>
      </c>
      <c r="D24" s="20">
        <f>[2]ÖNK!D24+[2]PH!D24+[2]Könyvtár!D24+[2]PVOB!D24+[2]Csalseg!D24</f>
        <v>48749550</v>
      </c>
      <c r="E24" s="20">
        <f>[2]ÖNK!E24+[2]PH!E24+[2]Könyvtár!E24+[2]PVOB!E24+[2]Csalseg!E24</f>
        <v>48749550</v>
      </c>
      <c r="F24" s="20">
        <f>[2]ÖNK!F24+[2]PH!F24+[2]Könyvtár!F24+[2]PVOB!F24+[2]Csalseg!F24</f>
        <v>55600734</v>
      </c>
      <c r="G24" s="20">
        <f>[2]ÖNK!G24+[2]PH!G24+[2]Könyvtár!G24+[2]PVOB!G24+[2]Csalseg!G24</f>
        <v>46070687</v>
      </c>
      <c r="H24" s="20">
        <f>[2]ÖNK!H24+[2]PH!H24+[2]Könyvtár!H24+[2]PVOB!H24+[2]Csalseg!H24</f>
        <v>45674826</v>
      </c>
      <c r="I24" s="8">
        <f t="shared" ref="I24:N24" si="5">I19+I20+I21+I23</f>
        <v>65475956</v>
      </c>
      <c r="J24" s="8">
        <f t="shared" si="5"/>
        <v>50000000</v>
      </c>
      <c r="K24" s="8">
        <f t="shared" si="5"/>
        <v>50000000</v>
      </c>
      <c r="L24" s="8">
        <f t="shared" si="5"/>
        <v>50000000</v>
      </c>
      <c r="M24" s="8">
        <f t="shared" si="5"/>
        <v>50000000</v>
      </c>
      <c r="N24" s="8">
        <f t="shared" si="5"/>
        <v>60000000</v>
      </c>
      <c r="O24" s="20">
        <f t="shared" si="1"/>
        <v>788703657</v>
      </c>
      <c r="P24" s="10"/>
      <c r="Q24" s="10"/>
    </row>
    <row r="25" spans="1:18" x14ac:dyDescent="0.35">
      <c r="A25" s="11" t="s">
        <v>29</v>
      </c>
      <c r="B25" s="12" t="s">
        <v>87</v>
      </c>
      <c r="C25" s="20">
        <f>[2]ÖNK!C25+[2]PH!C25+[2]Könyvtár!C25+[2]PVOB!C25+[2]Csalseg!C25</f>
        <v>347580632</v>
      </c>
      <c r="D25" s="20">
        <f>[2]ÖNK!D25+[2]PH!D25+[2]Könyvtár!D25+[2]PVOB!D25+[2]Csalseg!D25</f>
        <v>178096554</v>
      </c>
      <c r="E25" s="20">
        <f>[2]ÖNK!E25+[2]PH!E25+[2]Könyvtár!E25+[2]PVOB!E25+[2]Csalseg!E25</f>
        <v>177947826</v>
      </c>
      <c r="F25" s="20">
        <f>[2]ÖNK!F25+[2]PH!F25+[2]Könyvtár!F25+[2]PVOB!F25+[2]Csalseg!F25</f>
        <v>179837577</v>
      </c>
      <c r="G25" s="20">
        <f>[2]ÖNK!G25+[2]PH!G25+[2]Könyvtár!G25+[2]PVOB!G25+[2]Csalseg!G25</f>
        <v>167884424</v>
      </c>
      <c r="H25" s="20">
        <f>[2]ÖNK!H25+[2]PH!H25+[2]Könyvtár!H25+[2]PVOB!H25+[2]Csalseg!H25</f>
        <v>170404591</v>
      </c>
      <c r="I25" s="9">
        <f t="shared" ref="I25:N25" si="6">I18+I24</f>
        <v>242701417</v>
      </c>
      <c r="J25" s="9">
        <f t="shared" si="6"/>
        <v>237933116</v>
      </c>
      <c r="K25" s="9">
        <f t="shared" si="6"/>
        <v>253263904</v>
      </c>
      <c r="L25" s="9">
        <f t="shared" si="6"/>
        <v>230868079</v>
      </c>
      <c r="M25" s="9">
        <f t="shared" si="6"/>
        <v>241619507</v>
      </c>
      <c r="N25" s="9">
        <f t="shared" si="6"/>
        <v>253303971</v>
      </c>
      <c r="O25" s="150">
        <f t="shared" si="1"/>
        <v>2681441598</v>
      </c>
      <c r="P25" s="10"/>
      <c r="Q25" s="10"/>
    </row>
    <row r="26" spans="1:18" x14ac:dyDescent="0.35">
      <c r="O26" s="42" t="s">
        <v>262</v>
      </c>
    </row>
    <row r="27" spans="1:18" x14ac:dyDescent="0.35">
      <c r="H27" s="10"/>
      <c r="O27" s="10"/>
      <c r="P27" s="10"/>
    </row>
    <row r="28" spans="1:18" x14ac:dyDescent="0.35">
      <c r="O28" t="s">
        <v>275</v>
      </c>
    </row>
  </sheetData>
  <mergeCells count="5">
    <mergeCell ref="A1:G1"/>
    <mergeCell ref="A2:G2"/>
    <mergeCell ref="N3:O3"/>
    <mergeCell ref="L2:O2"/>
    <mergeCell ref="L1:O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workbookViewId="0">
      <selection activeCell="B15" sqref="B15"/>
    </sheetView>
  </sheetViews>
  <sheetFormatPr defaultRowHeight="14.5" x14ac:dyDescent="0.35"/>
  <cols>
    <col min="1" max="1" width="59.54296875" bestFit="1" customWidth="1"/>
    <col min="2" max="2" width="16.54296875" bestFit="1" customWidth="1"/>
    <col min="3" max="3" width="16.81640625" bestFit="1" customWidth="1"/>
    <col min="4" max="4" width="16" bestFit="1" customWidth="1"/>
    <col min="5" max="5" width="17.26953125" bestFit="1" customWidth="1"/>
    <col min="6" max="6" width="92.7265625" bestFit="1" customWidth="1"/>
    <col min="7" max="7" width="10.1796875" bestFit="1" customWidth="1"/>
  </cols>
  <sheetData>
    <row r="2" spans="1:7" x14ac:dyDescent="0.35">
      <c r="A2" s="291" t="s">
        <v>230</v>
      </c>
      <c r="B2" s="291"/>
      <c r="C2" s="291"/>
      <c r="D2" s="291"/>
      <c r="E2" s="291"/>
      <c r="F2" s="291"/>
      <c r="G2" s="291"/>
    </row>
    <row r="4" spans="1:7" s="165" customFormat="1" x14ac:dyDescent="0.35">
      <c r="A4" s="159" t="s">
        <v>186</v>
      </c>
      <c r="B4" s="160" t="s">
        <v>187</v>
      </c>
      <c r="C4" s="160" t="s">
        <v>188</v>
      </c>
      <c r="D4" s="161" t="s">
        <v>189</v>
      </c>
      <c r="E4" s="160" t="s">
        <v>190</v>
      </c>
      <c r="F4" s="160" t="s">
        <v>191</v>
      </c>
      <c r="G4" s="160" t="s">
        <v>192</v>
      </c>
    </row>
    <row r="5" spans="1:7" x14ac:dyDescent="0.35">
      <c r="A5" s="162" t="s">
        <v>193</v>
      </c>
      <c r="B5" s="163">
        <v>42748</v>
      </c>
      <c r="C5" s="163">
        <v>42748</v>
      </c>
      <c r="D5" s="32">
        <v>12700</v>
      </c>
      <c r="E5" s="164" t="s">
        <v>194</v>
      </c>
      <c r="F5" s="164" t="s">
        <v>195</v>
      </c>
      <c r="G5" s="163">
        <v>42747</v>
      </c>
    </row>
    <row r="6" spans="1:7" x14ac:dyDescent="0.35">
      <c r="A6" s="162" t="s">
        <v>196</v>
      </c>
      <c r="B6" s="163">
        <v>42751</v>
      </c>
      <c r="C6" s="163">
        <v>42761</v>
      </c>
      <c r="D6" s="32">
        <v>3290000</v>
      </c>
      <c r="E6" s="164" t="s">
        <v>194</v>
      </c>
      <c r="F6" s="164" t="s">
        <v>197</v>
      </c>
      <c r="G6" s="163">
        <v>42751</v>
      </c>
    </row>
    <row r="7" spans="1:7" x14ac:dyDescent="0.35">
      <c r="A7" s="162" t="s">
        <v>198</v>
      </c>
      <c r="B7" s="163">
        <v>43010</v>
      </c>
      <c r="C7" s="163">
        <v>43100</v>
      </c>
      <c r="D7" s="32">
        <v>2032000</v>
      </c>
      <c r="E7" s="164" t="s">
        <v>194</v>
      </c>
      <c r="F7" s="164" t="s">
        <v>199</v>
      </c>
      <c r="G7" s="163">
        <v>42755</v>
      </c>
    </row>
    <row r="8" spans="1:7" x14ac:dyDescent="0.35">
      <c r="A8" s="162" t="s">
        <v>200</v>
      </c>
      <c r="B8" s="163">
        <v>42755</v>
      </c>
      <c r="C8" s="163">
        <v>42766</v>
      </c>
      <c r="D8" s="32">
        <v>254000</v>
      </c>
      <c r="E8" s="164" t="s">
        <v>194</v>
      </c>
      <c r="F8" s="164" t="s">
        <v>201</v>
      </c>
      <c r="G8" s="163">
        <v>42755</v>
      </c>
    </row>
    <row r="9" spans="1:7" x14ac:dyDescent="0.35">
      <c r="A9" s="162" t="s">
        <v>202</v>
      </c>
      <c r="B9" s="163">
        <v>42758</v>
      </c>
      <c r="C9" s="163">
        <v>42768</v>
      </c>
      <c r="D9" s="32">
        <v>254000</v>
      </c>
      <c r="E9" s="164" t="s">
        <v>194</v>
      </c>
      <c r="F9" s="164" t="s">
        <v>203</v>
      </c>
      <c r="G9" s="163">
        <v>42758</v>
      </c>
    </row>
    <row r="10" spans="1:7" x14ac:dyDescent="0.35">
      <c r="A10" s="162" t="s">
        <v>204</v>
      </c>
      <c r="B10" s="163">
        <v>42795</v>
      </c>
      <c r="C10" s="163">
        <v>43708</v>
      </c>
      <c r="D10" s="32">
        <v>120620</v>
      </c>
      <c r="E10" s="164" t="s">
        <v>194</v>
      </c>
      <c r="F10" s="164" t="s">
        <v>205</v>
      </c>
      <c r="G10" s="163">
        <v>42795</v>
      </c>
    </row>
    <row r="11" spans="1:7" x14ac:dyDescent="0.35">
      <c r="A11" s="162" t="s">
        <v>206</v>
      </c>
      <c r="B11" s="163">
        <v>42826</v>
      </c>
      <c r="C11" s="163">
        <v>43069</v>
      </c>
      <c r="D11" s="32">
        <v>3683000</v>
      </c>
      <c r="E11" s="164" t="s">
        <v>194</v>
      </c>
      <c r="F11" s="164" t="s">
        <v>207</v>
      </c>
      <c r="G11" s="163">
        <v>42826</v>
      </c>
    </row>
    <row r="12" spans="1:7" x14ac:dyDescent="0.35">
      <c r="A12" s="162" t="s">
        <v>208</v>
      </c>
      <c r="B12" s="163">
        <v>42839</v>
      </c>
      <c r="C12" s="163">
        <v>42852</v>
      </c>
      <c r="D12" s="32">
        <v>3981031</v>
      </c>
      <c r="E12" s="164" t="s">
        <v>194</v>
      </c>
      <c r="F12" s="164" t="s">
        <v>209</v>
      </c>
      <c r="G12" s="163">
        <v>42839</v>
      </c>
    </row>
    <row r="13" spans="1:7" x14ac:dyDescent="0.35">
      <c r="A13" s="162" t="s">
        <v>210</v>
      </c>
      <c r="B13" s="163">
        <v>42842</v>
      </c>
      <c r="C13" s="163">
        <v>42860</v>
      </c>
      <c r="D13" s="32">
        <v>2781300</v>
      </c>
      <c r="E13" s="164" t="s">
        <v>194</v>
      </c>
      <c r="F13" s="164" t="s">
        <v>211</v>
      </c>
      <c r="G13" s="163">
        <v>42842</v>
      </c>
    </row>
    <row r="14" spans="1:7" x14ac:dyDescent="0.35">
      <c r="A14" s="162" t="s">
        <v>210</v>
      </c>
      <c r="B14" s="163">
        <v>42842</v>
      </c>
      <c r="C14" s="163">
        <v>42860</v>
      </c>
      <c r="D14" s="32">
        <v>2413000</v>
      </c>
      <c r="E14" s="164" t="s">
        <v>194</v>
      </c>
      <c r="F14" s="164" t="s">
        <v>212</v>
      </c>
      <c r="G14" s="163">
        <v>42842</v>
      </c>
    </row>
    <row r="15" spans="1:7" x14ac:dyDescent="0.35">
      <c r="A15" s="162" t="s">
        <v>213</v>
      </c>
      <c r="B15" s="163">
        <v>42917</v>
      </c>
      <c r="C15" s="163">
        <v>42947</v>
      </c>
      <c r="D15" s="32">
        <v>4805172</v>
      </c>
      <c r="E15" s="164" t="s">
        <v>194</v>
      </c>
      <c r="F15" s="164" t="s">
        <v>214</v>
      </c>
      <c r="G15" s="163">
        <v>42843</v>
      </c>
    </row>
    <row r="16" spans="1:7" x14ac:dyDescent="0.35">
      <c r="A16" s="162" t="s">
        <v>213</v>
      </c>
      <c r="B16" s="163">
        <v>42917</v>
      </c>
      <c r="C16" s="163">
        <v>42947</v>
      </c>
      <c r="D16" s="32">
        <v>5033772</v>
      </c>
      <c r="E16" s="164" t="s">
        <v>194</v>
      </c>
      <c r="F16" s="164" t="s">
        <v>215</v>
      </c>
      <c r="G16" s="163">
        <v>42843</v>
      </c>
    </row>
    <row r="17" spans="1:7" x14ac:dyDescent="0.35">
      <c r="A17" s="162" t="s">
        <v>216</v>
      </c>
      <c r="B17" s="163">
        <v>42845</v>
      </c>
      <c r="C17" s="163">
        <v>42927</v>
      </c>
      <c r="D17" s="32">
        <v>533400</v>
      </c>
      <c r="E17" s="164" t="s">
        <v>194</v>
      </c>
      <c r="F17" s="164" t="s">
        <v>217</v>
      </c>
      <c r="G17" s="163">
        <v>42845</v>
      </c>
    </row>
    <row r="18" spans="1:7" x14ac:dyDescent="0.35">
      <c r="A18" s="162" t="s">
        <v>218</v>
      </c>
      <c r="B18" s="163">
        <v>42896</v>
      </c>
      <c r="C18" s="163">
        <v>42896</v>
      </c>
      <c r="D18" s="32">
        <v>63500</v>
      </c>
      <c r="E18" s="164" t="s">
        <v>194</v>
      </c>
      <c r="F18" s="164" t="s">
        <v>219</v>
      </c>
      <c r="G18" s="163">
        <v>42864</v>
      </c>
    </row>
    <row r="19" spans="1:7" x14ac:dyDescent="0.35">
      <c r="A19" s="162" t="s">
        <v>220</v>
      </c>
      <c r="B19" s="163">
        <v>42876</v>
      </c>
      <c r="C19" s="163">
        <v>43240</v>
      </c>
      <c r="D19" s="32">
        <v>1257300</v>
      </c>
      <c r="E19" s="164" t="s">
        <v>194</v>
      </c>
      <c r="F19" s="164" t="s">
        <v>221</v>
      </c>
      <c r="G19" s="163">
        <v>42874</v>
      </c>
    </row>
    <row r="20" spans="1:7" x14ac:dyDescent="0.35">
      <c r="A20" s="162" t="s">
        <v>222</v>
      </c>
      <c r="B20" s="163">
        <v>42878</v>
      </c>
      <c r="C20" s="163">
        <v>43607</v>
      </c>
      <c r="D20" s="32">
        <v>1158240</v>
      </c>
      <c r="E20" s="164" t="s">
        <v>194</v>
      </c>
      <c r="F20" s="164" t="s">
        <v>223</v>
      </c>
      <c r="G20" s="163">
        <v>42878</v>
      </c>
    </row>
    <row r="21" spans="1:7" x14ac:dyDescent="0.35">
      <c r="A21" s="162" t="s">
        <v>224</v>
      </c>
      <c r="B21" s="163">
        <v>42869</v>
      </c>
      <c r="C21" s="163">
        <v>43039</v>
      </c>
      <c r="D21" s="32">
        <v>880000</v>
      </c>
      <c r="E21" s="164" t="s">
        <v>194</v>
      </c>
      <c r="F21" s="164" t="s">
        <v>225</v>
      </c>
      <c r="G21" s="163">
        <v>42879</v>
      </c>
    </row>
    <row r="22" spans="1:7" x14ac:dyDescent="0.35">
      <c r="A22" s="162" t="s">
        <v>226</v>
      </c>
      <c r="B22" s="163">
        <v>42917</v>
      </c>
      <c r="C22" s="163">
        <v>43646</v>
      </c>
      <c r="D22" s="32">
        <v>800000</v>
      </c>
      <c r="E22" s="164" t="s">
        <v>194</v>
      </c>
      <c r="F22" s="164" t="s">
        <v>227</v>
      </c>
      <c r="G22" s="163">
        <v>42893</v>
      </c>
    </row>
    <row r="23" spans="1:7" x14ac:dyDescent="0.35">
      <c r="A23" s="162" t="s">
        <v>228</v>
      </c>
      <c r="B23" s="163">
        <v>42901</v>
      </c>
      <c r="C23" s="163">
        <v>42978</v>
      </c>
      <c r="D23" s="32">
        <v>235000</v>
      </c>
      <c r="E23" s="164" t="s">
        <v>194</v>
      </c>
      <c r="F23" s="164" t="s">
        <v>229</v>
      </c>
      <c r="G23" s="163">
        <v>42901</v>
      </c>
    </row>
    <row r="24" spans="1:7" x14ac:dyDescent="0.35">
      <c r="A24" s="166"/>
      <c r="B24" s="167"/>
      <c r="C24" s="167"/>
      <c r="D24" s="109"/>
      <c r="E24" s="168"/>
      <c r="F24" s="168"/>
      <c r="G24" s="167"/>
    </row>
    <row r="25" spans="1:7" x14ac:dyDescent="0.35">
      <c r="A25" s="166"/>
      <c r="B25" s="167"/>
      <c r="C25" s="169" t="s">
        <v>154</v>
      </c>
      <c r="D25" s="170">
        <f>SUM(D5:D24)</f>
        <v>33588035</v>
      </c>
      <c r="E25" s="168"/>
      <c r="F25" s="168"/>
      <c r="G25" s="167"/>
    </row>
    <row r="26" spans="1:7" x14ac:dyDescent="0.35">
      <c r="A26" s="166"/>
      <c r="B26" s="167"/>
      <c r="C26" s="167"/>
      <c r="D26" s="109"/>
      <c r="E26" s="168"/>
      <c r="F26" s="168"/>
      <c r="G26" s="167"/>
    </row>
    <row r="27" spans="1:7" x14ac:dyDescent="0.35">
      <c r="A27" s="166"/>
      <c r="B27" s="171"/>
      <c r="C27" s="171"/>
      <c r="D27" s="10"/>
      <c r="E27" s="172"/>
      <c r="F27" s="172"/>
      <c r="G27" s="171"/>
    </row>
    <row r="28" spans="1:7" s="165" customFormat="1" ht="15" customHeight="1" x14ac:dyDescent="0.35">
      <c r="A28" s="160" t="s">
        <v>231</v>
      </c>
      <c r="B28" s="160" t="s">
        <v>232</v>
      </c>
      <c r="C28" s="160" t="s">
        <v>233</v>
      </c>
      <c r="D28" s="173" t="s">
        <v>234</v>
      </c>
      <c r="E28" s="160" t="s">
        <v>190</v>
      </c>
      <c r="F28" s="160" t="s">
        <v>235</v>
      </c>
    </row>
    <row r="29" spans="1:7" ht="15" customHeight="1" x14ac:dyDescent="0.35">
      <c r="A29" s="164" t="s">
        <v>236</v>
      </c>
      <c r="B29" s="163">
        <v>42895</v>
      </c>
      <c r="C29" s="163">
        <v>42895</v>
      </c>
      <c r="D29" s="174">
        <v>965248</v>
      </c>
      <c r="E29" s="174" t="s">
        <v>237</v>
      </c>
      <c r="F29" s="164" t="s">
        <v>238</v>
      </c>
    </row>
    <row r="30" spans="1:7" ht="15" customHeight="1" x14ac:dyDescent="0.35">
      <c r="A30" s="164" t="s">
        <v>239</v>
      </c>
      <c r="B30" s="163">
        <v>42747</v>
      </c>
      <c r="C30" s="163">
        <v>42754</v>
      </c>
      <c r="D30" s="174">
        <v>996950</v>
      </c>
      <c r="E30" s="174" t="s">
        <v>237</v>
      </c>
      <c r="F30" s="164" t="s">
        <v>240</v>
      </c>
    </row>
    <row r="31" spans="1:7" ht="15" customHeight="1" x14ac:dyDescent="0.35">
      <c r="A31" s="164" t="s">
        <v>241</v>
      </c>
      <c r="B31" s="163">
        <v>42902</v>
      </c>
      <c r="C31" s="163">
        <v>42916</v>
      </c>
      <c r="D31" s="174">
        <v>2005933</v>
      </c>
      <c r="E31" s="174" t="s">
        <v>237</v>
      </c>
      <c r="F31" s="164" t="s">
        <v>242</v>
      </c>
    </row>
    <row r="33" spans="1:4" x14ac:dyDescent="0.35">
      <c r="C33" s="169" t="s">
        <v>154</v>
      </c>
      <c r="D33" s="175">
        <f>SUM(D29:D32)</f>
        <v>3968131</v>
      </c>
    </row>
    <row r="35" spans="1:4" x14ac:dyDescent="0.35">
      <c r="A35" s="292" t="s">
        <v>243</v>
      </c>
      <c r="B35" s="292"/>
      <c r="C35" s="292"/>
      <c r="D35" s="175">
        <v>10996991</v>
      </c>
    </row>
    <row r="37" spans="1:4" x14ac:dyDescent="0.35">
      <c r="B37" s="292" t="s">
        <v>54</v>
      </c>
      <c r="C37" s="292"/>
      <c r="D37" s="176">
        <f>D25+D33+D35</f>
        <v>48553157</v>
      </c>
    </row>
  </sheetData>
  <mergeCells count="3">
    <mergeCell ref="A2:G2"/>
    <mergeCell ref="A35:C35"/>
    <mergeCell ref="B37:C3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8"/>
  <sheetViews>
    <sheetView zoomScaleNormal="100" workbookViewId="0">
      <selection activeCell="E1" sqref="E1:P1"/>
    </sheetView>
  </sheetViews>
  <sheetFormatPr defaultRowHeight="14.5" x14ac:dyDescent="0.35"/>
  <cols>
    <col min="1" max="1" width="6.26953125" bestFit="1" customWidth="1"/>
    <col min="2" max="2" width="43.26953125" bestFit="1" customWidth="1"/>
    <col min="3" max="4" width="12.26953125" customWidth="1"/>
    <col min="5" max="5" width="11.81640625" customWidth="1"/>
    <col min="6" max="7" width="12.26953125" hidden="1" customWidth="1"/>
    <col min="8" max="9" width="11.81640625" hidden="1" customWidth="1"/>
    <col min="10" max="10" width="12.26953125" hidden="1" customWidth="1"/>
    <col min="11" max="13" width="11.81640625" hidden="1" customWidth="1"/>
    <col min="14" max="14" width="11.81640625" customWidth="1"/>
    <col min="15" max="15" width="12.26953125" bestFit="1" customWidth="1"/>
    <col min="16" max="16" width="11.81640625" customWidth="1"/>
    <col min="17" max="17" width="9.1796875" style="112"/>
    <col min="18" max="18" width="12.26953125" style="112" bestFit="1" customWidth="1"/>
    <col min="19" max="22" width="9.1796875" style="112"/>
  </cols>
  <sheetData>
    <row r="1" spans="1:16" ht="15" customHeight="1" x14ac:dyDescent="0.35">
      <c r="A1" s="226" t="s">
        <v>93</v>
      </c>
      <c r="B1" s="227"/>
      <c r="C1" s="227"/>
      <c r="D1" s="61"/>
      <c r="E1" s="219" t="s">
        <v>285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15" customHeight="1" x14ac:dyDescent="0.35">
      <c r="A2" s="226" t="s">
        <v>141</v>
      </c>
      <c r="B2" s="228"/>
      <c r="C2" s="228"/>
      <c r="D2" s="35"/>
      <c r="E2" s="220" t="s">
        <v>263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x14ac:dyDescent="0.35">
      <c r="A3" s="72"/>
      <c r="B3" s="74"/>
      <c r="C3" s="74"/>
      <c r="D3" s="73"/>
      <c r="E3" s="73"/>
      <c r="F3" s="73"/>
      <c r="G3" s="217"/>
      <c r="H3" s="217"/>
      <c r="I3" s="132"/>
      <c r="J3" s="217"/>
      <c r="K3" s="217"/>
      <c r="L3" s="73"/>
      <c r="M3" s="90" t="s">
        <v>92</v>
      </c>
      <c r="N3" s="132"/>
      <c r="O3" s="217" t="s">
        <v>92</v>
      </c>
      <c r="P3" s="217"/>
    </row>
    <row r="4" spans="1:16" x14ac:dyDescent="0.35">
      <c r="A4" s="1"/>
      <c r="B4" s="2" t="s">
        <v>0</v>
      </c>
      <c r="C4" s="218" t="s">
        <v>134</v>
      </c>
      <c r="D4" s="218"/>
      <c r="E4" s="218"/>
      <c r="F4" s="218" t="s">
        <v>149</v>
      </c>
      <c r="G4" s="218"/>
      <c r="H4" s="218"/>
      <c r="I4" s="218" t="s">
        <v>149</v>
      </c>
      <c r="J4" s="218"/>
      <c r="K4" s="218"/>
      <c r="L4" s="221" t="s">
        <v>150</v>
      </c>
      <c r="M4" s="222"/>
      <c r="N4" s="218" t="s">
        <v>149</v>
      </c>
      <c r="O4" s="218"/>
      <c r="P4" s="218"/>
    </row>
    <row r="5" spans="1:16" ht="21" x14ac:dyDescent="0.35">
      <c r="A5" s="27" t="s">
        <v>1</v>
      </c>
      <c r="B5" s="28" t="s">
        <v>2</v>
      </c>
      <c r="C5" s="28" t="s">
        <v>94</v>
      </c>
      <c r="D5" s="28" t="s">
        <v>95</v>
      </c>
      <c r="E5" s="28" t="s">
        <v>96</v>
      </c>
      <c r="F5" s="28" t="s">
        <v>94</v>
      </c>
      <c r="G5" s="28" t="s">
        <v>95</v>
      </c>
      <c r="H5" s="28" t="s">
        <v>96</v>
      </c>
      <c r="I5" s="127" t="s">
        <v>94</v>
      </c>
      <c r="J5" s="127" t="s">
        <v>95</v>
      </c>
      <c r="K5" s="127" t="s">
        <v>96</v>
      </c>
      <c r="L5" s="223"/>
      <c r="M5" s="224"/>
      <c r="N5" s="202" t="s">
        <v>94</v>
      </c>
      <c r="O5" s="202" t="s">
        <v>95</v>
      </c>
      <c r="P5" s="202" t="s">
        <v>96</v>
      </c>
    </row>
    <row r="6" spans="1:16" x14ac:dyDescent="0.35">
      <c r="A6" s="6" t="s">
        <v>3</v>
      </c>
      <c r="B6" s="7" t="s">
        <v>4</v>
      </c>
      <c r="C6" s="9">
        <v>740487015</v>
      </c>
      <c r="D6" s="9">
        <v>0</v>
      </c>
      <c r="E6" s="9">
        <v>0</v>
      </c>
      <c r="F6" s="9">
        <v>740487015</v>
      </c>
      <c r="G6" s="9">
        <v>0</v>
      </c>
      <c r="H6" s="9">
        <v>0</v>
      </c>
      <c r="I6" s="9">
        <v>749501038</v>
      </c>
      <c r="J6" s="9">
        <v>0</v>
      </c>
      <c r="K6" s="9">
        <v>0</v>
      </c>
      <c r="L6" s="9">
        <v>370993837</v>
      </c>
      <c r="M6" s="89">
        <f>L6/(I6+J6+K6)</f>
        <v>0.49498775610768403</v>
      </c>
      <c r="N6" s="9">
        <v>749501038</v>
      </c>
      <c r="O6" s="9">
        <v>0</v>
      </c>
      <c r="P6" s="9">
        <v>0</v>
      </c>
    </row>
    <row r="7" spans="1:16" x14ac:dyDescent="0.35">
      <c r="A7" s="6" t="s">
        <v>5</v>
      </c>
      <c r="B7" s="7" t="s">
        <v>142</v>
      </c>
      <c r="C7" s="8">
        <v>58363904</v>
      </c>
      <c r="D7" s="9">
        <v>0</v>
      </c>
      <c r="E7" s="9">
        <v>0</v>
      </c>
      <c r="F7" s="8">
        <v>58363904</v>
      </c>
      <c r="G7" s="8">
        <v>0</v>
      </c>
      <c r="H7" s="9">
        <v>0</v>
      </c>
      <c r="I7" s="9">
        <f>SUM(I8)</f>
        <v>58363904</v>
      </c>
      <c r="J7" s="9">
        <f t="shared" ref="J7:L7" si="0">SUM(J8)</f>
        <v>0</v>
      </c>
      <c r="K7" s="9">
        <f t="shared" si="0"/>
        <v>0</v>
      </c>
      <c r="L7" s="9">
        <f t="shared" si="0"/>
        <v>32286283</v>
      </c>
      <c r="M7" s="89">
        <f t="shared" ref="M7:M35" si="1">L7/(I7+J7+K7)</f>
        <v>0.55318922805438098</v>
      </c>
      <c r="N7" s="9">
        <f>SUM(N8)</f>
        <v>65158900</v>
      </c>
      <c r="O7" s="9">
        <f t="shared" ref="O7:P7" si="2">SUM(O8)</f>
        <v>0</v>
      </c>
      <c r="P7" s="9">
        <f t="shared" si="2"/>
        <v>0</v>
      </c>
    </row>
    <row r="8" spans="1:16" x14ac:dyDescent="0.35">
      <c r="A8" s="6" t="s">
        <v>7</v>
      </c>
      <c r="B8" s="7" t="s">
        <v>8</v>
      </c>
      <c r="C8" s="8">
        <v>58363904</v>
      </c>
      <c r="D8" s="9">
        <v>0</v>
      </c>
      <c r="E8" s="9">
        <v>0</v>
      </c>
      <c r="F8" s="8">
        <v>58363904</v>
      </c>
      <c r="G8" s="8">
        <v>0</v>
      </c>
      <c r="H8" s="9">
        <v>0</v>
      </c>
      <c r="I8" s="9">
        <f>SUM(I9:I11)</f>
        <v>58363904</v>
      </c>
      <c r="J8" s="9">
        <f t="shared" ref="J8:L8" si="3">SUM(J9:J11)</f>
        <v>0</v>
      </c>
      <c r="K8" s="9">
        <f t="shared" si="3"/>
        <v>0</v>
      </c>
      <c r="L8" s="9">
        <f t="shared" si="3"/>
        <v>32286283</v>
      </c>
      <c r="M8" s="89">
        <f t="shared" si="1"/>
        <v>0.55318922805438098</v>
      </c>
      <c r="N8" s="9">
        <v>65158900</v>
      </c>
      <c r="O8" s="9">
        <f t="shared" ref="O8:P8" si="4">SUM(O9:O11)</f>
        <v>0</v>
      </c>
      <c r="P8" s="9">
        <f t="shared" si="4"/>
        <v>0</v>
      </c>
    </row>
    <row r="9" spans="1:16" x14ac:dyDescent="0.35">
      <c r="A9" s="6" t="s">
        <v>9</v>
      </c>
      <c r="B9" s="7" t="s">
        <v>143</v>
      </c>
      <c r="C9" s="8">
        <v>40160400</v>
      </c>
      <c r="D9" s="9">
        <v>0</v>
      </c>
      <c r="E9" s="9">
        <v>0</v>
      </c>
      <c r="F9" s="8">
        <v>40160400</v>
      </c>
      <c r="G9" s="8">
        <v>0</v>
      </c>
      <c r="H9" s="9">
        <v>0</v>
      </c>
      <c r="I9" s="9">
        <v>40160400</v>
      </c>
      <c r="J9" s="9">
        <v>0</v>
      </c>
      <c r="K9" s="9">
        <v>0</v>
      </c>
      <c r="L9" s="9">
        <v>20028300</v>
      </c>
      <c r="M9" s="89">
        <f t="shared" si="1"/>
        <v>0.49870768219440048</v>
      </c>
      <c r="N9" s="9">
        <v>0</v>
      </c>
      <c r="O9" s="9">
        <v>0</v>
      </c>
      <c r="P9" s="9">
        <v>0</v>
      </c>
    </row>
    <row r="10" spans="1:16" ht="22" x14ac:dyDescent="0.35">
      <c r="A10" s="6" t="s">
        <v>10</v>
      </c>
      <c r="B10" s="7" t="s">
        <v>185</v>
      </c>
      <c r="C10" s="8">
        <v>0</v>
      </c>
      <c r="D10" s="9">
        <v>0</v>
      </c>
      <c r="E10" s="9">
        <v>0</v>
      </c>
      <c r="F10" s="8">
        <v>0</v>
      </c>
      <c r="G10" s="8">
        <v>0</v>
      </c>
      <c r="H10" s="9">
        <v>0</v>
      </c>
      <c r="I10" s="9">
        <v>0</v>
      </c>
      <c r="J10" s="9">
        <v>0</v>
      </c>
      <c r="K10" s="9">
        <v>0</v>
      </c>
      <c r="L10" s="8">
        <v>937220</v>
      </c>
      <c r="M10" s="89"/>
      <c r="N10" s="9">
        <v>0</v>
      </c>
      <c r="O10" s="9">
        <v>0</v>
      </c>
      <c r="P10" s="9">
        <v>0</v>
      </c>
    </row>
    <row r="11" spans="1:16" x14ac:dyDescent="0.35">
      <c r="A11" s="6" t="s">
        <v>11</v>
      </c>
      <c r="B11" s="7" t="s">
        <v>12</v>
      </c>
      <c r="C11" s="8">
        <v>18203504</v>
      </c>
      <c r="D11" s="9">
        <v>0</v>
      </c>
      <c r="E11" s="9">
        <v>0</v>
      </c>
      <c r="F11" s="8">
        <v>18203504</v>
      </c>
      <c r="G11" s="8">
        <v>0</v>
      </c>
      <c r="H11" s="9">
        <v>0</v>
      </c>
      <c r="I11" s="9">
        <v>18203504</v>
      </c>
      <c r="J11" s="9"/>
      <c r="K11" s="9"/>
      <c r="L11" s="8">
        <v>11320763</v>
      </c>
      <c r="M11" s="89">
        <f t="shared" si="1"/>
        <v>0.62190021217892999</v>
      </c>
      <c r="N11" s="9"/>
      <c r="O11" s="9"/>
      <c r="P11" s="9"/>
    </row>
    <row r="12" spans="1:16" x14ac:dyDescent="0.35">
      <c r="A12" s="6" t="s">
        <v>13</v>
      </c>
      <c r="B12" s="7" t="s">
        <v>14</v>
      </c>
      <c r="C12" s="8">
        <v>0</v>
      </c>
      <c r="D12" s="9">
        <v>0</v>
      </c>
      <c r="E12" s="9">
        <v>0</v>
      </c>
      <c r="F12" s="8">
        <v>0</v>
      </c>
      <c r="G12" s="8">
        <v>0</v>
      </c>
      <c r="H12" s="8">
        <v>0</v>
      </c>
      <c r="I12" s="8">
        <v>249786456</v>
      </c>
      <c r="J12" s="8">
        <v>0</v>
      </c>
      <c r="K12" s="8">
        <v>0</v>
      </c>
      <c r="L12" s="8">
        <v>260501597</v>
      </c>
      <c r="M12" s="89">
        <f t="shared" si="1"/>
        <v>1.0428972057636303</v>
      </c>
      <c r="N12" s="8">
        <v>324802095</v>
      </c>
      <c r="O12" s="8">
        <v>0</v>
      </c>
      <c r="P12" s="8">
        <v>0</v>
      </c>
    </row>
    <row r="13" spans="1:16" x14ac:dyDescent="0.35">
      <c r="A13" s="6" t="s">
        <v>15</v>
      </c>
      <c r="B13" s="7" t="s">
        <v>16</v>
      </c>
      <c r="C13" s="8">
        <v>520000000</v>
      </c>
      <c r="D13" s="9">
        <v>0</v>
      </c>
      <c r="E13" s="9">
        <v>0</v>
      </c>
      <c r="F13" s="8">
        <f t="shared" ref="F13:L13" si="5">SUM(F14:F20)</f>
        <v>520000000</v>
      </c>
      <c r="G13" s="8">
        <f t="shared" si="5"/>
        <v>0</v>
      </c>
      <c r="H13" s="8">
        <f t="shared" si="5"/>
        <v>0</v>
      </c>
      <c r="I13" s="8">
        <f t="shared" si="5"/>
        <v>520000000</v>
      </c>
      <c r="J13" s="8">
        <f t="shared" si="5"/>
        <v>0</v>
      </c>
      <c r="K13" s="8">
        <f t="shared" si="5"/>
        <v>0</v>
      </c>
      <c r="L13" s="8">
        <f t="shared" si="5"/>
        <v>258615482</v>
      </c>
      <c r="M13" s="89">
        <f t="shared" si="1"/>
        <v>0.49733746538461537</v>
      </c>
      <c r="N13" s="8">
        <f t="shared" ref="N13:P13" si="6">SUM(N14:N20)</f>
        <v>520000000</v>
      </c>
      <c r="O13" s="8">
        <f t="shared" si="6"/>
        <v>0</v>
      </c>
      <c r="P13" s="8">
        <f t="shared" si="6"/>
        <v>0</v>
      </c>
    </row>
    <row r="14" spans="1:16" x14ac:dyDescent="0.35">
      <c r="A14" s="6"/>
      <c r="B14" s="7" t="s">
        <v>17</v>
      </c>
      <c r="C14" s="8">
        <v>67000000</v>
      </c>
      <c r="D14" s="9">
        <v>0</v>
      </c>
      <c r="E14" s="9">
        <v>0</v>
      </c>
      <c r="F14" s="8">
        <v>67000000</v>
      </c>
      <c r="G14" s="8">
        <v>0</v>
      </c>
      <c r="H14" s="8">
        <v>0</v>
      </c>
      <c r="I14" s="8">
        <v>67000000</v>
      </c>
      <c r="J14" s="8">
        <v>0</v>
      </c>
      <c r="K14" s="8">
        <v>0</v>
      </c>
      <c r="L14" s="8">
        <v>37584917</v>
      </c>
      <c r="M14" s="89">
        <f t="shared" si="1"/>
        <v>0.5609689104477612</v>
      </c>
      <c r="N14" s="8">
        <v>67000000</v>
      </c>
      <c r="O14" s="8">
        <v>0</v>
      </c>
      <c r="P14" s="8">
        <v>0</v>
      </c>
    </row>
    <row r="15" spans="1:16" x14ac:dyDescent="0.35">
      <c r="A15" s="6"/>
      <c r="B15" s="7" t="s">
        <v>18</v>
      </c>
      <c r="C15" s="8">
        <v>16000000</v>
      </c>
      <c r="D15" s="9">
        <v>0</v>
      </c>
      <c r="E15" s="9">
        <v>0</v>
      </c>
      <c r="F15" s="8">
        <v>16000000</v>
      </c>
      <c r="G15" s="8">
        <v>0</v>
      </c>
      <c r="H15" s="8">
        <v>0</v>
      </c>
      <c r="I15" s="8">
        <v>16000000</v>
      </c>
      <c r="J15" s="8">
        <v>0</v>
      </c>
      <c r="K15" s="8">
        <v>0</v>
      </c>
      <c r="L15" s="8">
        <v>6317249</v>
      </c>
      <c r="M15" s="89">
        <f t="shared" si="1"/>
        <v>0.39482806250000002</v>
      </c>
      <c r="N15" s="8">
        <v>16000000</v>
      </c>
      <c r="O15" s="8">
        <v>0</v>
      </c>
      <c r="P15" s="8">
        <v>0</v>
      </c>
    </row>
    <row r="16" spans="1:16" x14ac:dyDescent="0.35">
      <c r="A16" s="6"/>
      <c r="B16" s="7" t="s">
        <v>19</v>
      </c>
      <c r="C16" s="8">
        <v>325000000</v>
      </c>
      <c r="D16" s="9">
        <v>0</v>
      </c>
      <c r="E16" s="9">
        <v>0</v>
      </c>
      <c r="F16" s="8">
        <v>325000000</v>
      </c>
      <c r="G16" s="8">
        <v>0</v>
      </c>
      <c r="H16" s="8">
        <v>0</v>
      </c>
      <c r="I16" s="8">
        <v>325000000</v>
      </c>
      <c r="J16" s="8">
        <v>0</v>
      </c>
      <c r="K16" s="8">
        <v>0</v>
      </c>
      <c r="L16" s="8">
        <v>154284138</v>
      </c>
      <c r="M16" s="89">
        <f t="shared" si="1"/>
        <v>0.47472042461538461</v>
      </c>
      <c r="N16" s="8">
        <v>325000000</v>
      </c>
      <c r="O16" s="8">
        <v>0</v>
      </c>
      <c r="P16" s="8">
        <v>0</v>
      </c>
    </row>
    <row r="17" spans="1:16" x14ac:dyDescent="0.35">
      <c r="A17" s="6"/>
      <c r="B17" s="7" t="s">
        <v>20</v>
      </c>
      <c r="C17" s="8">
        <v>41000000</v>
      </c>
      <c r="D17" s="9">
        <v>0</v>
      </c>
      <c r="E17" s="9">
        <v>0</v>
      </c>
      <c r="F17" s="8">
        <v>41000000</v>
      </c>
      <c r="G17" s="8">
        <v>0</v>
      </c>
      <c r="H17" s="8">
        <v>0</v>
      </c>
      <c r="I17" s="8">
        <v>41000000</v>
      </c>
      <c r="J17" s="8">
        <v>0</v>
      </c>
      <c r="K17" s="8">
        <v>0</v>
      </c>
      <c r="L17" s="8">
        <v>27213219</v>
      </c>
      <c r="M17" s="89">
        <f t="shared" si="1"/>
        <v>0.66373704878048778</v>
      </c>
      <c r="N17" s="8">
        <v>41000000</v>
      </c>
      <c r="O17" s="8">
        <v>0</v>
      </c>
      <c r="P17" s="8">
        <v>0</v>
      </c>
    </row>
    <row r="18" spans="1:16" x14ac:dyDescent="0.35">
      <c r="A18" s="6"/>
      <c r="B18" s="7" t="s">
        <v>139</v>
      </c>
      <c r="C18" s="8">
        <v>43000000</v>
      </c>
      <c r="D18" s="9">
        <v>0</v>
      </c>
      <c r="E18" s="9">
        <v>0</v>
      </c>
      <c r="F18" s="8">
        <v>43000000</v>
      </c>
      <c r="G18" s="8">
        <v>0</v>
      </c>
      <c r="H18" s="8">
        <v>0</v>
      </c>
      <c r="I18" s="8">
        <v>43000000</v>
      </c>
      <c r="J18" s="8">
        <v>0</v>
      </c>
      <c r="K18" s="8">
        <v>0</v>
      </c>
      <c r="L18" s="8">
        <v>27414588</v>
      </c>
      <c r="M18" s="89">
        <f t="shared" si="1"/>
        <v>0.63754855813953493</v>
      </c>
      <c r="N18" s="8">
        <v>43000000</v>
      </c>
      <c r="O18" s="8">
        <v>0</v>
      </c>
      <c r="P18" s="8">
        <v>0</v>
      </c>
    </row>
    <row r="19" spans="1:16" x14ac:dyDescent="0.35">
      <c r="A19" s="6"/>
      <c r="B19" s="7" t="s">
        <v>130</v>
      </c>
      <c r="C19" s="8">
        <v>2500000</v>
      </c>
      <c r="D19" s="9">
        <v>0</v>
      </c>
      <c r="E19" s="9">
        <v>0</v>
      </c>
      <c r="F19" s="8">
        <v>2500000</v>
      </c>
      <c r="G19" s="8">
        <v>0</v>
      </c>
      <c r="H19" s="8">
        <v>0</v>
      </c>
      <c r="I19" s="8">
        <v>2500000</v>
      </c>
      <c r="J19" s="8">
        <v>0</v>
      </c>
      <c r="K19" s="8">
        <v>0</v>
      </c>
      <c r="L19" s="8">
        <v>463728</v>
      </c>
      <c r="M19" s="89">
        <f t="shared" si="1"/>
        <v>0.18549119999999999</v>
      </c>
      <c r="N19" s="8">
        <v>2500000</v>
      </c>
      <c r="O19" s="8">
        <v>0</v>
      </c>
      <c r="P19" s="8">
        <v>0</v>
      </c>
    </row>
    <row r="20" spans="1:16" x14ac:dyDescent="0.35">
      <c r="A20" s="6"/>
      <c r="B20" s="7" t="s">
        <v>131</v>
      </c>
      <c r="C20" s="8">
        <v>25500000</v>
      </c>
      <c r="D20" s="9">
        <v>0</v>
      </c>
      <c r="E20" s="9">
        <v>0</v>
      </c>
      <c r="F20" s="8">
        <v>25500000</v>
      </c>
      <c r="G20" s="8">
        <v>0</v>
      </c>
      <c r="H20" s="8">
        <v>0</v>
      </c>
      <c r="I20" s="8">
        <v>25500000</v>
      </c>
      <c r="J20" s="8">
        <v>0</v>
      </c>
      <c r="K20" s="8">
        <v>0</v>
      </c>
      <c r="L20" s="8">
        <v>5337643</v>
      </c>
      <c r="M20" s="89">
        <f t="shared" si="1"/>
        <v>0.20931933333333333</v>
      </c>
      <c r="N20" s="8">
        <v>25500000</v>
      </c>
      <c r="O20" s="8">
        <v>0</v>
      </c>
      <c r="P20" s="8">
        <v>0</v>
      </c>
    </row>
    <row r="21" spans="1:16" x14ac:dyDescent="0.35">
      <c r="A21" s="6" t="s">
        <v>21</v>
      </c>
      <c r="B21" s="7" t="s">
        <v>22</v>
      </c>
      <c r="C21" s="8">
        <v>162578976</v>
      </c>
      <c r="D21" s="9">
        <v>0</v>
      </c>
      <c r="E21" s="9">
        <v>0</v>
      </c>
      <c r="F21" s="8">
        <v>162578976</v>
      </c>
      <c r="G21" s="8">
        <v>0</v>
      </c>
      <c r="H21" s="8">
        <v>0</v>
      </c>
      <c r="I21" s="8">
        <v>162578976</v>
      </c>
      <c r="J21" s="8">
        <v>0</v>
      </c>
      <c r="K21" s="8">
        <v>0</v>
      </c>
      <c r="L21" s="8">
        <v>77611871</v>
      </c>
      <c r="M21" s="89">
        <f t="shared" si="1"/>
        <v>0.47737950446926175</v>
      </c>
      <c r="N21" s="8">
        <v>171845976</v>
      </c>
      <c r="O21" s="8">
        <v>0</v>
      </c>
      <c r="P21" s="8">
        <v>0</v>
      </c>
    </row>
    <row r="22" spans="1:16" x14ac:dyDescent="0.35">
      <c r="A22" s="6" t="s">
        <v>23</v>
      </c>
      <c r="B22" s="7" t="s">
        <v>24</v>
      </c>
      <c r="C22" s="8">
        <v>51811024</v>
      </c>
      <c r="D22" s="9">
        <v>0</v>
      </c>
      <c r="E22" s="9">
        <v>0</v>
      </c>
      <c r="F22" s="8">
        <v>51811024</v>
      </c>
      <c r="G22" s="8">
        <v>0</v>
      </c>
      <c r="H22" s="8">
        <v>0</v>
      </c>
      <c r="I22" s="8">
        <v>51811024</v>
      </c>
      <c r="J22" s="8">
        <v>0</v>
      </c>
      <c r="K22" s="8">
        <v>0</v>
      </c>
      <c r="L22" s="8">
        <v>399023</v>
      </c>
      <c r="M22" s="89">
        <f t="shared" si="1"/>
        <v>7.7015076945786669E-3</v>
      </c>
      <c r="N22" s="8">
        <v>51811024</v>
      </c>
      <c r="O22" s="8">
        <v>0</v>
      </c>
      <c r="P22" s="8">
        <v>0</v>
      </c>
    </row>
    <row r="23" spans="1:16" x14ac:dyDescent="0.35">
      <c r="A23" s="6" t="s">
        <v>25</v>
      </c>
      <c r="B23" s="7" t="s">
        <v>26</v>
      </c>
      <c r="C23" s="8">
        <v>0</v>
      </c>
      <c r="D23" s="9">
        <v>0</v>
      </c>
      <c r="E23" s="9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9"/>
      <c r="N23" s="8">
        <v>0</v>
      </c>
      <c r="O23" s="8">
        <v>0</v>
      </c>
      <c r="P23" s="8">
        <v>0</v>
      </c>
    </row>
    <row r="24" spans="1:16" x14ac:dyDescent="0.35">
      <c r="A24" s="6" t="s">
        <v>27</v>
      </c>
      <c r="B24" s="7" t="s">
        <v>28</v>
      </c>
      <c r="C24" s="8">
        <v>0</v>
      </c>
      <c r="D24" s="9">
        <v>0</v>
      </c>
      <c r="E24" s="9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9"/>
      <c r="N24" s="8">
        <v>0</v>
      </c>
      <c r="O24" s="8">
        <v>0</v>
      </c>
      <c r="P24" s="8">
        <v>0</v>
      </c>
    </row>
    <row r="25" spans="1:16" x14ac:dyDescent="0.35">
      <c r="A25" s="11" t="s">
        <v>29</v>
      </c>
      <c r="B25" s="12" t="s">
        <v>30</v>
      </c>
      <c r="C25" s="8">
        <v>1533240919</v>
      </c>
      <c r="D25" s="8">
        <f>D6+D7+D12+D13+D21+D22+D23+D24</f>
        <v>0</v>
      </c>
      <c r="E25" s="8">
        <f t="shared" ref="E25:L25" si="7">E6+E7+E12+E13+E21+E22+E23+E24</f>
        <v>0</v>
      </c>
      <c r="F25" s="8">
        <f t="shared" si="7"/>
        <v>1533240919</v>
      </c>
      <c r="G25" s="8">
        <f t="shared" si="7"/>
        <v>0</v>
      </c>
      <c r="H25" s="8">
        <f t="shared" si="7"/>
        <v>0</v>
      </c>
      <c r="I25" s="8">
        <f t="shared" si="7"/>
        <v>1792041398</v>
      </c>
      <c r="J25" s="8">
        <f t="shared" si="7"/>
        <v>0</v>
      </c>
      <c r="K25" s="8">
        <f t="shared" si="7"/>
        <v>0</v>
      </c>
      <c r="L25" s="8">
        <f t="shared" si="7"/>
        <v>1000408093</v>
      </c>
      <c r="M25" s="89">
        <f t="shared" si="1"/>
        <v>0.55825054829453225</v>
      </c>
      <c r="N25" s="8">
        <f t="shared" ref="N25:P25" si="8">N6+N7+N12+N13+N21+N22+N23+N24</f>
        <v>1883119033</v>
      </c>
      <c r="O25" s="8">
        <f t="shared" si="8"/>
        <v>0</v>
      </c>
      <c r="P25" s="8">
        <f t="shared" si="8"/>
        <v>0</v>
      </c>
    </row>
    <row r="26" spans="1:16" x14ac:dyDescent="0.35">
      <c r="A26" s="6" t="s">
        <v>31</v>
      </c>
      <c r="B26" s="7" t="s">
        <v>32</v>
      </c>
      <c r="C26" s="8">
        <v>160000000</v>
      </c>
      <c r="D26" s="8">
        <v>0</v>
      </c>
      <c r="E26" s="8">
        <v>0</v>
      </c>
      <c r="F26" s="8">
        <v>160000000</v>
      </c>
      <c r="G26" s="8">
        <v>0</v>
      </c>
      <c r="H26" s="8">
        <v>0</v>
      </c>
      <c r="I26" s="8">
        <v>160000000</v>
      </c>
      <c r="J26" s="8">
        <v>0</v>
      </c>
      <c r="K26" s="8">
        <v>0</v>
      </c>
      <c r="L26" s="8">
        <v>145764262</v>
      </c>
      <c r="M26" s="89">
        <f t="shared" si="1"/>
        <v>0.91102663750000001</v>
      </c>
      <c r="N26" s="8">
        <v>160000000</v>
      </c>
      <c r="O26" s="8">
        <v>0</v>
      </c>
      <c r="P26" s="8">
        <v>0</v>
      </c>
    </row>
    <row r="27" spans="1:16" x14ac:dyDescent="0.35">
      <c r="A27" s="6" t="s">
        <v>33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9"/>
      <c r="N27" s="8">
        <v>0</v>
      </c>
      <c r="O27" s="8">
        <v>0</v>
      </c>
      <c r="P27" s="8">
        <v>0</v>
      </c>
    </row>
    <row r="28" spans="1:16" x14ac:dyDescent="0.35">
      <c r="A28" s="6" t="s">
        <v>35</v>
      </c>
      <c r="B28" s="7" t="s">
        <v>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9"/>
      <c r="N28" s="8">
        <v>0</v>
      </c>
      <c r="O28" s="8">
        <v>0</v>
      </c>
      <c r="P28" s="8">
        <v>0</v>
      </c>
    </row>
    <row r="29" spans="1:16" x14ac:dyDescent="0.35">
      <c r="A29" s="6" t="s">
        <v>37</v>
      </c>
      <c r="B29" s="7" t="s">
        <v>38</v>
      </c>
      <c r="C29" s="8">
        <v>0</v>
      </c>
      <c r="D29" s="8">
        <f t="shared" ref="D29:L29" si="9">D30+D31</f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8">
        <f t="shared" si="9"/>
        <v>0</v>
      </c>
      <c r="I29" s="8">
        <f t="shared" si="9"/>
        <v>0</v>
      </c>
      <c r="J29" s="8">
        <f t="shared" si="9"/>
        <v>0</v>
      </c>
      <c r="K29" s="8">
        <f t="shared" si="9"/>
        <v>0</v>
      </c>
      <c r="L29" s="8">
        <f t="shared" si="9"/>
        <v>0</v>
      </c>
      <c r="M29" s="89"/>
      <c r="N29" s="8">
        <f t="shared" ref="N29:P29" si="10">N30+N31</f>
        <v>0</v>
      </c>
      <c r="O29" s="8">
        <f t="shared" si="10"/>
        <v>0</v>
      </c>
      <c r="P29" s="8">
        <f t="shared" si="10"/>
        <v>0</v>
      </c>
    </row>
    <row r="30" spans="1:16" x14ac:dyDescent="0.35">
      <c r="A30" s="6"/>
      <c r="B30" s="7" t="s">
        <v>39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9"/>
      <c r="N30" s="8">
        <v>0</v>
      </c>
      <c r="O30" s="8">
        <v>0</v>
      </c>
      <c r="P30" s="8">
        <v>0</v>
      </c>
    </row>
    <row r="31" spans="1:16" x14ac:dyDescent="0.35">
      <c r="A31" s="13"/>
      <c r="B31" s="7" t="s">
        <v>52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9"/>
      <c r="N31" s="8">
        <v>0</v>
      </c>
      <c r="O31" s="8">
        <v>0</v>
      </c>
      <c r="P31" s="8">
        <v>0</v>
      </c>
    </row>
    <row r="32" spans="1:16" x14ac:dyDescent="0.35">
      <c r="A32" s="6" t="s">
        <v>41</v>
      </c>
      <c r="B32" s="7" t="s">
        <v>42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9"/>
      <c r="N32" s="8">
        <v>0</v>
      </c>
      <c r="O32" s="8">
        <v>0</v>
      </c>
      <c r="P32" s="8">
        <v>0</v>
      </c>
    </row>
    <row r="33" spans="1:20" x14ac:dyDescent="0.35">
      <c r="A33" s="6" t="s">
        <v>43</v>
      </c>
      <c r="B33" s="7" t="s">
        <v>44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9"/>
      <c r="N33" s="8">
        <v>0</v>
      </c>
      <c r="O33" s="8">
        <v>0</v>
      </c>
      <c r="P33" s="8">
        <v>0</v>
      </c>
    </row>
    <row r="34" spans="1:20" x14ac:dyDescent="0.35">
      <c r="A34" s="6" t="s">
        <v>45</v>
      </c>
      <c r="B34" s="12" t="s">
        <v>46</v>
      </c>
      <c r="C34" s="8">
        <v>160000000</v>
      </c>
      <c r="D34" s="8">
        <f>D26+D27+D28+D29+D32+D33</f>
        <v>0</v>
      </c>
      <c r="E34" s="8">
        <f t="shared" ref="E34:L34" si="11">E26+E27+E28+E29+E32+E33</f>
        <v>0</v>
      </c>
      <c r="F34" s="8">
        <f t="shared" si="11"/>
        <v>160000000</v>
      </c>
      <c r="G34" s="8">
        <f t="shared" si="11"/>
        <v>0</v>
      </c>
      <c r="H34" s="8">
        <f t="shared" si="11"/>
        <v>0</v>
      </c>
      <c r="I34" s="8">
        <f t="shared" si="11"/>
        <v>160000000</v>
      </c>
      <c r="J34" s="8">
        <f t="shared" si="11"/>
        <v>0</v>
      </c>
      <c r="K34" s="8">
        <f t="shared" si="11"/>
        <v>0</v>
      </c>
      <c r="L34" s="8">
        <f t="shared" si="11"/>
        <v>145764262</v>
      </c>
      <c r="M34" s="89">
        <f t="shared" si="1"/>
        <v>0.91102663750000001</v>
      </c>
      <c r="N34" s="8">
        <f t="shared" ref="N34:P34" si="12">N26+N27+N28+N29+N32+N33</f>
        <v>160000000</v>
      </c>
      <c r="O34" s="8">
        <f t="shared" si="12"/>
        <v>0</v>
      </c>
      <c r="P34" s="8">
        <f t="shared" si="12"/>
        <v>0</v>
      </c>
    </row>
    <row r="35" spans="1:20" x14ac:dyDescent="0.35">
      <c r="A35" s="6" t="s">
        <v>47</v>
      </c>
      <c r="B35" s="12" t="s">
        <v>48</v>
      </c>
      <c r="C35" s="8">
        <v>1693240919</v>
      </c>
      <c r="D35" s="8">
        <f>D25+D34</f>
        <v>0</v>
      </c>
      <c r="E35" s="8">
        <f t="shared" ref="E35:L35" si="13">E25+E34</f>
        <v>0</v>
      </c>
      <c r="F35" s="8">
        <f t="shared" si="13"/>
        <v>1693240919</v>
      </c>
      <c r="G35" s="8">
        <f t="shared" si="13"/>
        <v>0</v>
      </c>
      <c r="H35" s="8">
        <f t="shared" si="13"/>
        <v>0</v>
      </c>
      <c r="I35" s="8">
        <f t="shared" si="13"/>
        <v>1952041398</v>
      </c>
      <c r="J35" s="8">
        <f t="shared" si="13"/>
        <v>0</v>
      </c>
      <c r="K35" s="8">
        <f t="shared" si="13"/>
        <v>0</v>
      </c>
      <c r="L35" s="8">
        <f t="shared" si="13"/>
        <v>1146172355</v>
      </c>
      <c r="M35" s="89">
        <f t="shared" si="1"/>
        <v>0.58716600794139506</v>
      </c>
      <c r="N35" s="8">
        <f t="shared" ref="N35:P35" si="14">N25+N34</f>
        <v>2043119033</v>
      </c>
      <c r="O35" s="8">
        <f t="shared" si="14"/>
        <v>0</v>
      </c>
      <c r="P35" s="8">
        <f t="shared" si="14"/>
        <v>0</v>
      </c>
    </row>
    <row r="36" spans="1:20" x14ac:dyDescent="0.35">
      <c r="A36" s="6"/>
      <c r="B36" s="12"/>
      <c r="C36" s="9"/>
      <c r="D36" s="9"/>
      <c r="E36" s="9"/>
      <c r="F36" s="9"/>
      <c r="G36" s="9"/>
      <c r="H36" s="9"/>
      <c r="I36" s="9"/>
      <c r="J36" s="9"/>
      <c r="K36" s="9"/>
      <c r="L36" s="9"/>
      <c r="M36" s="89"/>
      <c r="N36" s="9"/>
      <c r="O36" s="9"/>
      <c r="P36" s="9"/>
    </row>
    <row r="37" spans="1:20" x14ac:dyDescent="0.35">
      <c r="A37" s="29"/>
      <c r="B37" s="30"/>
      <c r="C37" s="9"/>
      <c r="D37" s="9"/>
      <c r="E37" s="8"/>
      <c r="F37" s="8"/>
      <c r="G37" s="8"/>
      <c r="H37" s="8"/>
      <c r="I37" s="8"/>
      <c r="J37" s="8"/>
      <c r="K37" s="8"/>
      <c r="L37" s="8"/>
      <c r="M37" s="89"/>
      <c r="N37" s="8"/>
      <c r="O37" s="8"/>
      <c r="P37" s="8"/>
    </row>
    <row r="38" spans="1:20" x14ac:dyDescent="0.35">
      <c r="A38" s="49"/>
      <c r="B38" s="86"/>
      <c r="C38" s="38"/>
      <c r="D38" s="38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</row>
    <row r="39" spans="1:20" x14ac:dyDescent="0.35">
      <c r="A39" s="49"/>
      <c r="B39" s="86"/>
      <c r="C39" s="38"/>
      <c r="D39" s="38"/>
      <c r="E39" s="87"/>
      <c r="F39" s="87"/>
      <c r="G39" s="217"/>
      <c r="H39" s="217"/>
      <c r="I39" s="132"/>
      <c r="J39" s="217" t="s">
        <v>92</v>
      </c>
      <c r="K39" s="217"/>
      <c r="L39" s="87"/>
      <c r="M39" s="90" t="s">
        <v>92</v>
      </c>
      <c r="N39" s="132"/>
      <c r="O39" s="217" t="s">
        <v>92</v>
      </c>
      <c r="P39" s="217"/>
    </row>
    <row r="40" spans="1:20" x14ac:dyDescent="0.35">
      <c r="A40" s="75"/>
      <c r="B40" s="88" t="s">
        <v>55</v>
      </c>
      <c r="C40" s="218" t="s">
        <v>134</v>
      </c>
      <c r="D40" s="218"/>
      <c r="E40" s="218"/>
      <c r="F40" s="218" t="s">
        <v>149</v>
      </c>
      <c r="G40" s="218"/>
      <c r="H40" s="218"/>
      <c r="I40" s="218" t="s">
        <v>149</v>
      </c>
      <c r="J40" s="218"/>
      <c r="K40" s="218"/>
      <c r="L40" s="221" t="s">
        <v>150</v>
      </c>
      <c r="M40" s="222"/>
      <c r="N40" s="218" t="s">
        <v>149</v>
      </c>
      <c r="O40" s="218"/>
      <c r="P40" s="218"/>
    </row>
    <row r="41" spans="1:20" ht="21" x14ac:dyDescent="0.35">
      <c r="A41" s="27" t="s">
        <v>1</v>
      </c>
      <c r="B41" s="28" t="s">
        <v>2</v>
      </c>
      <c r="C41" s="28" t="s">
        <v>94</v>
      </c>
      <c r="D41" s="28" t="s">
        <v>95</v>
      </c>
      <c r="E41" s="28" t="s">
        <v>96</v>
      </c>
      <c r="F41" s="28" t="s">
        <v>94</v>
      </c>
      <c r="G41" s="28" t="s">
        <v>95</v>
      </c>
      <c r="H41" s="28" t="s">
        <v>96</v>
      </c>
      <c r="I41" s="127" t="s">
        <v>94</v>
      </c>
      <c r="J41" s="127" t="s">
        <v>95</v>
      </c>
      <c r="K41" s="127" t="s">
        <v>96</v>
      </c>
      <c r="L41" s="223"/>
      <c r="M41" s="224"/>
      <c r="N41" s="202" t="s">
        <v>94</v>
      </c>
      <c r="O41" s="202" t="s">
        <v>95</v>
      </c>
      <c r="P41" s="202" t="s">
        <v>96</v>
      </c>
    </row>
    <row r="42" spans="1:20" x14ac:dyDescent="0.35">
      <c r="A42" s="18" t="s">
        <v>3</v>
      </c>
      <c r="B42" s="19" t="s">
        <v>56</v>
      </c>
      <c r="C42" s="20">
        <v>797931623</v>
      </c>
      <c r="D42" s="20">
        <f t="shared" ref="D42:E42" si="15">D43+D44+D45+D46+D47+D50</f>
        <v>47122000</v>
      </c>
      <c r="E42" s="20">
        <f t="shared" si="15"/>
        <v>0</v>
      </c>
      <c r="F42" s="20">
        <f>F43+F44+F45+F46+F47+F50</f>
        <v>789108523</v>
      </c>
      <c r="G42" s="20">
        <f>G43+G44+G45+G46+G47+G50</f>
        <v>47122000</v>
      </c>
      <c r="H42" s="20">
        <f>H43+H44+H45+H46+H47+H50</f>
        <v>0</v>
      </c>
      <c r="I42" s="20">
        <f t="shared" ref="I42:L42" si="16">I43+I44+I45+I46+I47+I50</f>
        <v>843456612</v>
      </c>
      <c r="J42" s="20">
        <f t="shared" si="16"/>
        <v>47122000</v>
      </c>
      <c r="K42" s="20">
        <f t="shared" si="16"/>
        <v>0</v>
      </c>
      <c r="L42" s="20">
        <f t="shared" si="16"/>
        <v>446685312</v>
      </c>
      <c r="M42" s="89">
        <f>L42/(I42+J42+K42)</f>
        <v>0.50156752697761842</v>
      </c>
      <c r="N42" s="20">
        <f t="shared" ref="N42:P42" si="17">N43+N44+N45+N46+N47+N50</f>
        <v>846986487</v>
      </c>
      <c r="O42" s="20">
        <f t="shared" si="17"/>
        <v>47122000</v>
      </c>
      <c r="P42" s="20">
        <f t="shared" si="17"/>
        <v>0</v>
      </c>
    </row>
    <row r="43" spans="1:20" x14ac:dyDescent="0.35">
      <c r="A43" s="6" t="s">
        <v>57</v>
      </c>
      <c r="B43" s="7" t="s">
        <v>58</v>
      </c>
      <c r="C43" s="8">
        <v>103256112</v>
      </c>
      <c r="D43" s="8">
        <v>600000</v>
      </c>
      <c r="E43" s="8">
        <v>0</v>
      </c>
      <c r="F43" s="8">
        <v>103256112</v>
      </c>
      <c r="G43" s="8">
        <v>600000</v>
      </c>
      <c r="H43" s="8">
        <v>0</v>
      </c>
      <c r="I43" s="8">
        <v>103596520</v>
      </c>
      <c r="J43" s="8">
        <v>600000</v>
      </c>
      <c r="K43" s="8">
        <v>0</v>
      </c>
      <c r="L43" s="8">
        <v>53791051</v>
      </c>
      <c r="M43" s="89">
        <f t="shared" ref="M43:M64" si="18">L43/(I43+J43+K43)</f>
        <v>0.51624613758693672</v>
      </c>
      <c r="N43" s="8">
        <v>102606500</v>
      </c>
      <c r="O43" s="8">
        <v>600000</v>
      </c>
      <c r="P43" s="8">
        <v>0</v>
      </c>
    </row>
    <row r="44" spans="1:20" x14ac:dyDescent="0.35">
      <c r="A44" s="6" t="s">
        <v>59</v>
      </c>
      <c r="B44" s="7" t="s">
        <v>60</v>
      </c>
      <c r="C44" s="8">
        <v>23022245</v>
      </c>
      <c r="D44" s="8">
        <v>132000</v>
      </c>
      <c r="E44" s="8">
        <v>0</v>
      </c>
      <c r="F44" s="8">
        <v>23022245</v>
      </c>
      <c r="G44" s="8">
        <v>132000</v>
      </c>
      <c r="H44" s="8">
        <v>0</v>
      </c>
      <c r="I44" s="8">
        <v>23369216</v>
      </c>
      <c r="J44" s="8">
        <v>132000</v>
      </c>
      <c r="K44" s="8">
        <v>0</v>
      </c>
      <c r="L44" s="8">
        <v>12347376</v>
      </c>
      <c r="M44" s="89">
        <f t="shared" si="18"/>
        <v>0.52539306902247096</v>
      </c>
      <c r="N44" s="8">
        <v>24245830</v>
      </c>
      <c r="O44" s="8">
        <v>132000</v>
      </c>
      <c r="P44" s="8">
        <v>0</v>
      </c>
    </row>
    <row r="45" spans="1:20" x14ac:dyDescent="0.35">
      <c r="A45" s="6" t="s">
        <v>61</v>
      </c>
      <c r="B45" s="7" t="s">
        <v>62</v>
      </c>
      <c r="C45" s="8">
        <v>409996957</v>
      </c>
      <c r="D45" s="8">
        <v>10500000</v>
      </c>
      <c r="E45" s="8">
        <v>0</v>
      </c>
      <c r="F45" s="8">
        <v>410075718</v>
      </c>
      <c r="G45" s="8">
        <v>10500000</v>
      </c>
      <c r="H45" s="8">
        <v>0</v>
      </c>
      <c r="I45" s="8">
        <v>460706358</v>
      </c>
      <c r="J45" s="8">
        <v>10500000</v>
      </c>
      <c r="K45" s="8">
        <v>0</v>
      </c>
      <c r="L45" s="8">
        <v>265837125</v>
      </c>
      <c r="M45" s="89">
        <f t="shared" si="18"/>
        <v>0.56416285664804211</v>
      </c>
      <c r="N45" s="8">
        <v>466641876</v>
      </c>
      <c r="O45" s="8">
        <v>10500000</v>
      </c>
      <c r="P45" s="8">
        <v>0</v>
      </c>
      <c r="T45" s="113"/>
    </row>
    <row r="46" spans="1:20" x14ac:dyDescent="0.35">
      <c r="A46" s="6" t="s">
        <v>63</v>
      </c>
      <c r="B46" s="7" t="s">
        <v>64</v>
      </c>
      <c r="C46" s="8">
        <v>0</v>
      </c>
      <c r="D46" s="8">
        <v>0</v>
      </c>
      <c r="E46" s="8">
        <v>0</v>
      </c>
      <c r="F46" s="8">
        <v>1456900</v>
      </c>
      <c r="G46" s="8">
        <v>0</v>
      </c>
      <c r="H46" s="8">
        <v>0</v>
      </c>
      <c r="I46" s="8">
        <v>3817000</v>
      </c>
      <c r="J46" s="8">
        <v>0</v>
      </c>
      <c r="K46" s="8">
        <v>0</v>
      </c>
      <c r="L46" s="8">
        <v>3115219</v>
      </c>
      <c r="M46" s="89">
        <f t="shared" si="18"/>
        <v>0.81614330626146192</v>
      </c>
      <c r="N46" s="8">
        <v>4502019</v>
      </c>
      <c r="O46" s="8">
        <v>0</v>
      </c>
      <c r="P46" s="8">
        <v>0</v>
      </c>
      <c r="T46" s="113"/>
    </row>
    <row r="47" spans="1:20" x14ac:dyDescent="0.35">
      <c r="A47" s="6" t="s">
        <v>65</v>
      </c>
      <c r="B47" s="7" t="s">
        <v>66</v>
      </c>
      <c r="C47" s="8">
        <v>194415472</v>
      </c>
      <c r="D47" s="8">
        <v>35890000</v>
      </c>
      <c r="E47" s="8">
        <f t="shared" ref="E47:E48" si="19">E48+E49</f>
        <v>0</v>
      </c>
      <c r="F47" s="8">
        <v>194415472</v>
      </c>
      <c r="G47" s="8">
        <v>35890000</v>
      </c>
      <c r="H47" s="8">
        <v>0</v>
      </c>
      <c r="I47" s="8">
        <f>SUM(I48:I49)</f>
        <v>194985942</v>
      </c>
      <c r="J47" s="8">
        <f t="shared" ref="J47:L47" si="20">SUM(J48:J49)</f>
        <v>35890000</v>
      </c>
      <c r="K47" s="8">
        <v>0</v>
      </c>
      <c r="L47" s="8">
        <f t="shared" si="20"/>
        <v>111594541</v>
      </c>
      <c r="M47" s="89">
        <f t="shared" si="18"/>
        <v>0.48335283457121747</v>
      </c>
      <c r="N47" s="8">
        <f>SUM(N48:N49)</f>
        <v>170848286</v>
      </c>
      <c r="O47" s="8">
        <f t="shared" ref="O47" si="21">SUM(O48:O49)</f>
        <v>35890000</v>
      </c>
      <c r="P47" s="8">
        <v>0</v>
      </c>
      <c r="T47" s="113"/>
    </row>
    <row r="48" spans="1:20" x14ac:dyDescent="0.35">
      <c r="A48" s="21" t="s">
        <v>67</v>
      </c>
      <c r="B48" s="7" t="s">
        <v>68</v>
      </c>
      <c r="C48" s="8">
        <v>194415472</v>
      </c>
      <c r="D48" s="8">
        <v>35890000</v>
      </c>
      <c r="E48" s="8">
        <f t="shared" si="19"/>
        <v>0</v>
      </c>
      <c r="F48" s="8">
        <v>194046672</v>
      </c>
      <c r="G48" s="8">
        <v>35890000</v>
      </c>
      <c r="H48" s="8">
        <v>0</v>
      </c>
      <c r="I48" s="8">
        <v>194511542</v>
      </c>
      <c r="J48" s="8">
        <v>35890000</v>
      </c>
      <c r="K48" s="8">
        <v>0</v>
      </c>
      <c r="L48" s="8">
        <v>111528541</v>
      </c>
      <c r="M48" s="89">
        <f t="shared" si="18"/>
        <v>0.48406160840711737</v>
      </c>
      <c r="N48" s="8">
        <v>170373886</v>
      </c>
      <c r="O48" s="8">
        <v>35890000</v>
      </c>
      <c r="P48" s="8">
        <v>0</v>
      </c>
      <c r="T48" s="113"/>
    </row>
    <row r="49" spans="1:20" x14ac:dyDescent="0.35">
      <c r="A49" s="21" t="s">
        <v>69</v>
      </c>
      <c r="B49" s="7" t="s">
        <v>70</v>
      </c>
      <c r="C49" s="8">
        <v>0</v>
      </c>
      <c r="D49" s="8">
        <v>0</v>
      </c>
      <c r="E49" s="8">
        <v>0</v>
      </c>
      <c r="F49" s="8">
        <v>368800</v>
      </c>
      <c r="G49" s="8">
        <v>0</v>
      </c>
      <c r="H49" s="8">
        <v>0</v>
      </c>
      <c r="I49" s="8">
        <v>474400</v>
      </c>
      <c r="J49" s="8">
        <v>0</v>
      </c>
      <c r="K49" s="8">
        <v>0</v>
      </c>
      <c r="L49" s="8">
        <v>66000</v>
      </c>
      <c r="M49" s="89">
        <f t="shared" si="18"/>
        <v>0.13912310286677909</v>
      </c>
      <c r="N49" s="8">
        <v>474400</v>
      </c>
      <c r="O49" s="8">
        <v>0</v>
      </c>
      <c r="P49" s="8">
        <v>0</v>
      </c>
      <c r="T49" s="113"/>
    </row>
    <row r="50" spans="1:20" x14ac:dyDescent="0.35">
      <c r="A50" s="21" t="s">
        <v>71</v>
      </c>
      <c r="B50" s="7" t="s">
        <v>72</v>
      </c>
      <c r="C50" s="8">
        <v>67240837</v>
      </c>
      <c r="D50" s="8">
        <v>0</v>
      </c>
      <c r="E50" s="8">
        <v>0</v>
      </c>
      <c r="F50" s="8">
        <v>56882076</v>
      </c>
      <c r="G50" s="8">
        <v>0</v>
      </c>
      <c r="H50" s="8">
        <v>0</v>
      </c>
      <c r="I50" s="8">
        <v>56981576</v>
      </c>
      <c r="J50" s="8">
        <v>0</v>
      </c>
      <c r="K50" s="8">
        <v>0</v>
      </c>
      <c r="L50" s="8">
        <v>0</v>
      </c>
      <c r="M50" s="89">
        <f t="shared" si="18"/>
        <v>0</v>
      </c>
      <c r="N50" s="8">
        <v>78141976</v>
      </c>
      <c r="O50" s="8">
        <v>0</v>
      </c>
      <c r="P50" s="8">
        <v>0</v>
      </c>
      <c r="T50" s="113"/>
    </row>
    <row r="51" spans="1:20" x14ac:dyDescent="0.35">
      <c r="A51" s="21" t="s">
        <v>5</v>
      </c>
      <c r="B51" s="7" t="s">
        <v>73</v>
      </c>
      <c r="C51" s="8">
        <v>11400000</v>
      </c>
      <c r="D51" s="8">
        <f t="shared" ref="D51:L51" si="22">D52+D53+D54</f>
        <v>40278825</v>
      </c>
      <c r="E51" s="8">
        <f t="shared" si="22"/>
        <v>0</v>
      </c>
      <c r="F51" s="8">
        <f t="shared" si="22"/>
        <v>21633383</v>
      </c>
      <c r="G51" s="8">
        <f t="shared" si="22"/>
        <v>15000000</v>
      </c>
      <c r="H51" s="8">
        <f t="shared" si="22"/>
        <v>0</v>
      </c>
      <c r="I51" s="8">
        <f t="shared" si="22"/>
        <v>257759129</v>
      </c>
      <c r="J51" s="8">
        <f t="shared" si="22"/>
        <v>15000000</v>
      </c>
      <c r="K51" s="8">
        <f t="shared" si="22"/>
        <v>0</v>
      </c>
      <c r="L51" s="8">
        <f t="shared" si="22"/>
        <v>19235329</v>
      </c>
      <c r="M51" s="89">
        <f t="shared" si="18"/>
        <v>7.0521302331919389E-2</v>
      </c>
      <c r="N51" s="8">
        <f t="shared" ref="N51:P51" si="23">N52+N53+N54</f>
        <v>345306889</v>
      </c>
      <c r="O51" s="8">
        <f t="shared" si="23"/>
        <v>15000000</v>
      </c>
      <c r="P51" s="8">
        <f t="shared" si="23"/>
        <v>0</v>
      </c>
      <c r="T51" s="113"/>
    </row>
    <row r="52" spans="1:20" x14ac:dyDescent="0.35">
      <c r="A52" s="21" t="s">
        <v>7</v>
      </c>
      <c r="B52" s="7" t="s">
        <v>74</v>
      </c>
      <c r="C52" s="8">
        <v>11400000</v>
      </c>
      <c r="D52" s="8">
        <v>35278825</v>
      </c>
      <c r="E52" s="8"/>
      <c r="F52" s="8">
        <v>21633383</v>
      </c>
      <c r="G52" s="8">
        <v>0</v>
      </c>
      <c r="H52" s="8">
        <v>0</v>
      </c>
      <c r="I52" s="8">
        <v>20412792</v>
      </c>
      <c r="J52" s="8">
        <v>0</v>
      </c>
      <c r="K52" s="8">
        <v>0</v>
      </c>
      <c r="L52" s="8">
        <v>8346329</v>
      </c>
      <c r="M52" s="89">
        <f t="shared" si="18"/>
        <v>0.40887738433821302</v>
      </c>
      <c r="N52" s="8">
        <v>26944064</v>
      </c>
      <c r="O52" s="8">
        <v>0</v>
      </c>
      <c r="P52" s="8">
        <v>0</v>
      </c>
      <c r="S52" s="113"/>
      <c r="T52" s="113"/>
    </row>
    <row r="53" spans="1:20" x14ac:dyDescent="0.35">
      <c r="A53" s="21" t="s">
        <v>75</v>
      </c>
      <c r="B53" s="7" t="s">
        <v>76</v>
      </c>
      <c r="C53" s="8">
        <v>0</v>
      </c>
      <c r="D53" s="8">
        <v>5000000</v>
      </c>
      <c r="E53" s="8"/>
      <c r="F53" s="8">
        <v>0</v>
      </c>
      <c r="G53" s="8">
        <v>15000000</v>
      </c>
      <c r="H53" s="8">
        <v>0</v>
      </c>
      <c r="I53" s="8">
        <v>237346337</v>
      </c>
      <c r="J53" s="8">
        <v>15000000</v>
      </c>
      <c r="K53" s="8">
        <v>0</v>
      </c>
      <c r="L53" s="8">
        <v>10889000</v>
      </c>
      <c r="M53" s="89">
        <f t="shared" si="18"/>
        <v>4.3151012728986034E-2</v>
      </c>
      <c r="N53" s="8">
        <v>316112825</v>
      </c>
      <c r="O53" s="8">
        <v>15000000</v>
      </c>
      <c r="P53" s="8">
        <v>0</v>
      </c>
      <c r="T53" s="113"/>
    </row>
    <row r="54" spans="1:20" x14ac:dyDescent="0.35">
      <c r="A54" s="21" t="s">
        <v>77</v>
      </c>
      <c r="B54" s="7" t="s">
        <v>78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9"/>
      <c r="N54" s="8">
        <v>2250000</v>
      </c>
      <c r="O54" s="8">
        <v>0</v>
      </c>
      <c r="P54" s="8">
        <v>0</v>
      </c>
      <c r="T54" s="113"/>
    </row>
    <row r="55" spans="1:20" x14ac:dyDescent="0.35">
      <c r="A55" s="21" t="s">
        <v>13</v>
      </c>
      <c r="B55" s="12" t="s">
        <v>79</v>
      </c>
      <c r="C55" s="8">
        <f>C42+C51</f>
        <v>809331623</v>
      </c>
      <c r="D55" s="8">
        <f>D42+D51</f>
        <v>87400825</v>
      </c>
      <c r="E55" s="8">
        <f t="shared" ref="E55:L55" si="24">E42+E51</f>
        <v>0</v>
      </c>
      <c r="F55" s="8">
        <f t="shared" si="24"/>
        <v>810741906</v>
      </c>
      <c r="G55" s="8">
        <f t="shared" si="24"/>
        <v>62122000</v>
      </c>
      <c r="H55" s="8">
        <f t="shared" si="24"/>
        <v>0</v>
      </c>
      <c r="I55" s="8">
        <f t="shared" si="24"/>
        <v>1101215741</v>
      </c>
      <c r="J55" s="8">
        <f t="shared" si="24"/>
        <v>62122000</v>
      </c>
      <c r="K55" s="8">
        <f t="shared" si="24"/>
        <v>0</v>
      </c>
      <c r="L55" s="8">
        <f t="shared" si="24"/>
        <v>465920641</v>
      </c>
      <c r="M55" s="89">
        <f t="shared" si="18"/>
        <v>0.40050333156001339</v>
      </c>
      <c r="N55" s="8">
        <f t="shared" ref="N55:P55" si="25">N42+N51</f>
        <v>1192293376</v>
      </c>
      <c r="O55" s="8">
        <f t="shared" si="25"/>
        <v>62122000</v>
      </c>
      <c r="P55" s="8">
        <f t="shared" si="25"/>
        <v>0</v>
      </c>
      <c r="R55" s="113"/>
      <c r="T55" s="113"/>
    </row>
    <row r="56" spans="1:20" x14ac:dyDescent="0.35">
      <c r="A56" s="6" t="s">
        <v>15</v>
      </c>
      <c r="B56" s="7" t="s">
        <v>80</v>
      </c>
      <c r="C56" s="8">
        <v>160000000</v>
      </c>
      <c r="D56" s="8">
        <v>0</v>
      </c>
      <c r="E56" s="8">
        <v>0</v>
      </c>
      <c r="F56" s="8">
        <v>160000000</v>
      </c>
      <c r="G56" s="8">
        <v>0</v>
      </c>
      <c r="H56" s="8">
        <v>0</v>
      </c>
      <c r="I56" s="8">
        <v>160000000</v>
      </c>
      <c r="J56" s="8">
        <v>0</v>
      </c>
      <c r="K56" s="8">
        <v>0</v>
      </c>
      <c r="L56" s="8">
        <v>145764262</v>
      </c>
      <c r="M56" s="89">
        <f t="shared" si="18"/>
        <v>0.91102663750000001</v>
      </c>
      <c r="N56" s="8">
        <v>160000000</v>
      </c>
      <c r="O56" s="8">
        <v>0</v>
      </c>
      <c r="P56" s="8">
        <v>0</v>
      </c>
      <c r="T56" s="113"/>
    </row>
    <row r="57" spans="1:20" x14ac:dyDescent="0.35">
      <c r="A57" s="6" t="s">
        <v>21</v>
      </c>
      <c r="B57" s="7" t="s">
        <v>81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9"/>
      <c r="N57" s="8">
        <v>0</v>
      </c>
      <c r="O57" s="8">
        <v>0</v>
      </c>
      <c r="P57" s="8">
        <v>0</v>
      </c>
      <c r="T57" s="113"/>
    </row>
    <row r="58" spans="1:20" x14ac:dyDescent="0.35">
      <c r="A58" s="6" t="s">
        <v>23</v>
      </c>
      <c r="B58" s="7" t="s">
        <v>82</v>
      </c>
      <c r="C58" s="8">
        <f>SUM(C59:C61)</f>
        <v>636508471</v>
      </c>
      <c r="D58" s="8">
        <f t="shared" ref="D58:F58" si="26">SUM(D59:D61)</f>
        <v>0</v>
      </c>
      <c r="E58" s="8">
        <f t="shared" si="26"/>
        <v>0</v>
      </c>
      <c r="F58" s="8">
        <f t="shared" si="26"/>
        <v>636508471</v>
      </c>
      <c r="G58" s="8">
        <f t="shared" ref="G58" si="27">SUM(G59:G61)</f>
        <v>0</v>
      </c>
      <c r="H58" s="8">
        <f t="shared" ref="H58:L58" si="28">SUM(H59:H61)</f>
        <v>0</v>
      </c>
      <c r="I58" s="8">
        <f t="shared" si="28"/>
        <v>628703657</v>
      </c>
      <c r="J58" s="8">
        <f t="shared" si="28"/>
        <v>0</v>
      </c>
      <c r="K58" s="8">
        <f t="shared" si="28"/>
        <v>0</v>
      </c>
      <c r="L58" s="8">
        <f t="shared" si="28"/>
        <v>317463439</v>
      </c>
      <c r="M58" s="89">
        <f t="shared" si="18"/>
        <v>0.50494924829107524</v>
      </c>
      <c r="N58" s="8">
        <f t="shared" ref="N58:P58" si="29">SUM(N59:N61)</f>
        <v>628703657</v>
      </c>
      <c r="O58" s="8">
        <f t="shared" si="29"/>
        <v>0</v>
      </c>
      <c r="P58" s="8">
        <f t="shared" si="29"/>
        <v>0</v>
      </c>
      <c r="T58" s="113"/>
    </row>
    <row r="59" spans="1:20" x14ac:dyDescent="0.35">
      <c r="A59" s="6"/>
      <c r="B59" s="7" t="s">
        <v>83</v>
      </c>
      <c r="C59" s="8">
        <v>636508471</v>
      </c>
      <c r="D59" s="8">
        <v>0</v>
      </c>
      <c r="E59" s="8">
        <v>0</v>
      </c>
      <c r="F59" s="8">
        <v>636508471</v>
      </c>
      <c r="G59" s="8">
        <v>0</v>
      </c>
      <c r="H59" s="8">
        <v>0</v>
      </c>
      <c r="I59" s="8">
        <v>604835115</v>
      </c>
      <c r="J59" s="8">
        <v>0</v>
      </c>
      <c r="K59" s="8">
        <v>0</v>
      </c>
      <c r="L59" s="8">
        <v>293594897</v>
      </c>
      <c r="M59" s="89">
        <f t="shared" si="18"/>
        <v>0.48541311461388942</v>
      </c>
      <c r="N59" s="8">
        <v>604835115</v>
      </c>
      <c r="O59" s="8">
        <v>0</v>
      </c>
      <c r="P59" s="8">
        <v>0</v>
      </c>
      <c r="T59" s="113"/>
    </row>
    <row r="60" spans="1:20" x14ac:dyDescent="0.35">
      <c r="A60" s="13"/>
      <c r="B60" s="7" t="s">
        <v>84</v>
      </c>
      <c r="C60" s="8">
        <v>0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89"/>
      <c r="N60" s="110">
        <v>0</v>
      </c>
      <c r="O60" s="110">
        <v>0</v>
      </c>
      <c r="P60" s="110">
        <v>0</v>
      </c>
      <c r="T60" s="113"/>
    </row>
    <row r="61" spans="1:20" x14ac:dyDescent="0.35">
      <c r="A61" s="85"/>
      <c r="B61" s="7" t="s">
        <v>151</v>
      </c>
      <c r="C61" s="8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23868542</v>
      </c>
      <c r="J61" s="31">
        <v>0</v>
      </c>
      <c r="K61" s="31">
        <v>0</v>
      </c>
      <c r="L61" s="31">
        <v>23868542</v>
      </c>
      <c r="M61" s="89">
        <f t="shared" si="18"/>
        <v>1</v>
      </c>
      <c r="N61" s="31">
        <v>23868542</v>
      </c>
      <c r="O61" s="31">
        <v>0</v>
      </c>
      <c r="P61" s="31">
        <v>0</v>
      </c>
      <c r="T61" s="113"/>
    </row>
    <row r="62" spans="1:20" x14ac:dyDescent="0.35">
      <c r="A62" s="6" t="s">
        <v>25</v>
      </c>
      <c r="B62" s="7" t="s">
        <v>85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9"/>
      <c r="N62" s="8">
        <v>0</v>
      </c>
      <c r="O62" s="8">
        <v>0</v>
      </c>
      <c r="P62" s="8">
        <v>0</v>
      </c>
    </row>
    <row r="63" spans="1:20" x14ac:dyDescent="0.35">
      <c r="A63" s="6" t="s">
        <v>27</v>
      </c>
      <c r="B63" s="12" t="s">
        <v>86</v>
      </c>
      <c r="C63" s="8">
        <f>C56+C57+C58+C62</f>
        <v>796508471</v>
      </c>
      <c r="D63" s="8">
        <f>D56+D57+D58+D62</f>
        <v>0</v>
      </c>
      <c r="E63" s="8">
        <f t="shared" ref="E63:L63" si="30">E56+E57+E58+E62</f>
        <v>0</v>
      </c>
      <c r="F63" s="8">
        <f t="shared" si="30"/>
        <v>796508471</v>
      </c>
      <c r="G63" s="8">
        <f t="shared" si="30"/>
        <v>0</v>
      </c>
      <c r="H63" s="8">
        <f t="shared" si="30"/>
        <v>0</v>
      </c>
      <c r="I63" s="8">
        <f t="shared" si="30"/>
        <v>788703657</v>
      </c>
      <c r="J63" s="8">
        <f t="shared" si="30"/>
        <v>0</v>
      </c>
      <c r="K63" s="8">
        <f t="shared" si="30"/>
        <v>0</v>
      </c>
      <c r="L63" s="8">
        <f t="shared" si="30"/>
        <v>463227701</v>
      </c>
      <c r="M63" s="89">
        <f t="shared" si="18"/>
        <v>0.58732794870253779</v>
      </c>
      <c r="N63" s="8">
        <f t="shared" ref="N63:P63" si="31">N56+N57+N58+N62</f>
        <v>788703657</v>
      </c>
      <c r="O63" s="8">
        <f t="shared" si="31"/>
        <v>0</v>
      </c>
      <c r="P63" s="8">
        <f t="shared" si="31"/>
        <v>0</v>
      </c>
    </row>
    <row r="64" spans="1:20" x14ac:dyDescent="0.35">
      <c r="A64" s="6" t="s">
        <v>29</v>
      </c>
      <c r="B64" s="12" t="s">
        <v>87</v>
      </c>
      <c r="C64" s="8">
        <f>C55+C63</f>
        <v>1605840094</v>
      </c>
      <c r="D64" s="8">
        <f>D55+D63</f>
        <v>87400825</v>
      </c>
      <c r="E64" s="8">
        <f t="shared" ref="E64:L64" si="32">E55+E63</f>
        <v>0</v>
      </c>
      <c r="F64" s="8">
        <f t="shared" si="32"/>
        <v>1607250377</v>
      </c>
      <c r="G64" s="8">
        <f t="shared" si="32"/>
        <v>62122000</v>
      </c>
      <c r="H64" s="8">
        <f t="shared" si="32"/>
        <v>0</v>
      </c>
      <c r="I64" s="8">
        <f t="shared" si="32"/>
        <v>1889919398</v>
      </c>
      <c r="J64" s="8">
        <f t="shared" si="32"/>
        <v>62122000</v>
      </c>
      <c r="K64" s="8">
        <f t="shared" si="32"/>
        <v>0</v>
      </c>
      <c r="L64" s="8">
        <f t="shared" si="32"/>
        <v>929148342</v>
      </c>
      <c r="M64" s="89">
        <f t="shared" si="18"/>
        <v>0.47598803127432443</v>
      </c>
      <c r="N64" s="8">
        <f t="shared" ref="N64:P64" si="33">N55+N63</f>
        <v>1980997033</v>
      </c>
      <c r="O64" s="8">
        <f t="shared" si="33"/>
        <v>62122000</v>
      </c>
      <c r="P64" s="8">
        <f t="shared" si="33"/>
        <v>0</v>
      </c>
    </row>
    <row r="65" spans="3:19" x14ac:dyDescent="0.35">
      <c r="K65" s="42"/>
      <c r="P65" s="42" t="s">
        <v>262</v>
      </c>
      <c r="Q65" s="113"/>
      <c r="R65" s="113"/>
      <c r="S65" s="113"/>
    </row>
    <row r="66" spans="3:19" x14ac:dyDescent="0.35">
      <c r="C66" s="10"/>
      <c r="D66" s="10"/>
      <c r="F66" s="10"/>
      <c r="G66" s="10"/>
      <c r="I66" s="214"/>
      <c r="J66" s="214"/>
      <c r="K66" s="214"/>
      <c r="L66" s="214"/>
      <c r="M66" s="215"/>
      <c r="N66" s="214"/>
      <c r="O66" s="10"/>
      <c r="P66" s="10"/>
    </row>
    <row r="67" spans="3:19" x14ac:dyDescent="0.35">
      <c r="C67" s="10"/>
      <c r="F67" s="10"/>
      <c r="J67" s="10"/>
      <c r="O67" s="10"/>
    </row>
    <row r="68" spans="3:19" x14ac:dyDescent="0.35">
      <c r="D68" s="10"/>
      <c r="G68" s="10"/>
      <c r="N68" s="10"/>
    </row>
  </sheetData>
  <mergeCells count="20">
    <mergeCell ref="O39:P39"/>
    <mergeCell ref="N40:P40"/>
    <mergeCell ref="E1:P1"/>
    <mergeCell ref="E2:P2"/>
    <mergeCell ref="J3:K3"/>
    <mergeCell ref="J39:K39"/>
    <mergeCell ref="L4:M5"/>
    <mergeCell ref="L40:M41"/>
    <mergeCell ref="C40:E40"/>
    <mergeCell ref="F40:H40"/>
    <mergeCell ref="G39:H39"/>
    <mergeCell ref="I4:K4"/>
    <mergeCell ref="I40:K40"/>
    <mergeCell ref="A1:C1"/>
    <mergeCell ref="A2:C2"/>
    <mergeCell ref="C4:E4"/>
    <mergeCell ref="F4:H4"/>
    <mergeCell ref="G3:H3"/>
    <mergeCell ref="O3:P3"/>
    <mergeCell ref="N4:P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3"/>
  <sheetViews>
    <sheetView zoomScaleNormal="100" workbookViewId="0">
      <selection activeCell="D1" sqref="D1:L1"/>
    </sheetView>
  </sheetViews>
  <sheetFormatPr defaultColWidth="16.7265625" defaultRowHeight="14.5" x14ac:dyDescent="0.35"/>
  <cols>
    <col min="1" max="1" width="3.1796875" bestFit="1" customWidth="1"/>
    <col min="2" max="2" width="42.81640625" bestFit="1" customWidth="1"/>
    <col min="3" max="3" width="11.54296875" customWidth="1"/>
    <col min="4" max="4" width="14.7265625" customWidth="1"/>
    <col min="5" max="5" width="13.81640625" hidden="1" customWidth="1"/>
    <col min="6" max="8" width="12.453125" hidden="1" customWidth="1"/>
    <col min="9" max="10" width="11.1796875" hidden="1" customWidth="1"/>
    <col min="11" max="12" width="14.453125" customWidth="1"/>
  </cols>
  <sheetData>
    <row r="1" spans="1:12" ht="15" customHeight="1" x14ac:dyDescent="0.35">
      <c r="A1" s="226" t="s">
        <v>93</v>
      </c>
      <c r="B1" s="227"/>
      <c r="C1" s="227"/>
      <c r="D1" s="234" t="s">
        <v>284</v>
      </c>
      <c r="E1" s="234"/>
      <c r="F1" s="234"/>
      <c r="G1" s="234"/>
      <c r="H1" s="234"/>
      <c r="I1" s="234"/>
      <c r="J1" s="234"/>
      <c r="K1" s="234"/>
      <c r="L1" s="234"/>
    </row>
    <row r="2" spans="1:12" ht="15" customHeight="1" x14ac:dyDescent="0.35">
      <c r="A2" s="226" t="s">
        <v>144</v>
      </c>
      <c r="B2" s="228"/>
      <c r="C2" s="228"/>
      <c r="D2" s="220" t="s">
        <v>264</v>
      </c>
      <c r="E2" s="220"/>
      <c r="F2" s="220"/>
      <c r="G2" s="220"/>
      <c r="H2" s="220"/>
      <c r="I2" s="220"/>
      <c r="J2" s="220"/>
      <c r="K2" s="220"/>
      <c r="L2" s="220"/>
    </row>
    <row r="3" spans="1:12" x14ac:dyDescent="0.35">
      <c r="A3" s="76"/>
      <c r="B3" s="78"/>
      <c r="C3" s="78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35">
      <c r="A4" s="76"/>
      <c r="B4" s="78"/>
      <c r="C4" s="78"/>
      <c r="D4" s="33"/>
      <c r="E4" s="217"/>
      <c r="F4" s="217"/>
      <c r="G4" s="217"/>
      <c r="H4" s="217"/>
      <c r="I4" s="225" t="s">
        <v>92</v>
      </c>
      <c r="J4" s="225"/>
      <c r="K4" s="217" t="s">
        <v>92</v>
      </c>
      <c r="L4" s="217"/>
    </row>
    <row r="5" spans="1:12" x14ac:dyDescent="0.35">
      <c r="A5" s="1"/>
      <c r="B5" s="2" t="s">
        <v>0</v>
      </c>
      <c r="C5" s="229" t="s">
        <v>134</v>
      </c>
      <c r="D5" s="229"/>
      <c r="E5" s="229" t="s">
        <v>149</v>
      </c>
      <c r="F5" s="229"/>
      <c r="G5" s="229" t="s">
        <v>149</v>
      </c>
      <c r="H5" s="229"/>
      <c r="I5" s="230" t="s">
        <v>150</v>
      </c>
      <c r="J5" s="231"/>
      <c r="K5" s="229" t="s">
        <v>149</v>
      </c>
      <c r="L5" s="229"/>
    </row>
    <row r="6" spans="1:12" x14ac:dyDescent="0.35">
      <c r="A6" s="27" t="s">
        <v>98</v>
      </c>
      <c r="B6" s="28" t="s">
        <v>2</v>
      </c>
      <c r="C6" s="28" t="s">
        <v>99</v>
      </c>
      <c r="D6" s="28" t="s">
        <v>100</v>
      </c>
      <c r="E6" s="28" t="s">
        <v>99</v>
      </c>
      <c r="F6" s="28" t="s">
        <v>100</v>
      </c>
      <c r="G6" s="127" t="s">
        <v>99</v>
      </c>
      <c r="H6" s="127" t="s">
        <v>100</v>
      </c>
      <c r="I6" s="232"/>
      <c r="J6" s="233"/>
      <c r="K6" s="202" t="s">
        <v>99</v>
      </c>
      <c r="L6" s="202" t="s">
        <v>100</v>
      </c>
    </row>
    <row r="7" spans="1:12" x14ac:dyDescent="0.35">
      <c r="A7" s="6" t="s">
        <v>3</v>
      </c>
      <c r="B7" s="7" t="s">
        <v>4</v>
      </c>
      <c r="C7" s="31">
        <v>740487015</v>
      </c>
      <c r="D7" s="8">
        <v>0</v>
      </c>
      <c r="E7" s="31">
        <v>740487015</v>
      </c>
      <c r="F7" s="8">
        <v>0</v>
      </c>
      <c r="G7" s="8">
        <v>749501038</v>
      </c>
      <c r="H7" s="8">
        <v>0</v>
      </c>
      <c r="I7" s="8">
        <v>370993837</v>
      </c>
      <c r="J7" s="95">
        <f>I7/(G7+H7)</f>
        <v>0.49498775610768403</v>
      </c>
      <c r="K7" s="8">
        <v>749501038</v>
      </c>
      <c r="L7" s="8">
        <v>0</v>
      </c>
    </row>
    <row r="8" spans="1:12" x14ac:dyDescent="0.35">
      <c r="A8" s="6" t="s">
        <v>5</v>
      </c>
      <c r="B8" s="7" t="s">
        <v>145</v>
      </c>
      <c r="C8" s="31">
        <v>58363904</v>
      </c>
      <c r="D8" s="8">
        <v>0</v>
      </c>
      <c r="E8" s="31">
        <v>58363904</v>
      </c>
      <c r="F8" s="8">
        <v>0</v>
      </c>
      <c r="G8" s="8">
        <v>58363904</v>
      </c>
      <c r="H8" s="8">
        <v>0</v>
      </c>
      <c r="I8" s="8">
        <v>32286283</v>
      </c>
      <c r="J8" s="95">
        <f t="shared" ref="J8:J25" si="0">I8/(G8+H8)</f>
        <v>0.55318922805438098</v>
      </c>
      <c r="K8" s="8">
        <v>65158900</v>
      </c>
      <c r="L8" s="8">
        <v>0</v>
      </c>
    </row>
    <row r="9" spans="1:12" x14ac:dyDescent="0.35">
      <c r="A9" s="6" t="s">
        <v>13</v>
      </c>
      <c r="B9" s="7" t="s">
        <v>101</v>
      </c>
      <c r="C9" s="31">
        <v>0</v>
      </c>
      <c r="D9" s="8">
        <v>0</v>
      </c>
      <c r="E9" s="31">
        <v>0</v>
      </c>
      <c r="F9" s="8">
        <v>0</v>
      </c>
      <c r="G9" s="8">
        <v>249786456</v>
      </c>
      <c r="H9" s="8">
        <v>0</v>
      </c>
      <c r="I9" s="8">
        <v>260501597</v>
      </c>
      <c r="J9" s="95">
        <f t="shared" si="0"/>
        <v>1.0428972057636303</v>
      </c>
      <c r="K9" s="8">
        <v>324802095</v>
      </c>
      <c r="L9" s="8">
        <v>0</v>
      </c>
    </row>
    <row r="10" spans="1:12" x14ac:dyDescent="0.35">
      <c r="A10" s="6" t="s">
        <v>15</v>
      </c>
      <c r="B10" s="7" t="s">
        <v>16</v>
      </c>
      <c r="C10" s="31">
        <v>520000000</v>
      </c>
      <c r="D10" s="8">
        <v>0</v>
      </c>
      <c r="E10" s="31">
        <v>520000000</v>
      </c>
      <c r="F10" s="8">
        <v>0</v>
      </c>
      <c r="G10" s="8">
        <v>520000000</v>
      </c>
      <c r="H10" s="8">
        <v>0</v>
      </c>
      <c r="I10" s="8">
        <v>258615482</v>
      </c>
      <c r="J10" s="95">
        <f t="shared" si="0"/>
        <v>0.49733746538461537</v>
      </c>
      <c r="K10" s="8">
        <v>520000000</v>
      </c>
      <c r="L10" s="8">
        <v>0</v>
      </c>
    </row>
    <row r="11" spans="1:12" x14ac:dyDescent="0.35">
      <c r="A11" s="6" t="s">
        <v>21</v>
      </c>
      <c r="B11" s="7" t="s">
        <v>146</v>
      </c>
      <c r="C11" s="31">
        <v>162578946</v>
      </c>
      <c r="D11" s="8">
        <v>0</v>
      </c>
      <c r="E11" s="31">
        <v>162578976</v>
      </c>
      <c r="F11" s="8">
        <v>0</v>
      </c>
      <c r="G11" s="8">
        <v>162578976</v>
      </c>
      <c r="H11" s="8">
        <v>0</v>
      </c>
      <c r="I11" s="8">
        <v>77611871</v>
      </c>
      <c r="J11" s="95">
        <f t="shared" si="0"/>
        <v>0.47737950446926175</v>
      </c>
      <c r="K11" s="8">
        <v>171845976</v>
      </c>
      <c r="L11" s="8">
        <v>0</v>
      </c>
    </row>
    <row r="12" spans="1:12" x14ac:dyDescent="0.35">
      <c r="A12" s="6" t="s">
        <v>23</v>
      </c>
      <c r="B12" s="7" t="s">
        <v>147</v>
      </c>
      <c r="C12" s="31">
        <v>51811024</v>
      </c>
      <c r="D12" s="8">
        <v>0</v>
      </c>
      <c r="E12" s="31">
        <v>51811024</v>
      </c>
      <c r="F12" s="8">
        <v>0</v>
      </c>
      <c r="G12" s="8">
        <v>51811024</v>
      </c>
      <c r="H12" s="8">
        <v>0</v>
      </c>
      <c r="I12" s="8">
        <v>399023</v>
      </c>
      <c r="J12" s="95">
        <f t="shared" si="0"/>
        <v>7.7015076945786669E-3</v>
      </c>
      <c r="K12" s="8">
        <v>51811024</v>
      </c>
      <c r="L12" s="8">
        <v>0</v>
      </c>
    </row>
    <row r="13" spans="1:12" x14ac:dyDescent="0.35">
      <c r="A13" s="6" t="s">
        <v>25</v>
      </c>
      <c r="B13" s="7" t="s">
        <v>26</v>
      </c>
      <c r="C13" s="31">
        <f>'2. melléklet'!C23</f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5"/>
      <c r="K13" s="8">
        <v>0</v>
      </c>
      <c r="L13" s="8">
        <v>0</v>
      </c>
    </row>
    <row r="14" spans="1:12" x14ac:dyDescent="0.35">
      <c r="A14" s="6" t="s">
        <v>27</v>
      </c>
      <c r="B14" s="7" t="s">
        <v>28</v>
      </c>
      <c r="C14" s="31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5"/>
      <c r="K14" s="8">
        <v>0</v>
      </c>
      <c r="L14" s="8">
        <v>0</v>
      </c>
    </row>
    <row r="15" spans="1:12" x14ac:dyDescent="0.35">
      <c r="A15" s="11" t="s">
        <v>29</v>
      </c>
      <c r="B15" s="12" t="s">
        <v>30</v>
      </c>
      <c r="C15" s="8">
        <v>1533240919</v>
      </c>
      <c r="D15" s="8">
        <f>D7+D8+D9+D10+D11+D12+D13+D14</f>
        <v>0</v>
      </c>
      <c r="E15" s="8">
        <f t="shared" ref="E15:I15" si="1">E7+E8+E9+E10+E11+E12+E13+E14</f>
        <v>1533240919</v>
      </c>
      <c r="F15" s="8">
        <f t="shared" si="1"/>
        <v>0</v>
      </c>
      <c r="G15" s="8">
        <f t="shared" si="1"/>
        <v>1792041398</v>
      </c>
      <c r="H15" s="8">
        <v>0</v>
      </c>
      <c r="I15" s="8">
        <f t="shared" si="1"/>
        <v>1000408093</v>
      </c>
      <c r="J15" s="95">
        <f t="shared" si="0"/>
        <v>0.55825054829453225</v>
      </c>
      <c r="K15" s="8">
        <f t="shared" ref="K15" si="2">K7+K8+K9+K10+K11+K12+K13+K14</f>
        <v>1883119033</v>
      </c>
      <c r="L15" s="8">
        <v>0</v>
      </c>
    </row>
    <row r="16" spans="1:12" x14ac:dyDescent="0.35">
      <c r="A16" s="6" t="s">
        <v>31</v>
      </c>
      <c r="B16" s="7" t="s">
        <v>32</v>
      </c>
      <c r="C16" s="31">
        <v>160000000</v>
      </c>
      <c r="D16" s="8">
        <v>0</v>
      </c>
      <c r="E16" s="31">
        <v>160000000</v>
      </c>
      <c r="F16" s="8">
        <v>0</v>
      </c>
      <c r="G16" s="8">
        <v>160000000</v>
      </c>
      <c r="H16" s="8">
        <v>0</v>
      </c>
      <c r="I16" s="8">
        <v>233198032</v>
      </c>
      <c r="J16" s="95">
        <f t="shared" si="0"/>
        <v>1.4574876999999999</v>
      </c>
      <c r="K16" s="8">
        <v>160000000</v>
      </c>
      <c r="L16" s="8">
        <v>0</v>
      </c>
    </row>
    <row r="17" spans="1:12" x14ac:dyDescent="0.35">
      <c r="A17" s="6" t="s">
        <v>33</v>
      </c>
      <c r="B17" s="7" t="s">
        <v>34</v>
      </c>
      <c r="C17" s="31">
        <v>0</v>
      </c>
      <c r="D17" s="8">
        <v>0</v>
      </c>
      <c r="E17" s="31">
        <v>0</v>
      </c>
      <c r="F17" s="8">
        <v>0</v>
      </c>
      <c r="G17" s="8">
        <v>0</v>
      </c>
      <c r="H17" s="8">
        <v>0</v>
      </c>
      <c r="I17" s="8">
        <v>0</v>
      </c>
      <c r="J17" s="95"/>
      <c r="K17" s="8">
        <v>0</v>
      </c>
      <c r="L17" s="8">
        <v>0</v>
      </c>
    </row>
    <row r="18" spans="1:12" x14ac:dyDescent="0.35">
      <c r="A18" s="6" t="s">
        <v>35</v>
      </c>
      <c r="B18" s="7" t="s">
        <v>148</v>
      </c>
      <c r="C18" s="31">
        <v>0</v>
      </c>
      <c r="D18" s="8">
        <v>0</v>
      </c>
      <c r="E18" s="31">
        <v>0</v>
      </c>
      <c r="F18" s="8">
        <v>0</v>
      </c>
      <c r="G18" s="8">
        <v>0</v>
      </c>
      <c r="H18" s="8">
        <v>0</v>
      </c>
      <c r="I18" s="8">
        <v>0</v>
      </c>
      <c r="J18" s="95"/>
      <c r="K18" s="8">
        <v>0</v>
      </c>
      <c r="L18" s="8">
        <v>0</v>
      </c>
    </row>
    <row r="19" spans="1:12" x14ac:dyDescent="0.35">
      <c r="A19" s="6" t="s">
        <v>37</v>
      </c>
      <c r="B19" s="7" t="s">
        <v>38</v>
      </c>
      <c r="C19" s="31">
        <f>C20+C21</f>
        <v>0</v>
      </c>
      <c r="D19" s="31">
        <f t="shared" ref="D19:I19" si="3">D20+D21</f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8">
        <v>0</v>
      </c>
      <c r="I19" s="31">
        <f t="shared" si="3"/>
        <v>0</v>
      </c>
      <c r="J19" s="95"/>
      <c r="K19" s="31">
        <f t="shared" ref="K19" si="4">K20+K21</f>
        <v>0</v>
      </c>
      <c r="L19" s="8">
        <v>0</v>
      </c>
    </row>
    <row r="20" spans="1:12" x14ac:dyDescent="0.35">
      <c r="A20" s="6"/>
      <c r="B20" s="7" t="s">
        <v>103</v>
      </c>
      <c r="C20" s="31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95"/>
      <c r="K20" s="8">
        <v>0</v>
      </c>
      <c r="L20" s="8">
        <v>0</v>
      </c>
    </row>
    <row r="21" spans="1:12" x14ac:dyDescent="0.35">
      <c r="B21" s="7" t="s">
        <v>52</v>
      </c>
      <c r="C21" s="31">
        <v>0</v>
      </c>
      <c r="D21" s="110">
        <v>0</v>
      </c>
      <c r="E21" s="110">
        <v>0</v>
      </c>
      <c r="F21" s="110">
        <v>0</v>
      </c>
      <c r="G21" s="110">
        <v>0</v>
      </c>
      <c r="H21" s="8">
        <v>0</v>
      </c>
      <c r="I21" s="110">
        <v>0</v>
      </c>
      <c r="J21" s="95"/>
      <c r="K21" s="110">
        <v>0</v>
      </c>
      <c r="L21" s="8">
        <v>0</v>
      </c>
    </row>
    <row r="22" spans="1:12" x14ac:dyDescent="0.35">
      <c r="A22" s="6" t="s">
        <v>41</v>
      </c>
      <c r="B22" s="7" t="s">
        <v>42</v>
      </c>
      <c r="C22" s="31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5"/>
      <c r="K22" s="8">
        <v>0</v>
      </c>
      <c r="L22" s="8">
        <v>0</v>
      </c>
    </row>
    <row r="23" spans="1:12" x14ac:dyDescent="0.35">
      <c r="A23" s="6" t="s">
        <v>43</v>
      </c>
      <c r="B23" s="7" t="s">
        <v>44</v>
      </c>
      <c r="C23" s="31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5"/>
      <c r="K23" s="8">
        <v>0</v>
      </c>
      <c r="L23" s="8">
        <v>0</v>
      </c>
    </row>
    <row r="24" spans="1:12" x14ac:dyDescent="0.35">
      <c r="A24" s="6" t="s">
        <v>45</v>
      </c>
      <c r="B24" s="12" t="s">
        <v>46</v>
      </c>
      <c r="C24" s="8">
        <f>C16+C17+C18+C19+C22+C23</f>
        <v>160000000</v>
      </c>
      <c r="D24" s="8">
        <f>D16+D17+D18+D19+D22+D23</f>
        <v>0</v>
      </c>
      <c r="E24" s="8">
        <f t="shared" ref="E24:I24" si="5">E16+E17+E18+E19+E22+E23</f>
        <v>160000000</v>
      </c>
      <c r="F24" s="8">
        <f t="shared" si="5"/>
        <v>0</v>
      </c>
      <c r="G24" s="8">
        <f t="shared" si="5"/>
        <v>160000000</v>
      </c>
      <c r="H24" s="8">
        <f t="shared" si="5"/>
        <v>0</v>
      </c>
      <c r="I24" s="8">
        <f t="shared" si="5"/>
        <v>233198032</v>
      </c>
      <c r="J24" s="95">
        <f t="shared" si="0"/>
        <v>1.4574876999999999</v>
      </c>
      <c r="K24" s="8">
        <f t="shared" ref="K24:L24" si="6">K16+K17+K18+K19+K22+K23</f>
        <v>160000000</v>
      </c>
      <c r="L24" s="8">
        <f t="shared" si="6"/>
        <v>0</v>
      </c>
    </row>
    <row r="25" spans="1:12" x14ac:dyDescent="0.35">
      <c r="A25" s="6" t="s">
        <v>47</v>
      </c>
      <c r="B25" s="12" t="s">
        <v>48</v>
      </c>
      <c r="C25" s="8">
        <f>C15+C24</f>
        <v>1693240919</v>
      </c>
      <c r="D25" s="8">
        <f>D15+D24</f>
        <v>0</v>
      </c>
      <c r="E25" s="8">
        <f t="shared" ref="E25:I25" si="7">E15+E24</f>
        <v>1693240919</v>
      </c>
      <c r="F25" s="8">
        <f t="shared" si="7"/>
        <v>0</v>
      </c>
      <c r="G25" s="8">
        <f t="shared" si="7"/>
        <v>1952041398</v>
      </c>
      <c r="H25" s="8">
        <f t="shared" si="7"/>
        <v>0</v>
      </c>
      <c r="I25" s="8">
        <f t="shared" si="7"/>
        <v>1233606125</v>
      </c>
      <c r="J25" s="95">
        <f t="shared" si="0"/>
        <v>0.63195694838434979</v>
      </c>
      <c r="K25" s="8">
        <f t="shared" ref="K25:L25" si="8">K15+K24</f>
        <v>2043119033</v>
      </c>
      <c r="L25" s="8">
        <f t="shared" si="8"/>
        <v>0</v>
      </c>
    </row>
    <row r="26" spans="1:12" x14ac:dyDescent="0.35">
      <c r="A26" s="29"/>
      <c r="B26" s="30"/>
      <c r="C26" s="32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35">
      <c r="A27" s="49"/>
      <c r="B27" s="86"/>
      <c r="C27" s="109"/>
      <c r="D27" s="38"/>
      <c r="E27" s="38"/>
      <c r="F27" s="38"/>
      <c r="G27" s="38"/>
      <c r="H27" s="38"/>
      <c r="I27" s="38"/>
      <c r="J27" s="38"/>
      <c r="K27" s="38"/>
      <c r="L27" s="38"/>
    </row>
    <row r="28" spans="1:12" x14ac:dyDescent="0.35">
      <c r="A28" s="49"/>
      <c r="B28" s="86"/>
      <c r="C28" s="109"/>
      <c r="D28" s="38"/>
      <c r="E28" s="217"/>
      <c r="F28" s="217"/>
      <c r="G28" s="217" t="s">
        <v>92</v>
      </c>
      <c r="H28" s="217"/>
      <c r="I28" s="225" t="s">
        <v>92</v>
      </c>
      <c r="J28" s="225"/>
      <c r="K28" s="217" t="s">
        <v>92</v>
      </c>
      <c r="L28" s="217"/>
    </row>
    <row r="29" spans="1:12" x14ac:dyDescent="0.35">
      <c r="A29" s="16"/>
      <c r="B29" s="17" t="s">
        <v>55</v>
      </c>
      <c r="C29" s="229" t="s">
        <v>134</v>
      </c>
      <c r="D29" s="229"/>
      <c r="E29" s="229" t="s">
        <v>149</v>
      </c>
      <c r="F29" s="229"/>
      <c r="G29" s="229" t="s">
        <v>149</v>
      </c>
      <c r="H29" s="229"/>
      <c r="I29" s="230" t="s">
        <v>150</v>
      </c>
      <c r="J29" s="231"/>
      <c r="K29" s="229" t="s">
        <v>149</v>
      </c>
      <c r="L29" s="229"/>
    </row>
    <row r="30" spans="1:12" x14ac:dyDescent="0.35">
      <c r="A30" s="27" t="s">
        <v>98</v>
      </c>
      <c r="B30" s="28" t="s">
        <v>2</v>
      </c>
      <c r="C30" s="28" t="s">
        <v>99</v>
      </c>
      <c r="D30" s="28" t="s">
        <v>100</v>
      </c>
      <c r="E30" s="28" t="s">
        <v>99</v>
      </c>
      <c r="F30" s="28" t="s">
        <v>100</v>
      </c>
      <c r="G30" s="127" t="s">
        <v>99</v>
      </c>
      <c r="H30" s="127" t="s">
        <v>100</v>
      </c>
      <c r="I30" s="232"/>
      <c r="J30" s="233"/>
      <c r="K30" s="202" t="s">
        <v>99</v>
      </c>
      <c r="L30" s="202" t="s">
        <v>100</v>
      </c>
    </row>
    <row r="31" spans="1:12" x14ac:dyDescent="0.35">
      <c r="A31" s="18" t="s">
        <v>3</v>
      </c>
      <c r="B31" s="19" t="s">
        <v>56</v>
      </c>
      <c r="C31" s="31">
        <v>804387223</v>
      </c>
      <c r="D31" s="31">
        <v>40666400</v>
      </c>
      <c r="E31" s="31">
        <f>SUM(E32:E37)</f>
        <v>795564123</v>
      </c>
      <c r="F31" s="31">
        <f t="shared" ref="F31:I31" si="9">SUM(F32:F37)</f>
        <v>40666400</v>
      </c>
      <c r="G31" s="31">
        <f t="shared" si="9"/>
        <v>826297196</v>
      </c>
      <c r="H31" s="31">
        <f t="shared" si="9"/>
        <v>40666400</v>
      </c>
      <c r="I31" s="31">
        <f t="shared" si="9"/>
        <v>446685312</v>
      </c>
      <c r="J31" s="95">
        <f t="shared" ref="J31:J51" si="10">I31/(G31+H31)</f>
        <v>0.5152296060191206</v>
      </c>
      <c r="K31" s="31">
        <f t="shared" ref="K31:L31" si="11">SUM(K32:K37)</f>
        <v>853442087</v>
      </c>
      <c r="L31" s="31">
        <f t="shared" si="11"/>
        <v>40666400</v>
      </c>
    </row>
    <row r="32" spans="1:12" x14ac:dyDescent="0.35">
      <c r="A32" s="6" t="s">
        <v>57</v>
      </c>
      <c r="B32" s="7" t="s">
        <v>104</v>
      </c>
      <c r="C32" s="31">
        <v>72736112</v>
      </c>
      <c r="D32" s="8">
        <v>31120000</v>
      </c>
      <c r="E32" s="31">
        <v>72736112</v>
      </c>
      <c r="F32" s="8">
        <v>31120000</v>
      </c>
      <c r="G32" s="8">
        <v>73076520</v>
      </c>
      <c r="H32" s="8">
        <v>31120000</v>
      </c>
      <c r="I32" s="8">
        <v>53791051</v>
      </c>
      <c r="J32" s="95">
        <f t="shared" si="10"/>
        <v>0.51624613758693672</v>
      </c>
      <c r="K32" s="8">
        <v>72086500</v>
      </c>
      <c r="L32" s="8">
        <v>31120000</v>
      </c>
    </row>
    <row r="33" spans="1:12" x14ac:dyDescent="0.35">
      <c r="A33" s="6" t="s">
        <v>59</v>
      </c>
      <c r="B33" s="7" t="s">
        <v>105</v>
      </c>
      <c r="C33" s="31">
        <v>16307845</v>
      </c>
      <c r="D33" s="8">
        <v>6846400</v>
      </c>
      <c r="E33" s="31">
        <v>16307845</v>
      </c>
      <c r="F33" s="8">
        <v>6846400</v>
      </c>
      <c r="G33" s="8">
        <v>16654816</v>
      </c>
      <c r="H33" s="8">
        <v>6846400</v>
      </c>
      <c r="I33" s="8">
        <v>12347376</v>
      </c>
      <c r="J33" s="95">
        <f t="shared" si="10"/>
        <v>0.52539306902247096</v>
      </c>
      <c r="K33" s="8">
        <v>17531430</v>
      </c>
      <c r="L33" s="8">
        <v>6846400</v>
      </c>
    </row>
    <row r="34" spans="1:12" x14ac:dyDescent="0.35">
      <c r="A34" s="6" t="s">
        <v>61</v>
      </c>
      <c r="B34" s="7" t="s">
        <v>106</v>
      </c>
      <c r="C34" s="31">
        <v>417796957</v>
      </c>
      <c r="D34" s="8">
        <v>2700000</v>
      </c>
      <c r="E34" s="8">
        <v>417875718</v>
      </c>
      <c r="F34" s="8">
        <v>2700000</v>
      </c>
      <c r="G34" s="8">
        <v>436512342</v>
      </c>
      <c r="H34" s="8">
        <v>2700000</v>
      </c>
      <c r="I34" s="8">
        <v>265837125</v>
      </c>
      <c r="J34" s="95">
        <f t="shared" si="10"/>
        <v>0.60525877708600462</v>
      </c>
      <c r="K34" s="8">
        <v>474441876</v>
      </c>
      <c r="L34" s="8">
        <v>2700000</v>
      </c>
    </row>
    <row r="35" spans="1:12" x14ac:dyDescent="0.35">
      <c r="A35" s="6" t="s">
        <v>63</v>
      </c>
      <c r="B35" s="7" t="s">
        <v>107</v>
      </c>
      <c r="C35" s="31">
        <v>0</v>
      </c>
      <c r="D35" s="8">
        <v>0</v>
      </c>
      <c r="E35" s="8">
        <v>1456900</v>
      </c>
      <c r="F35" s="8">
        <v>0</v>
      </c>
      <c r="G35" s="8">
        <v>2417000</v>
      </c>
      <c r="H35" s="8">
        <v>0</v>
      </c>
      <c r="I35" s="8">
        <v>3115219</v>
      </c>
      <c r="J35" s="95">
        <f t="shared" si="10"/>
        <v>1.2888783616052959</v>
      </c>
      <c r="K35" s="8">
        <v>4502019</v>
      </c>
      <c r="L35" s="8">
        <v>0</v>
      </c>
    </row>
    <row r="36" spans="1:12" x14ac:dyDescent="0.35">
      <c r="A36" s="6" t="s">
        <v>65</v>
      </c>
      <c r="B36" s="7" t="s">
        <v>108</v>
      </c>
      <c r="C36" s="31">
        <v>230305472</v>
      </c>
      <c r="D36" s="8">
        <v>0</v>
      </c>
      <c r="E36" s="8">
        <v>230305472</v>
      </c>
      <c r="F36" s="8">
        <v>0</v>
      </c>
      <c r="G36" s="8">
        <v>230875942</v>
      </c>
      <c r="H36" s="8">
        <v>0</v>
      </c>
      <c r="I36" s="8">
        <v>111594541</v>
      </c>
      <c r="J36" s="95">
        <f t="shared" si="10"/>
        <v>0.48335283457121747</v>
      </c>
      <c r="K36" s="8">
        <v>206738286</v>
      </c>
      <c r="L36" s="8">
        <v>0</v>
      </c>
    </row>
    <row r="37" spans="1:12" x14ac:dyDescent="0.35">
      <c r="A37" s="21" t="s">
        <v>71</v>
      </c>
      <c r="B37" s="7" t="s">
        <v>109</v>
      </c>
      <c r="C37" s="31">
        <v>67240837</v>
      </c>
      <c r="D37" s="8">
        <v>0</v>
      </c>
      <c r="E37" s="8">
        <v>56882076</v>
      </c>
      <c r="F37" s="8">
        <v>0</v>
      </c>
      <c r="G37" s="8">
        <v>66760576</v>
      </c>
      <c r="H37" s="8">
        <v>0</v>
      </c>
      <c r="I37" s="8">
        <v>0</v>
      </c>
      <c r="J37" s="95">
        <f t="shared" si="10"/>
        <v>0</v>
      </c>
      <c r="K37" s="8">
        <v>78141976</v>
      </c>
      <c r="L37" s="8">
        <v>0</v>
      </c>
    </row>
    <row r="38" spans="1:12" x14ac:dyDescent="0.35">
      <c r="A38" s="21" t="s">
        <v>5</v>
      </c>
      <c r="B38" s="7" t="s">
        <v>73</v>
      </c>
      <c r="C38" s="31">
        <v>51678825</v>
      </c>
      <c r="D38" s="31">
        <f t="shared" ref="D38:I38" si="12">D39+D40+D41</f>
        <v>0</v>
      </c>
      <c r="E38" s="31">
        <f t="shared" si="12"/>
        <v>36633383</v>
      </c>
      <c r="F38" s="31">
        <f t="shared" si="12"/>
        <v>0</v>
      </c>
      <c r="G38" s="31">
        <f t="shared" si="12"/>
        <v>256374145</v>
      </c>
      <c r="H38" s="31">
        <f t="shared" si="12"/>
        <v>0</v>
      </c>
      <c r="I38" s="31">
        <f t="shared" si="12"/>
        <v>19235329</v>
      </c>
      <c r="J38" s="95">
        <f t="shared" si="10"/>
        <v>7.502834968011303E-2</v>
      </c>
      <c r="K38" s="31">
        <f t="shared" ref="K38:L38" si="13">K39+K40+K41</f>
        <v>360306889</v>
      </c>
      <c r="L38" s="31">
        <f t="shared" si="13"/>
        <v>0</v>
      </c>
    </row>
    <row r="39" spans="1:12" x14ac:dyDescent="0.35">
      <c r="A39" s="21" t="s">
        <v>7</v>
      </c>
      <c r="B39" s="7" t="s">
        <v>110</v>
      </c>
      <c r="C39" s="31">
        <v>46678825</v>
      </c>
      <c r="D39" s="8">
        <v>0</v>
      </c>
      <c r="E39" s="8">
        <v>21633383</v>
      </c>
      <c r="F39" s="8">
        <v>0</v>
      </c>
      <c r="G39" s="8">
        <v>13590683</v>
      </c>
      <c r="H39" s="8">
        <v>0</v>
      </c>
      <c r="I39" s="8">
        <v>8346329</v>
      </c>
      <c r="J39" s="95">
        <f t="shared" si="10"/>
        <v>0.61412138006603489</v>
      </c>
      <c r="K39" s="8">
        <v>26944064</v>
      </c>
      <c r="L39" s="8">
        <v>0</v>
      </c>
    </row>
    <row r="40" spans="1:12" x14ac:dyDescent="0.35">
      <c r="A40" s="21" t="s">
        <v>75</v>
      </c>
      <c r="B40" s="7" t="s">
        <v>76</v>
      </c>
      <c r="C40" s="31">
        <v>5000000</v>
      </c>
      <c r="D40" s="8">
        <v>0</v>
      </c>
      <c r="E40" s="8">
        <v>15000000</v>
      </c>
      <c r="F40" s="8">
        <v>0</v>
      </c>
      <c r="G40" s="8">
        <v>242783462</v>
      </c>
      <c r="H40" s="8">
        <v>0</v>
      </c>
      <c r="I40" s="8">
        <v>10889000</v>
      </c>
      <c r="J40" s="95">
        <f t="shared" si="10"/>
        <v>4.4850666146279763E-2</v>
      </c>
      <c r="K40" s="8">
        <v>331112825</v>
      </c>
      <c r="L40" s="8">
        <v>0</v>
      </c>
    </row>
    <row r="41" spans="1:12" x14ac:dyDescent="0.35">
      <c r="A41" s="21" t="s">
        <v>77</v>
      </c>
      <c r="B41" s="7" t="s">
        <v>78</v>
      </c>
      <c r="C41" s="31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5"/>
      <c r="K41" s="8">
        <v>2250000</v>
      </c>
      <c r="L41" s="8">
        <v>0</v>
      </c>
    </row>
    <row r="42" spans="1:12" x14ac:dyDescent="0.35">
      <c r="A42" s="21" t="s">
        <v>13</v>
      </c>
      <c r="B42" s="12" t="s">
        <v>79</v>
      </c>
      <c r="C42" s="8">
        <v>856066048</v>
      </c>
      <c r="D42" s="8">
        <f>D31+D38</f>
        <v>40666400</v>
      </c>
      <c r="E42" s="8">
        <f>E31+E38</f>
        <v>832197506</v>
      </c>
      <c r="F42" s="8">
        <f t="shared" ref="F42:H42" si="14">F31+F38</f>
        <v>40666400</v>
      </c>
      <c r="G42" s="8">
        <f t="shared" si="14"/>
        <v>1082671341</v>
      </c>
      <c r="H42" s="8">
        <f t="shared" si="14"/>
        <v>40666400</v>
      </c>
      <c r="I42" s="8">
        <f>I31+I38</f>
        <v>465920641</v>
      </c>
      <c r="J42" s="95">
        <f t="shared" si="10"/>
        <v>0.41476452183048301</v>
      </c>
      <c r="K42" s="8">
        <f t="shared" ref="K42:L42" si="15">K31+K38</f>
        <v>1213748976</v>
      </c>
      <c r="L42" s="8">
        <f t="shared" si="15"/>
        <v>40666400</v>
      </c>
    </row>
    <row r="43" spans="1:12" x14ac:dyDescent="0.35">
      <c r="A43" s="6" t="s">
        <v>15</v>
      </c>
      <c r="B43" s="7" t="s">
        <v>80</v>
      </c>
      <c r="C43" s="31">
        <v>160000000</v>
      </c>
      <c r="D43" s="8">
        <v>0</v>
      </c>
      <c r="E43" s="31">
        <v>160000000</v>
      </c>
      <c r="F43" s="8">
        <v>0</v>
      </c>
      <c r="G43" s="8">
        <v>160000000</v>
      </c>
      <c r="H43" s="8">
        <v>0</v>
      </c>
      <c r="I43" s="8">
        <v>185864919</v>
      </c>
      <c r="J43" s="95">
        <f t="shared" si="10"/>
        <v>1.1616557437499999</v>
      </c>
      <c r="K43" s="8">
        <v>160000000</v>
      </c>
      <c r="L43" s="8">
        <v>0</v>
      </c>
    </row>
    <row r="44" spans="1:12" x14ac:dyDescent="0.35">
      <c r="A44" s="6" t="s">
        <v>21</v>
      </c>
      <c r="B44" s="7" t="s">
        <v>81</v>
      </c>
      <c r="C44" s="31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5"/>
      <c r="K44" s="8">
        <v>0</v>
      </c>
      <c r="L44" s="8">
        <v>0</v>
      </c>
    </row>
    <row r="45" spans="1:12" x14ac:dyDescent="0.35">
      <c r="A45" s="6" t="s">
        <v>23</v>
      </c>
      <c r="B45" s="7" t="s">
        <v>111</v>
      </c>
      <c r="C45" s="31">
        <f>SUM(C46:C48)</f>
        <v>636508471</v>
      </c>
      <c r="D45" s="31">
        <f t="shared" ref="D45:I45" si="16">SUM(D46:D48)</f>
        <v>0</v>
      </c>
      <c r="E45" s="31">
        <f t="shared" si="16"/>
        <v>660377013</v>
      </c>
      <c r="F45" s="31">
        <f t="shared" si="16"/>
        <v>0</v>
      </c>
      <c r="G45" s="31">
        <f t="shared" si="16"/>
        <v>668703657</v>
      </c>
      <c r="H45" s="31">
        <f t="shared" si="16"/>
        <v>0</v>
      </c>
      <c r="I45" s="31">
        <f t="shared" si="16"/>
        <v>317463439</v>
      </c>
      <c r="J45" s="95">
        <f t="shared" si="10"/>
        <v>0.47474458330949432</v>
      </c>
      <c r="K45" s="31">
        <f t="shared" ref="K45:L45" si="17">SUM(K46:K48)</f>
        <v>628703657</v>
      </c>
      <c r="L45" s="31">
        <f t="shared" si="17"/>
        <v>0</v>
      </c>
    </row>
    <row r="46" spans="1:12" x14ac:dyDescent="0.35">
      <c r="A46" s="6"/>
      <c r="B46" s="7" t="s">
        <v>83</v>
      </c>
      <c r="C46" s="31">
        <v>636508471</v>
      </c>
      <c r="D46" s="8">
        <v>0</v>
      </c>
      <c r="E46" s="8">
        <v>636508471</v>
      </c>
      <c r="F46" s="8">
        <v>0</v>
      </c>
      <c r="G46" s="8">
        <v>644835115</v>
      </c>
      <c r="H46" s="8">
        <v>0</v>
      </c>
      <c r="I46" s="8">
        <v>293594897</v>
      </c>
      <c r="J46" s="95">
        <f t="shared" si="10"/>
        <v>0.45530227831962905</v>
      </c>
      <c r="K46" s="8">
        <v>604835115</v>
      </c>
      <c r="L46" s="8">
        <v>0</v>
      </c>
    </row>
    <row r="47" spans="1:12" x14ac:dyDescent="0.35">
      <c r="B47" s="7" t="s">
        <v>84</v>
      </c>
      <c r="C47" s="31">
        <v>0</v>
      </c>
      <c r="D47" s="8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95"/>
      <c r="K47" s="110">
        <v>0</v>
      </c>
      <c r="L47" s="110">
        <v>0</v>
      </c>
    </row>
    <row r="48" spans="1:12" x14ac:dyDescent="0.35">
      <c r="B48" s="7" t="s">
        <v>151</v>
      </c>
      <c r="C48" s="31">
        <v>0</v>
      </c>
      <c r="D48" s="8">
        <v>0</v>
      </c>
      <c r="E48" s="31">
        <v>23868542</v>
      </c>
      <c r="F48" s="31">
        <v>0</v>
      </c>
      <c r="G48" s="31">
        <v>23868542</v>
      </c>
      <c r="H48" s="31">
        <v>0</v>
      </c>
      <c r="I48" s="31">
        <v>23868542</v>
      </c>
      <c r="J48" s="95">
        <f t="shared" si="10"/>
        <v>1</v>
      </c>
      <c r="K48" s="31">
        <v>23868542</v>
      </c>
      <c r="L48" s="31">
        <v>0</v>
      </c>
    </row>
    <row r="49" spans="1:12" x14ac:dyDescent="0.35">
      <c r="A49" s="6" t="s">
        <v>25</v>
      </c>
      <c r="B49" s="7" t="s">
        <v>85</v>
      </c>
      <c r="C49" s="31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95"/>
      <c r="K49" s="8">
        <v>0</v>
      </c>
      <c r="L49" s="8">
        <v>0</v>
      </c>
    </row>
    <row r="50" spans="1:12" x14ac:dyDescent="0.35">
      <c r="A50" s="6" t="s">
        <v>27</v>
      </c>
      <c r="B50" s="12" t="s">
        <v>86</v>
      </c>
      <c r="C50" s="8">
        <f>C43+C44+C45+C49</f>
        <v>796508471</v>
      </c>
      <c r="D50" s="8">
        <f>D43+D44+D45+D49</f>
        <v>0</v>
      </c>
      <c r="E50" s="8">
        <f t="shared" ref="E50:I50" si="18">E43+E44+E45+E49</f>
        <v>820377013</v>
      </c>
      <c r="F50" s="8">
        <f t="shared" si="18"/>
        <v>0</v>
      </c>
      <c r="G50" s="8">
        <f t="shared" si="18"/>
        <v>828703657</v>
      </c>
      <c r="H50" s="8">
        <f t="shared" si="18"/>
        <v>0</v>
      </c>
      <c r="I50" s="8">
        <f t="shared" si="18"/>
        <v>503328358</v>
      </c>
      <c r="J50" s="95">
        <f t="shared" si="10"/>
        <v>0.60736833215157393</v>
      </c>
      <c r="K50" s="8">
        <f t="shared" ref="K50:L50" si="19">K43+K44+K45+K49</f>
        <v>788703657</v>
      </c>
      <c r="L50" s="8">
        <f t="shared" si="19"/>
        <v>0</v>
      </c>
    </row>
    <row r="51" spans="1:12" x14ac:dyDescent="0.35">
      <c r="A51" s="6" t="s">
        <v>29</v>
      </c>
      <c r="B51" s="12" t="s">
        <v>87</v>
      </c>
      <c r="C51" s="8">
        <f>C42+C50</f>
        <v>1652574519</v>
      </c>
      <c r="D51" s="8">
        <f t="shared" ref="D51:I51" si="20">D42+D50</f>
        <v>40666400</v>
      </c>
      <c r="E51" s="8">
        <f t="shared" si="20"/>
        <v>1652574519</v>
      </c>
      <c r="F51" s="8">
        <f t="shared" si="20"/>
        <v>40666400</v>
      </c>
      <c r="G51" s="8">
        <f t="shared" si="20"/>
        <v>1911374998</v>
      </c>
      <c r="H51" s="8">
        <f t="shared" si="20"/>
        <v>40666400</v>
      </c>
      <c r="I51" s="8">
        <f t="shared" si="20"/>
        <v>969248999</v>
      </c>
      <c r="J51" s="95">
        <f t="shared" si="10"/>
        <v>0.49653096496470922</v>
      </c>
      <c r="K51" s="8">
        <f t="shared" ref="K51:L51" si="21">K42+K50</f>
        <v>2002452633</v>
      </c>
      <c r="L51" s="8">
        <f t="shared" si="21"/>
        <v>40666400</v>
      </c>
    </row>
    <row r="52" spans="1:12" x14ac:dyDescent="0.35">
      <c r="C52" s="10"/>
      <c r="D52" s="10"/>
      <c r="E52" s="10"/>
      <c r="F52" s="10"/>
      <c r="G52" s="10"/>
      <c r="H52" s="200"/>
      <c r="I52" s="10"/>
      <c r="J52" s="10"/>
      <c r="K52" s="10"/>
      <c r="L52" s="200" t="s">
        <v>262</v>
      </c>
    </row>
    <row r="53" spans="1:12" x14ac:dyDescent="0.35">
      <c r="G53" s="10"/>
      <c r="H53" s="10"/>
      <c r="K53" s="10"/>
      <c r="L53" s="10"/>
    </row>
  </sheetData>
  <mergeCells count="22">
    <mergeCell ref="K4:L4"/>
    <mergeCell ref="K5:L5"/>
    <mergeCell ref="K28:L28"/>
    <mergeCell ref="K29:L29"/>
    <mergeCell ref="D1:L1"/>
    <mergeCell ref="D2:L2"/>
    <mergeCell ref="C29:D29"/>
    <mergeCell ref="E29:F29"/>
    <mergeCell ref="I29:J30"/>
    <mergeCell ref="I28:J28"/>
    <mergeCell ref="E28:F28"/>
    <mergeCell ref="G29:H29"/>
    <mergeCell ref="G28:H28"/>
    <mergeCell ref="A1:C1"/>
    <mergeCell ref="A2:C2"/>
    <mergeCell ref="C5:D5"/>
    <mergeCell ref="E5:F5"/>
    <mergeCell ref="I5:J6"/>
    <mergeCell ref="I4:J4"/>
    <mergeCell ref="E4:F4"/>
    <mergeCell ref="G5:H5"/>
    <mergeCell ref="G4:H4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8"/>
  <sheetViews>
    <sheetView topLeftCell="B1" zoomScaleNormal="100" workbookViewId="0">
      <selection activeCell="E1" sqref="E1:P1"/>
    </sheetView>
  </sheetViews>
  <sheetFormatPr defaultRowHeight="14.5" x14ac:dyDescent="0.35"/>
  <cols>
    <col min="1" max="1" width="6.26953125" bestFit="1" customWidth="1"/>
    <col min="2" max="2" width="42.81640625" bestFit="1" customWidth="1"/>
    <col min="3" max="3" width="9.26953125" bestFit="1" customWidth="1"/>
    <col min="4" max="4" width="10.81640625" customWidth="1"/>
    <col min="5" max="5" width="11" customWidth="1"/>
    <col min="6" max="12" width="11" hidden="1" customWidth="1"/>
    <col min="13" max="13" width="12.26953125" hidden="1" customWidth="1"/>
    <col min="14" max="16" width="11" customWidth="1"/>
    <col min="17" max="17" width="10.81640625" bestFit="1" customWidth="1"/>
  </cols>
  <sheetData>
    <row r="1" spans="1:16" ht="15" customHeight="1" x14ac:dyDescent="0.35">
      <c r="A1" s="240" t="s">
        <v>112</v>
      </c>
      <c r="B1" s="241"/>
      <c r="C1" s="241"/>
      <c r="D1" s="61"/>
      <c r="E1" s="219" t="s">
        <v>283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15" customHeight="1" x14ac:dyDescent="0.35">
      <c r="A2" s="226" t="s">
        <v>141</v>
      </c>
      <c r="B2" s="228"/>
      <c r="C2" s="228"/>
      <c r="D2" s="35"/>
      <c r="E2" s="220"/>
      <c r="F2" s="220"/>
      <c r="G2" s="220"/>
      <c r="H2" s="220"/>
      <c r="I2" s="220" t="s">
        <v>274</v>
      </c>
      <c r="J2" s="220"/>
      <c r="K2" s="220"/>
      <c r="L2" s="220"/>
      <c r="M2" s="220"/>
      <c r="N2" s="220"/>
      <c r="O2" s="220"/>
      <c r="P2" s="220"/>
    </row>
    <row r="3" spans="1:16" ht="15" customHeight="1" x14ac:dyDescent="0.35">
      <c r="A3" s="96"/>
      <c r="B3" s="97"/>
      <c r="C3" s="97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35">
      <c r="A4" s="72"/>
      <c r="B4" s="74"/>
      <c r="C4" s="74"/>
      <c r="D4" s="35"/>
      <c r="E4" s="35"/>
      <c r="F4" s="35"/>
      <c r="G4" s="217"/>
      <c r="H4" s="217"/>
      <c r="I4" s="132"/>
      <c r="J4" s="217"/>
      <c r="K4" s="217"/>
      <c r="L4" s="35"/>
      <c r="M4" s="91" t="s">
        <v>92</v>
      </c>
      <c r="N4" s="132"/>
      <c r="O4" s="217" t="s">
        <v>92</v>
      </c>
      <c r="P4" s="217"/>
    </row>
    <row r="5" spans="1:16" x14ac:dyDescent="0.35">
      <c r="A5" s="1"/>
      <c r="B5" s="2" t="s">
        <v>0</v>
      </c>
      <c r="C5" s="239" t="s">
        <v>134</v>
      </c>
      <c r="D5" s="239"/>
      <c r="E5" s="239"/>
      <c r="F5" s="239" t="s">
        <v>149</v>
      </c>
      <c r="G5" s="239"/>
      <c r="H5" s="239"/>
      <c r="I5" s="239" t="s">
        <v>149</v>
      </c>
      <c r="J5" s="239"/>
      <c r="K5" s="239"/>
      <c r="L5" s="230" t="s">
        <v>150</v>
      </c>
      <c r="M5" s="231"/>
      <c r="N5" s="239" t="s">
        <v>149</v>
      </c>
      <c r="O5" s="239"/>
      <c r="P5" s="239"/>
    </row>
    <row r="6" spans="1:16" ht="24" x14ac:dyDescent="0.35">
      <c r="A6" s="4" t="s">
        <v>1</v>
      </c>
      <c r="B6" s="5" t="s">
        <v>2</v>
      </c>
      <c r="C6" s="56" t="s">
        <v>94</v>
      </c>
      <c r="D6" s="56" t="s">
        <v>95</v>
      </c>
      <c r="E6" s="56" t="s">
        <v>96</v>
      </c>
      <c r="F6" s="56" t="s">
        <v>94</v>
      </c>
      <c r="G6" s="56" t="s">
        <v>95</v>
      </c>
      <c r="H6" s="56" t="s">
        <v>96</v>
      </c>
      <c r="I6" s="56" t="s">
        <v>94</v>
      </c>
      <c r="J6" s="56" t="s">
        <v>95</v>
      </c>
      <c r="K6" s="56" t="s">
        <v>96</v>
      </c>
      <c r="L6" s="232"/>
      <c r="M6" s="233"/>
      <c r="N6" s="56" t="s">
        <v>94</v>
      </c>
      <c r="O6" s="56" t="s">
        <v>95</v>
      </c>
      <c r="P6" s="56" t="s">
        <v>96</v>
      </c>
    </row>
    <row r="7" spans="1:16" x14ac:dyDescent="0.3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95"/>
      <c r="N7" s="8">
        <v>0</v>
      </c>
      <c r="O7" s="8">
        <v>0</v>
      </c>
      <c r="P7" s="8">
        <v>0</v>
      </c>
    </row>
    <row r="8" spans="1:16" x14ac:dyDescent="0.35">
      <c r="A8" s="6" t="s">
        <v>5</v>
      </c>
      <c r="B8" s="7" t="s">
        <v>113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95"/>
      <c r="N8" s="8">
        <v>0</v>
      </c>
      <c r="O8" s="8">
        <v>0</v>
      </c>
      <c r="P8" s="8">
        <v>0</v>
      </c>
    </row>
    <row r="9" spans="1:16" x14ac:dyDescent="0.35">
      <c r="A9" s="6" t="s">
        <v>13</v>
      </c>
      <c r="B9" s="7" t="s">
        <v>114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5"/>
      <c r="N9" s="8">
        <v>0</v>
      </c>
      <c r="O9" s="8">
        <v>0</v>
      </c>
      <c r="P9" s="8">
        <v>0</v>
      </c>
    </row>
    <row r="10" spans="1:16" x14ac:dyDescent="0.35">
      <c r="A10" s="6" t="s">
        <v>15</v>
      </c>
      <c r="B10" s="7" t="s">
        <v>16</v>
      </c>
      <c r="C10" s="8">
        <v>1500000</v>
      </c>
      <c r="D10" s="8">
        <v>30000000</v>
      </c>
      <c r="E10" s="8">
        <v>0</v>
      </c>
      <c r="F10" s="8">
        <v>1500000</v>
      </c>
      <c r="G10" s="8">
        <v>30000000</v>
      </c>
      <c r="H10" s="8">
        <v>0</v>
      </c>
      <c r="I10" s="8">
        <v>1500000</v>
      </c>
      <c r="J10" s="8">
        <v>30000000</v>
      </c>
      <c r="K10" s="8">
        <v>0</v>
      </c>
      <c r="L10" s="8">
        <v>565685</v>
      </c>
      <c r="M10" s="95">
        <f>L10/(I10+J10+K10)</f>
        <v>1.7958253968253967E-2</v>
      </c>
      <c r="N10" s="8">
        <v>1500000</v>
      </c>
      <c r="O10" s="8">
        <v>30000000</v>
      </c>
      <c r="P10" s="8">
        <v>0</v>
      </c>
    </row>
    <row r="11" spans="1:16" x14ac:dyDescent="0.35">
      <c r="A11" s="6" t="s">
        <v>21</v>
      </c>
      <c r="B11" s="7" t="s">
        <v>102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20143</v>
      </c>
      <c r="M11" s="95"/>
      <c r="N11" s="8">
        <v>0</v>
      </c>
      <c r="O11" s="8">
        <v>0</v>
      </c>
      <c r="P11" s="8">
        <v>0</v>
      </c>
    </row>
    <row r="12" spans="1:16" x14ac:dyDescent="0.35">
      <c r="A12" s="6" t="s">
        <v>23</v>
      </c>
      <c r="B12" s="7" t="s">
        <v>24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5"/>
      <c r="N12" s="8">
        <v>0</v>
      </c>
      <c r="O12" s="8">
        <v>0</v>
      </c>
      <c r="P12" s="8">
        <v>0</v>
      </c>
    </row>
    <row r="13" spans="1:16" x14ac:dyDescent="0.35">
      <c r="A13" s="6" t="s">
        <v>25</v>
      </c>
      <c r="B13" s="7" t="s">
        <v>26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5"/>
      <c r="N13" s="8">
        <v>0</v>
      </c>
      <c r="O13" s="8">
        <v>0</v>
      </c>
      <c r="P13" s="8">
        <v>0</v>
      </c>
    </row>
    <row r="14" spans="1:16" x14ac:dyDescent="0.35">
      <c r="A14" s="6" t="s">
        <v>27</v>
      </c>
      <c r="B14" s="7" t="s">
        <v>28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5"/>
      <c r="N14" s="8">
        <v>0</v>
      </c>
      <c r="O14" s="8">
        <v>0</v>
      </c>
      <c r="P14" s="8">
        <v>0</v>
      </c>
    </row>
    <row r="15" spans="1:16" x14ac:dyDescent="0.35">
      <c r="A15" s="11" t="s">
        <v>29</v>
      </c>
      <c r="B15" s="12" t="s">
        <v>30</v>
      </c>
      <c r="C15" s="8">
        <f>C7+C8+C9+C10+C11+C12+C13+C14</f>
        <v>1500000</v>
      </c>
      <c r="D15" s="8">
        <f>D7+D8+D9+D10+D11+D12+D13+D14</f>
        <v>30000000</v>
      </c>
      <c r="E15" s="8">
        <f t="shared" ref="E15:L15" si="0">E7+E8+E9+E10+E11+E12+E13+E14</f>
        <v>0</v>
      </c>
      <c r="F15" s="8">
        <f t="shared" si="0"/>
        <v>1500000</v>
      </c>
      <c r="G15" s="8">
        <f t="shared" si="0"/>
        <v>30000000</v>
      </c>
      <c r="H15" s="8">
        <f t="shared" si="0"/>
        <v>0</v>
      </c>
      <c r="I15" s="8">
        <f t="shared" si="0"/>
        <v>1500000</v>
      </c>
      <c r="J15" s="8">
        <f t="shared" si="0"/>
        <v>30000000</v>
      </c>
      <c r="K15" s="8">
        <f t="shared" si="0"/>
        <v>0</v>
      </c>
      <c r="L15" s="8">
        <f t="shared" si="0"/>
        <v>585828</v>
      </c>
      <c r="M15" s="95">
        <f t="shared" ref="M15:M24" si="1">L15/(I15+J15+K15)</f>
        <v>1.8597714285714287E-2</v>
      </c>
      <c r="N15" s="8">
        <f t="shared" ref="N15:P15" si="2">N7+N8+N9+N10+N11+N12+N13+N14</f>
        <v>1500000</v>
      </c>
      <c r="O15" s="8">
        <f t="shared" si="2"/>
        <v>30000000</v>
      </c>
      <c r="P15" s="8">
        <f t="shared" si="2"/>
        <v>0</v>
      </c>
    </row>
    <row r="16" spans="1:16" x14ac:dyDescent="0.35">
      <c r="A16" s="6" t="s">
        <v>31</v>
      </c>
      <c r="B16" s="7" t="s">
        <v>32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5"/>
      <c r="N16" s="8">
        <v>0</v>
      </c>
      <c r="O16" s="8">
        <v>0</v>
      </c>
      <c r="P16" s="8">
        <v>0</v>
      </c>
    </row>
    <row r="17" spans="1:16" x14ac:dyDescent="0.35">
      <c r="A17" s="6" t="s">
        <v>33</v>
      </c>
      <c r="B17" s="7" t="s">
        <v>34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5"/>
      <c r="N17" s="8">
        <v>0</v>
      </c>
      <c r="O17" s="8">
        <v>0</v>
      </c>
      <c r="P17" s="8">
        <v>0</v>
      </c>
    </row>
    <row r="18" spans="1:16" x14ac:dyDescent="0.35">
      <c r="A18" s="6" t="s">
        <v>35</v>
      </c>
      <c r="B18" s="7" t="s">
        <v>36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5"/>
      <c r="N18" s="8">
        <v>0</v>
      </c>
      <c r="O18" s="8">
        <v>0</v>
      </c>
      <c r="P18" s="8">
        <v>0</v>
      </c>
    </row>
    <row r="19" spans="1:16" x14ac:dyDescent="0.35">
      <c r="A19" s="6" t="s">
        <v>37</v>
      </c>
      <c r="B19" s="7" t="s">
        <v>38</v>
      </c>
      <c r="C19" s="8">
        <f>C20</f>
        <v>228455413</v>
      </c>
      <c r="D19" s="8">
        <v>0</v>
      </c>
      <c r="E19" s="8">
        <v>0</v>
      </c>
      <c r="F19" s="8">
        <v>228455413</v>
      </c>
      <c r="G19" s="8">
        <v>0</v>
      </c>
      <c r="H19" s="8">
        <v>0</v>
      </c>
      <c r="I19" s="8">
        <v>228455413</v>
      </c>
      <c r="J19" s="8">
        <v>0</v>
      </c>
      <c r="K19" s="8">
        <v>0</v>
      </c>
      <c r="L19" s="8">
        <v>119776872</v>
      </c>
      <c r="M19" s="95">
        <f t="shared" si="1"/>
        <v>0.5242899278556381</v>
      </c>
      <c r="N19" s="8">
        <v>228455413</v>
      </c>
      <c r="O19" s="8">
        <v>0</v>
      </c>
      <c r="P19" s="8">
        <v>0</v>
      </c>
    </row>
    <row r="20" spans="1:16" x14ac:dyDescent="0.35">
      <c r="A20" s="6"/>
      <c r="B20" s="7" t="s">
        <v>39</v>
      </c>
      <c r="C20" s="8">
        <v>228455413</v>
      </c>
      <c r="D20" s="8">
        <v>0</v>
      </c>
      <c r="E20" s="8">
        <v>0</v>
      </c>
      <c r="F20" s="8">
        <v>228455413</v>
      </c>
      <c r="G20" s="8">
        <v>0</v>
      </c>
      <c r="H20" s="8">
        <v>0</v>
      </c>
      <c r="I20" s="8">
        <v>228455413</v>
      </c>
      <c r="J20" s="8">
        <v>0</v>
      </c>
      <c r="K20" s="8">
        <v>0</v>
      </c>
      <c r="L20" s="8">
        <v>119776872</v>
      </c>
      <c r="M20" s="95">
        <f t="shared" si="1"/>
        <v>0.5242899278556381</v>
      </c>
      <c r="N20" s="8">
        <v>228455413</v>
      </c>
      <c r="O20" s="8">
        <v>0</v>
      </c>
      <c r="P20" s="8">
        <v>0</v>
      </c>
    </row>
    <row r="21" spans="1:16" x14ac:dyDescent="0.35">
      <c r="A21" s="6" t="s">
        <v>41</v>
      </c>
      <c r="B21" s="7" t="s">
        <v>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95"/>
      <c r="N21" s="8">
        <v>0</v>
      </c>
      <c r="O21" s="8">
        <v>0</v>
      </c>
      <c r="P21" s="8">
        <v>0</v>
      </c>
    </row>
    <row r="22" spans="1:16" x14ac:dyDescent="0.35">
      <c r="A22" s="6" t="s">
        <v>43</v>
      </c>
      <c r="B22" s="7" t="s">
        <v>44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95"/>
      <c r="N22" s="8">
        <v>0</v>
      </c>
      <c r="O22" s="8">
        <v>0</v>
      </c>
      <c r="P22" s="8">
        <v>0</v>
      </c>
    </row>
    <row r="23" spans="1:16" x14ac:dyDescent="0.35">
      <c r="A23" s="6" t="s">
        <v>45</v>
      </c>
      <c r="B23" s="12" t="s">
        <v>46</v>
      </c>
      <c r="C23" s="8">
        <f>C16+C17+C18+C19+C21+C22</f>
        <v>228455413</v>
      </c>
      <c r="D23" s="8">
        <f t="shared" ref="D23:L23" si="3">D16+D17+D18+D19+D21+D22</f>
        <v>0</v>
      </c>
      <c r="E23" s="8">
        <f t="shared" si="3"/>
        <v>0</v>
      </c>
      <c r="F23" s="8">
        <f t="shared" si="3"/>
        <v>228455413</v>
      </c>
      <c r="G23" s="8">
        <f t="shared" si="3"/>
        <v>0</v>
      </c>
      <c r="H23" s="8">
        <f t="shared" si="3"/>
        <v>0</v>
      </c>
      <c r="I23" s="8">
        <f t="shared" si="3"/>
        <v>228455413</v>
      </c>
      <c r="J23" s="8">
        <f t="shared" si="3"/>
        <v>0</v>
      </c>
      <c r="K23" s="8">
        <f t="shared" si="3"/>
        <v>0</v>
      </c>
      <c r="L23" s="8">
        <f t="shared" si="3"/>
        <v>119776872</v>
      </c>
      <c r="M23" s="95">
        <f t="shared" si="1"/>
        <v>0.5242899278556381</v>
      </c>
      <c r="N23" s="8">
        <f t="shared" ref="N23:P23" si="4">N16+N17+N18+N19+N21+N22</f>
        <v>228455413</v>
      </c>
      <c r="O23" s="8">
        <f t="shared" si="4"/>
        <v>0</v>
      </c>
      <c r="P23" s="8">
        <f t="shared" si="4"/>
        <v>0</v>
      </c>
    </row>
    <row r="24" spans="1:16" x14ac:dyDescent="0.35">
      <c r="A24" s="6" t="s">
        <v>47</v>
      </c>
      <c r="B24" s="12" t="s">
        <v>48</v>
      </c>
      <c r="C24" s="8">
        <f>C15+C23</f>
        <v>229955413</v>
      </c>
      <c r="D24" s="8">
        <f t="shared" ref="D24:L24" si="5">D15+D23</f>
        <v>30000000</v>
      </c>
      <c r="E24" s="8">
        <f t="shared" si="5"/>
        <v>0</v>
      </c>
      <c r="F24" s="8">
        <f t="shared" si="5"/>
        <v>229955413</v>
      </c>
      <c r="G24" s="8">
        <f t="shared" si="5"/>
        <v>30000000</v>
      </c>
      <c r="H24" s="8">
        <f t="shared" si="5"/>
        <v>0</v>
      </c>
      <c r="I24" s="8">
        <f t="shared" si="5"/>
        <v>229955413</v>
      </c>
      <c r="J24" s="8">
        <f t="shared" si="5"/>
        <v>30000000</v>
      </c>
      <c r="K24" s="8">
        <f t="shared" si="5"/>
        <v>0</v>
      </c>
      <c r="L24" s="8">
        <f t="shared" si="5"/>
        <v>120362700</v>
      </c>
      <c r="M24" s="95">
        <f t="shared" si="1"/>
        <v>0.46301286290199312</v>
      </c>
      <c r="N24" s="8">
        <f t="shared" ref="N24:P24" si="6">N15+N23</f>
        <v>229955413</v>
      </c>
      <c r="O24" s="8">
        <f t="shared" si="6"/>
        <v>30000000</v>
      </c>
      <c r="P24" s="8">
        <f t="shared" si="6"/>
        <v>0</v>
      </c>
    </row>
    <row r="25" spans="1:16" x14ac:dyDescent="0.35">
      <c r="A25" s="36"/>
      <c r="B25" s="92"/>
      <c r="C25" s="87"/>
      <c r="D25" s="87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16" x14ac:dyDescent="0.35">
      <c r="A26" s="36"/>
      <c r="B26" s="92"/>
      <c r="C26" s="87"/>
      <c r="D26" s="87"/>
      <c r="E26" s="87"/>
      <c r="F26" s="87"/>
      <c r="G26" s="217"/>
      <c r="H26" s="217"/>
      <c r="I26" s="132"/>
      <c r="J26" s="217" t="s">
        <v>92</v>
      </c>
      <c r="K26" s="217"/>
      <c r="L26" s="87"/>
      <c r="M26" s="52" t="s">
        <v>92</v>
      </c>
      <c r="N26" s="132"/>
      <c r="O26" s="217" t="s">
        <v>92</v>
      </c>
      <c r="P26" s="217"/>
    </row>
    <row r="27" spans="1:16" x14ac:dyDescent="0.35">
      <c r="A27" s="16"/>
      <c r="B27" s="17" t="s">
        <v>55</v>
      </c>
      <c r="C27" s="218" t="s">
        <v>134</v>
      </c>
      <c r="D27" s="218"/>
      <c r="E27" s="218"/>
      <c r="F27" s="218" t="s">
        <v>149</v>
      </c>
      <c r="G27" s="218"/>
      <c r="H27" s="218"/>
      <c r="I27" s="235" t="s">
        <v>149</v>
      </c>
      <c r="J27" s="236"/>
      <c r="K27" s="237"/>
      <c r="L27" s="238" t="s">
        <v>150</v>
      </c>
      <c r="M27" s="238"/>
      <c r="N27" s="235" t="s">
        <v>149</v>
      </c>
      <c r="O27" s="236"/>
      <c r="P27" s="237"/>
    </row>
    <row r="28" spans="1:16" ht="21" x14ac:dyDescent="0.35">
      <c r="A28" s="27" t="s">
        <v>1</v>
      </c>
      <c r="B28" s="28" t="s">
        <v>2</v>
      </c>
      <c r="C28" s="28" t="s">
        <v>94</v>
      </c>
      <c r="D28" s="28" t="s">
        <v>95</v>
      </c>
      <c r="E28" s="28" t="s">
        <v>96</v>
      </c>
      <c r="F28" s="28" t="s">
        <v>94</v>
      </c>
      <c r="G28" s="28" t="s">
        <v>95</v>
      </c>
      <c r="H28" s="28" t="s">
        <v>96</v>
      </c>
      <c r="I28" s="127" t="s">
        <v>94</v>
      </c>
      <c r="J28" s="127" t="s">
        <v>95</v>
      </c>
      <c r="K28" s="127" t="s">
        <v>96</v>
      </c>
      <c r="L28" s="238"/>
      <c r="M28" s="238"/>
      <c r="N28" s="199" t="s">
        <v>94</v>
      </c>
      <c r="O28" s="199" t="s">
        <v>95</v>
      </c>
      <c r="P28" s="199" t="s">
        <v>96</v>
      </c>
    </row>
    <row r="29" spans="1:16" x14ac:dyDescent="0.35">
      <c r="A29" s="18" t="s">
        <v>3</v>
      </c>
      <c r="B29" s="19" t="s">
        <v>56</v>
      </c>
      <c r="C29" s="20">
        <f>C30+C31+C32+C33+C34+C35</f>
        <v>236355413</v>
      </c>
      <c r="D29" s="20">
        <f t="shared" ref="D29:L29" si="7">D30+D31+D32+D33+D34+D35</f>
        <v>21600000</v>
      </c>
      <c r="E29" s="20">
        <f t="shared" si="7"/>
        <v>0</v>
      </c>
      <c r="F29" s="20">
        <f t="shared" si="7"/>
        <v>236355413</v>
      </c>
      <c r="G29" s="20">
        <f t="shared" si="7"/>
        <v>21600000</v>
      </c>
      <c r="H29" s="20">
        <f t="shared" si="7"/>
        <v>0</v>
      </c>
      <c r="I29" s="20">
        <f t="shared" si="7"/>
        <v>236355413</v>
      </c>
      <c r="J29" s="20">
        <f t="shared" si="7"/>
        <v>21600000</v>
      </c>
      <c r="K29" s="20">
        <f t="shared" si="7"/>
        <v>0</v>
      </c>
      <c r="L29" s="20">
        <f t="shared" si="7"/>
        <v>118529716</v>
      </c>
      <c r="M29" s="95">
        <f t="shared" ref="M29" si="8">L29/(I29+J29+K29)</f>
        <v>0.45949691313513935</v>
      </c>
      <c r="N29" s="20">
        <f t="shared" ref="N29:P29" si="9">N30+N31+N32+N33+N34+N35</f>
        <v>236355413</v>
      </c>
      <c r="O29" s="20">
        <f t="shared" si="9"/>
        <v>21600000</v>
      </c>
      <c r="P29" s="20">
        <f t="shared" si="9"/>
        <v>0</v>
      </c>
    </row>
    <row r="30" spans="1:16" x14ac:dyDescent="0.35">
      <c r="A30" s="6" t="s">
        <v>57</v>
      </c>
      <c r="B30" s="7" t="s">
        <v>58</v>
      </c>
      <c r="C30" s="8">
        <v>170631750</v>
      </c>
      <c r="D30" s="8">
        <v>13600000</v>
      </c>
      <c r="E30" s="8">
        <v>0</v>
      </c>
      <c r="F30" s="8">
        <v>170631750</v>
      </c>
      <c r="G30" s="8">
        <v>13600000</v>
      </c>
      <c r="H30" s="8">
        <v>0</v>
      </c>
      <c r="I30" s="8">
        <v>170631750</v>
      </c>
      <c r="J30" s="8">
        <v>13600000</v>
      </c>
      <c r="K30" s="8">
        <v>0</v>
      </c>
      <c r="L30" s="8">
        <v>79636520</v>
      </c>
      <c r="M30" s="95">
        <f t="shared" ref="M30:M47" si="10">L30/(I30+J30+K30)</f>
        <v>0.43226273430068379</v>
      </c>
      <c r="N30" s="8">
        <v>165495250</v>
      </c>
      <c r="O30" s="8">
        <v>13600000</v>
      </c>
      <c r="P30" s="8">
        <v>0</v>
      </c>
    </row>
    <row r="31" spans="1:16" x14ac:dyDescent="0.35">
      <c r="A31" s="6" t="s">
        <v>59</v>
      </c>
      <c r="B31" s="7" t="s">
        <v>60</v>
      </c>
      <c r="C31" s="8">
        <v>36543663</v>
      </c>
      <c r="D31" s="8">
        <v>3000000</v>
      </c>
      <c r="E31" s="8">
        <v>0</v>
      </c>
      <c r="F31" s="8">
        <v>36543663</v>
      </c>
      <c r="G31" s="8">
        <v>3000000</v>
      </c>
      <c r="H31" s="8">
        <v>0</v>
      </c>
      <c r="I31" s="8">
        <v>36543663</v>
      </c>
      <c r="J31" s="8">
        <v>3000000</v>
      </c>
      <c r="K31" s="8">
        <v>0</v>
      </c>
      <c r="L31" s="8">
        <v>20319292</v>
      </c>
      <c r="M31" s="95">
        <f t="shared" si="10"/>
        <v>0.51384445593722561</v>
      </c>
      <c r="N31" s="8">
        <v>36543663</v>
      </c>
      <c r="O31" s="8">
        <v>3000000</v>
      </c>
      <c r="P31" s="8">
        <v>0</v>
      </c>
    </row>
    <row r="32" spans="1:16" x14ac:dyDescent="0.35">
      <c r="A32" s="6" t="s">
        <v>61</v>
      </c>
      <c r="B32" s="7" t="s">
        <v>62</v>
      </c>
      <c r="C32" s="8">
        <v>27000000</v>
      </c>
      <c r="D32" s="8">
        <v>5000000</v>
      </c>
      <c r="E32" s="8">
        <v>0</v>
      </c>
      <c r="F32" s="8">
        <v>27000000</v>
      </c>
      <c r="G32" s="8">
        <v>5000000</v>
      </c>
      <c r="H32" s="8">
        <v>0</v>
      </c>
      <c r="I32" s="8">
        <v>28875000</v>
      </c>
      <c r="J32" s="8">
        <v>5000000</v>
      </c>
      <c r="K32" s="8">
        <v>0</v>
      </c>
      <c r="L32" s="8">
        <v>18573904</v>
      </c>
      <c r="M32" s="95">
        <f t="shared" si="10"/>
        <v>0.54830712915129154</v>
      </c>
      <c r="N32" s="8">
        <v>34011500</v>
      </c>
      <c r="O32" s="8">
        <v>5000000</v>
      </c>
      <c r="P32" s="8">
        <v>0</v>
      </c>
    </row>
    <row r="33" spans="1:17" x14ac:dyDescent="0.35">
      <c r="A33" s="6" t="s">
        <v>63</v>
      </c>
      <c r="B33" s="7" t="s">
        <v>64</v>
      </c>
      <c r="C33" s="8">
        <v>2180000</v>
      </c>
      <c r="D33" s="8">
        <v>0</v>
      </c>
      <c r="E33" s="8">
        <v>0</v>
      </c>
      <c r="F33" s="8">
        <v>2180000</v>
      </c>
      <c r="G33" s="8">
        <v>0</v>
      </c>
      <c r="H33" s="8">
        <v>0</v>
      </c>
      <c r="I33" s="8">
        <v>305000</v>
      </c>
      <c r="J33" s="8">
        <v>0</v>
      </c>
      <c r="K33" s="8">
        <v>0</v>
      </c>
      <c r="L33" s="8">
        <v>0</v>
      </c>
      <c r="M33" s="95">
        <f t="shared" si="10"/>
        <v>0</v>
      </c>
      <c r="N33" s="8">
        <v>305000</v>
      </c>
      <c r="O33" s="8">
        <v>0</v>
      </c>
      <c r="P33" s="8">
        <v>0</v>
      </c>
    </row>
    <row r="34" spans="1:17" x14ac:dyDescent="0.35">
      <c r="A34" s="6" t="s">
        <v>65</v>
      </c>
      <c r="B34" s="7" t="s">
        <v>66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5"/>
      <c r="N34" s="8">
        <v>0</v>
      </c>
      <c r="O34" s="8">
        <v>0</v>
      </c>
      <c r="P34" s="8">
        <v>0</v>
      </c>
    </row>
    <row r="35" spans="1:17" x14ac:dyDescent="0.35">
      <c r="A35" s="21" t="s">
        <v>71</v>
      </c>
      <c r="B35" s="7" t="s">
        <v>72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5"/>
      <c r="N35" s="8">
        <v>0</v>
      </c>
      <c r="O35" s="8">
        <v>0</v>
      </c>
      <c r="P35" s="8">
        <v>0</v>
      </c>
    </row>
    <row r="36" spans="1:17" x14ac:dyDescent="0.35">
      <c r="A36" s="21" t="s">
        <v>5</v>
      </c>
      <c r="B36" s="7" t="s">
        <v>73</v>
      </c>
      <c r="C36" s="8">
        <f>C37+C38+C39</f>
        <v>2000000</v>
      </c>
      <c r="D36" s="8">
        <f t="shared" ref="D36:L36" si="11">D37+D38+D39</f>
        <v>0</v>
      </c>
      <c r="E36" s="8">
        <f t="shared" si="11"/>
        <v>0</v>
      </c>
      <c r="F36" s="8">
        <f t="shared" si="11"/>
        <v>2000000</v>
      </c>
      <c r="G36" s="8">
        <f t="shared" si="11"/>
        <v>0</v>
      </c>
      <c r="H36" s="8">
        <f t="shared" si="11"/>
        <v>0</v>
      </c>
      <c r="I36" s="8">
        <f t="shared" si="11"/>
        <v>2000000</v>
      </c>
      <c r="J36" s="8">
        <f t="shared" si="11"/>
        <v>0</v>
      </c>
      <c r="K36" s="8">
        <f t="shared" si="11"/>
        <v>0</v>
      </c>
      <c r="L36" s="8">
        <f t="shared" si="11"/>
        <v>258417</v>
      </c>
      <c r="M36" s="95">
        <f>L36/(I36+J36+K36)</f>
        <v>0.1292085</v>
      </c>
      <c r="N36" s="8">
        <f t="shared" ref="N36:P36" si="12">N37+N38+N39</f>
        <v>2000000</v>
      </c>
      <c r="O36" s="8">
        <f t="shared" si="12"/>
        <v>0</v>
      </c>
      <c r="P36" s="8">
        <f t="shared" si="12"/>
        <v>0</v>
      </c>
    </row>
    <row r="37" spans="1:17" x14ac:dyDescent="0.35">
      <c r="A37" s="21" t="s">
        <v>7</v>
      </c>
      <c r="B37" s="7" t="s">
        <v>74</v>
      </c>
      <c r="C37" s="8">
        <v>2000000</v>
      </c>
      <c r="D37" s="8">
        <v>0</v>
      </c>
      <c r="E37" s="8">
        <v>0</v>
      </c>
      <c r="F37" s="8">
        <v>2000000</v>
      </c>
      <c r="G37" s="8">
        <v>0</v>
      </c>
      <c r="H37" s="8">
        <v>0</v>
      </c>
      <c r="I37" s="8">
        <v>2000000</v>
      </c>
      <c r="J37" s="8">
        <v>0</v>
      </c>
      <c r="K37" s="8">
        <v>0</v>
      </c>
      <c r="L37" s="8">
        <v>258417</v>
      </c>
      <c r="M37" s="95">
        <f t="shared" si="10"/>
        <v>0.1292085</v>
      </c>
      <c r="N37" s="8">
        <v>2000000</v>
      </c>
      <c r="O37" s="8">
        <v>0</v>
      </c>
      <c r="P37" s="8">
        <v>0</v>
      </c>
    </row>
    <row r="38" spans="1:17" x14ac:dyDescent="0.35">
      <c r="A38" s="21" t="s">
        <v>75</v>
      </c>
      <c r="B38" s="7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9">
        <v>0</v>
      </c>
      <c r="M38" s="95"/>
      <c r="N38" s="9">
        <v>0</v>
      </c>
      <c r="O38" s="9">
        <v>0</v>
      </c>
      <c r="P38" s="8">
        <v>0</v>
      </c>
    </row>
    <row r="39" spans="1:17" x14ac:dyDescent="0.35">
      <c r="A39" s="21" t="s">
        <v>77</v>
      </c>
      <c r="B39" s="7" t="s">
        <v>78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5"/>
      <c r="N39" s="8">
        <v>0</v>
      </c>
      <c r="O39" s="8">
        <v>0</v>
      </c>
      <c r="P39" s="8">
        <v>0</v>
      </c>
    </row>
    <row r="40" spans="1:17" x14ac:dyDescent="0.35">
      <c r="A40" s="21" t="s">
        <v>13</v>
      </c>
      <c r="B40" s="12" t="s">
        <v>79</v>
      </c>
      <c r="C40" s="8">
        <f>C29+C36</f>
        <v>238355413</v>
      </c>
      <c r="D40" s="8">
        <f t="shared" ref="D40:L40" si="13">D29+D36</f>
        <v>21600000</v>
      </c>
      <c r="E40" s="8">
        <f t="shared" si="13"/>
        <v>0</v>
      </c>
      <c r="F40" s="8">
        <f t="shared" si="13"/>
        <v>238355413</v>
      </c>
      <c r="G40" s="8">
        <f t="shared" si="13"/>
        <v>21600000</v>
      </c>
      <c r="H40" s="8">
        <f t="shared" si="13"/>
        <v>0</v>
      </c>
      <c r="I40" s="8">
        <f t="shared" si="13"/>
        <v>238355413</v>
      </c>
      <c r="J40" s="8">
        <f t="shared" si="13"/>
        <v>21600000</v>
      </c>
      <c r="K40" s="8">
        <f t="shared" si="13"/>
        <v>0</v>
      </c>
      <c r="L40" s="8">
        <f t="shared" si="13"/>
        <v>118788133</v>
      </c>
      <c r="M40" s="95">
        <f t="shared" si="10"/>
        <v>0.45695579726204816</v>
      </c>
      <c r="N40" s="8">
        <f t="shared" ref="N40:P40" si="14">N29+N36</f>
        <v>238355413</v>
      </c>
      <c r="O40" s="8">
        <f t="shared" si="14"/>
        <v>21600000</v>
      </c>
      <c r="P40" s="8">
        <f t="shared" si="14"/>
        <v>0</v>
      </c>
      <c r="Q40" s="10"/>
    </row>
    <row r="41" spans="1:17" x14ac:dyDescent="0.35">
      <c r="A41" s="6" t="s">
        <v>15</v>
      </c>
      <c r="B41" s="7" t="s">
        <v>80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/>
      <c r="J41" s="8"/>
      <c r="K41" s="8">
        <v>0</v>
      </c>
      <c r="L41" s="8">
        <v>0</v>
      </c>
      <c r="M41" s="95"/>
      <c r="N41" s="8"/>
      <c r="O41" s="8"/>
      <c r="P41" s="8">
        <v>0</v>
      </c>
    </row>
    <row r="42" spans="1:17" x14ac:dyDescent="0.35">
      <c r="A42" s="6" t="s">
        <v>21</v>
      </c>
      <c r="B42" s="7" t="s">
        <v>81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/>
      <c r="J42" s="8"/>
      <c r="K42" s="8">
        <v>0</v>
      </c>
      <c r="L42" s="8">
        <v>0</v>
      </c>
      <c r="M42" s="95"/>
      <c r="N42" s="8"/>
      <c r="O42" s="8"/>
      <c r="P42" s="8">
        <v>0</v>
      </c>
    </row>
    <row r="43" spans="1:17" x14ac:dyDescent="0.35">
      <c r="A43" s="6" t="s">
        <v>23</v>
      </c>
      <c r="B43" s="7" t="s">
        <v>82</v>
      </c>
      <c r="C43" s="8">
        <f>C44</f>
        <v>0</v>
      </c>
      <c r="D43" s="8">
        <f t="shared" ref="D43:L43" si="15">D44</f>
        <v>0</v>
      </c>
      <c r="E43" s="8">
        <f t="shared" si="15"/>
        <v>0</v>
      </c>
      <c r="F43" s="8">
        <f t="shared" si="15"/>
        <v>0</v>
      </c>
      <c r="G43" s="8">
        <f t="shared" si="15"/>
        <v>0</v>
      </c>
      <c r="H43" s="8">
        <f t="shared" si="15"/>
        <v>0</v>
      </c>
      <c r="I43" s="8"/>
      <c r="J43" s="8"/>
      <c r="K43" s="8">
        <v>0</v>
      </c>
      <c r="L43" s="8">
        <f t="shared" si="15"/>
        <v>0</v>
      </c>
      <c r="M43" s="95"/>
      <c r="N43" s="8"/>
      <c r="O43" s="8"/>
      <c r="P43" s="8">
        <v>0</v>
      </c>
    </row>
    <row r="44" spans="1:17" x14ac:dyDescent="0.35">
      <c r="A44" s="6"/>
      <c r="B44" s="7" t="s">
        <v>115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/>
      <c r="J44" s="8"/>
      <c r="K44" s="8">
        <v>0</v>
      </c>
      <c r="L44" s="8">
        <v>0</v>
      </c>
      <c r="M44" s="95"/>
      <c r="N44" s="8"/>
      <c r="O44" s="8"/>
      <c r="P44" s="8">
        <v>0</v>
      </c>
    </row>
    <row r="45" spans="1:17" x14ac:dyDescent="0.35">
      <c r="A45" s="6" t="s">
        <v>25</v>
      </c>
      <c r="B45" s="7" t="s">
        <v>85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/>
      <c r="J45" s="8"/>
      <c r="K45" s="8">
        <v>0</v>
      </c>
      <c r="L45" s="8">
        <v>0</v>
      </c>
      <c r="M45" s="95"/>
      <c r="N45" s="8"/>
      <c r="O45" s="8"/>
      <c r="P45" s="8">
        <v>0</v>
      </c>
    </row>
    <row r="46" spans="1:17" x14ac:dyDescent="0.35">
      <c r="A46" s="6" t="s">
        <v>27</v>
      </c>
      <c r="B46" s="12" t="s">
        <v>86</v>
      </c>
      <c r="C46" s="8">
        <f>C41+C42+C43+C45</f>
        <v>0</v>
      </c>
      <c r="D46" s="8">
        <f t="shared" ref="D46:L46" si="16">D41+D42+D43+D45</f>
        <v>0</v>
      </c>
      <c r="E46" s="8">
        <f t="shared" si="16"/>
        <v>0</v>
      </c>
      <c r="F46" s="8">
        <f t="shared" si="16"/>
        <v>0</v>
      </c>
      <c r="G46" s="8">
        <f t="shared" si="16"/>
        <v>0</v>
      </c>
      <c r="H46" s="8">
        <f t="shared" si="16"/>
        <v>0</v>
      </c>
      <c r="I46" s="8"/>
      <c r="J46" s="8"/>
      <c r="K46" s="8">
        <v>0</v>
      </c>
      <c r="L46" s="8">
        <f t="shared" si="16"/>
        <v>0</v>
      </c>
      <c r="M46" s="95"/>
      <c r="N46" s="8"/>
      <c r="O46" s="8"/>
      <c r="P46" s="8">
        <v>0</v>
      </c>
    </row>
    <row r="47" spans="1:17" x14ac:dyDescent="0.35">
      <c r="A47" s="6" t="s">
        <v>29</v>
      </c>
      <c r="B47" s="12" t="s">
        <v>87</v>
      </c>
      <c r="C47" s="8">
        <f>C40+C46</f>
        <v>238355413</v>
      </c>
      <c r="D47" s="8">
        <f t="shared" ref="D47:L47" si="17">D40+D46</f>
        <v>21600000</v>
      </c>
      <c r="E47" s="8">
        <f t="shared" si="17"/>
        <v>0</v>
      </c>
      <c r="F47" s="8">
        <f t="shared" si="17"/>
        <v>238355413</v>
      </c>
      <c r="G47" s="8">
        <f t="shared" si="17"/>
        <v>21600000</v>
      </c>
      <c r="H47" s="8">
        <f t="shared" si="17"/>
        <v>0</v>
      </c>
      <c r="I47" s="8">
        <f t="shared" si="17"/>
        <v>238355413</v>
      </c>
      <c r="J47" s="8">
        <f t="shared" si="17"/>
        <v>21600000</v>
      </c>
      <c r="K47" s="8">
        <f t="shared" si="17"/>
        <v>0</v>
      </c>
      <c r="L47" s="8">
        <f t="shared" si="17"/>
        <v>118788133</v>
      </c>
      <c r="M47" s="95">
        <f t="shared" si="10"/>
        <v>0.45695579726204816</v>
      </c>
      <c r="N47" s="8">
        <f t="shared" ref="N47:P47" si="18">N40+N46</f>
        <v>238355413</v>
      </c>
      <c r="O47" s="8">
        <f t="shared" si="18"/>
        <v>21600000</v>
      </c>
      <c r="P47" s="8">
        <f t="shared" si="18"/>
        <v>0</v>
      </c>
    </row>
    <row r="48" spans="1:17" x14ac:dyDescent="0.35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201" t="s">
        <v>262</v>
      </c>
    </row>
  </sheetData>
  <mergeCells count="21">
    <mergeCell ref="L5:M6"/>
    <mergeCell ref="E2:H2"/>
    <mergeCell ref="I2:P2"/>
    <mergeCell ref="O4:P4"/>
    <mergeCell ref="N5:P5"/>
    <mergeCell ref="O26:P26"/>
    <mergeCell ref="N27:P27"/>
    <mergeCell ref="E1:P1"/>
    <mergeCell ref="C27:E27"/>
    <mergeCell ref="F27:H27"/>
    <mergeCell ref="L27:M28"/>
    <mergeCell ref="G4:H4"/>
    <mergeCell ref="G26:H26"/>
    <mergeCell ref="I5:K5"/>
    <mergeCell ref="I27:K27"/>
    <mergeCell ref="J4:K4"/>
    <mergeCell ref="J26:K26"/>
    <mergeCell ref="A1:C1"/>
    <mergeCell ref="A2:C2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7"/>
  <sheetViews>
    <sheetView zoomScale="90" zoomScaleNormal="90" workbookViewId="0">
      <selection activeCell="N3" sqref="N3"/>
    </sheetView>
  </sheetViews>
  <sheetFormatPr defaultRowHeight="14.5" x14ac:dyDescent="0.35"/>
  <cols>
    <col min="1" max="1" width="6.26953125" bestFit="1" customWidth="1"/>
    <col min="2" max="2" width="50.1796875" bestFit="1" customWidth="1"/>
    <col min="3" max="3" width="10.81640625" customWidth="1"/>
    <col min="4" max="4" width="12" customWidth="1"/>
    <col min="5" max="11" width="12.26953125" customWidth="1"/>
    <col min="12" max="13" width="10.81640625" hidden="1" customWidth="1"/>
    <col min="14" max="16" width="12.26953125" customWidth="1"/>
  </cols>
  <sheetData>
    <row r="1" spans="1:16" ht="15" customHeight="1" x14ac:dyDescent="0.35">
      <c r="A1" s="246" t="s">
        <v>116</v>
      </c>
      <c r="B1" s="247"/>
      <c r="C1" s="247"/>
      <c r="D1" s="99"/>
      <c r="E1" s="219" t="s">
        <v>273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x14ac:dyDescent="0.35">
      <c r="A2" s="226" t="s">
        <v>141</v>
      </c>
      <c r="B2" s="228"/>
      <c r="C2" s="228"/>
      <c r="D2" s="100"/>
      <c r="E2" s="220"/>
      <c r="F2" s="220"/>
      <c r="G2" s="220"/>
      <c r="H2" s="220"/>
      <c r="I2" s="119"/>
      <c r="J2" s="119"/>
      <c r="K2" s="119"/>
      <c r="L2" s="116"/>
      <c r="M2" s="116"/>
      <c r="N2" s="197"/>
      <c r="O2" s="197"/>
      <c r="P2" s="197"/>
    </row>
    <row r="3" spans="1:16" x14ac:dyDescent="0.35">
      <c r="A3" s="96"/>
      <c r="B3" s="97"/>
      <c r="C3" s="97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x14ac:dyDescent="0.35">
      <c r="A4" s="76"/>
      <c r="B4" s="78"/>
      <c r="C4" s="78"/>
      <c r="D4" s="79"/>
      <c r="E4" s="79"/>
      <c r="F4" s="79"/>
      <c r="G4" s="217"/>
      <c r="H4" s="217"/>
      <c r="I4" s="120"/>
      <c r="J4" s="217"/>
      <c r="K4" s="217"/>
      <c r="L4" s="245" t="s">
        <v>92</v>
      </c>
      <c r="M4" s="245"/>
      <c r="N4" s="198"/>
      <c r="O4" s="217" t="s">
        <v>92</v>
      </c>
      <c r="P4" s="217"/>
    </row>
    <row r="5" spans="1:16" x14ac:dyDescent="0.35">
      <c r="A5" s="63"/>
      <c r="B5" s="62" t="s">
        <v>0</v>
      </c>
      <c r="C5" s="242" t="s">
        <v>134</v>
      </c>
      <c r="D5" s="243"/>
      <c r="E5" s="244"/>
      <c r="F5" s="242" t="s">
        <v>149</v>
      </c>
      <c r="G5" s="243"/>
      <c r="H5" s="244"/>
      <c r="I5" s="242" t="s">
        <v>149</v>
      </c>
      <c r="J5" s="243"/>
      <c r="K5" s="244"/>
      <c r="L5" s="230" t="s">
        <v>150</v>
      </c>
      <c r="M5" s="231"/>
      <c r="N5" s="242" t="s">
        <v>149</v>
      </c>
      <c r="O5" s="243"/>
      <c r="P5" s="244"/>
    </row>
    <row r="6" spans="1:16" ht="24" x14ac:dyDescent="0.35">
      <c r="A6" s="55" t="s">
        <v>1</v>
      </c>
      <c r="B6" s="56" t="s">
        <v>2</v>
      </c>
      <c r="C6" s="56" t="s">
        <v>94</v>
      </c>
      <c r="D6" s="56" t="s">
        <v>95</v>
      </c>
      <c r="E6" s="56" t="s">
        <v>96</v>
      </c>
      <c r="F6" s="56" t="s">
        <v>94</v>
      </c>
      <c r="G6" s="56" t="s">
        <v>95</v>
      </c>
      <c r="H6" s="56" t="s">
        <v>96</v>
      </c>
      <c r="I6" s="56" t="s">
        <v>94</v>
      </c>
      <c r="J6" s="56" t="s">
        <v>95</v>
      </c>
      <c r="K6" s="56" t="s">
        <v>96</v>
      </c>
      <c r="L6" s="232"/>
      <c r="M6" s="233"/>
      <c r="N6" s="56" t="s">
        <v>94</v>
      </c>
      <c r="O6" s="56" t="s">
        <v>95</v>
      </c>
      <c r="P6" s="56" t="s">
        <v>96</v>
      </c>
    </row>
    <row r="7" spans="1:16" x14ac:dyDescent="0.35">
      <c r="A7" s="59" t="s">
        <v>3</v>
      </c>
      <c r="B7" s="64" t="s">
        <v>4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105"/>
      <c r="N7" s="60">
        <v>0</v>
      </c>
      <c r="O7" s="60">
        <v>0</v>
      </c>
      <c r="P7" s="60">
        <v>0</v>
      </c>
    </row>
    <row r="8" spans="1:16" x14ac:dyDescent="0.35">
      <c r="A8" s="59" t="s">
        <v>5</v>
      </c>
      <c r="B8" s="64" t="s">
        <v>6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105"/>
      <c r="N8" s="60">
        <v>0</v>
      </c>
      <c r="O8" s="60">
        <v>0</v>
      </c>
      <c r="P8" s="60">
        <v>0</v>
      </c>
    </row>
    <row r="9" spans="1:16" x14ac:dyDescent="0.35">
      <c r="A9" s="59" t="s">
        <v>13</v>
      </c>
      <c r="B9" s="64" t="s">
        <v>114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105"/>
      <c r="N9" s="60">
        <v>0</v>
      </c>
      <c r="O9" s="60">
        <v>0</v>
      </c>
      <c r="P9" s="60">
        <v>0</v>
      </c>
    </row>
    <row r="10" spans="1:16" x14ac:dyDescent="0.35">
      <c r="A10" s="59" t="s">
        <v>15</v>
      </c>
      <c r="B10" s="64" t="s">
        <v>16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105"/>
      <c r="N10" s="60">
        <v>0</v>
      </c>
      <c r="O10" s="60">
        <v>0</v>
      </c>
      <c r="P10" s="60">
        <v>0</v>
      </c>
    </row>
    <row r="11" spans="1:16" x14ac:dyDescent="0.35">
      <c r="A11" s="59" t="s">
        <v>21</v>
      </c>
      <c r="B11" s="64" t="s">
        <v>22</v>
      </c>
      <c r="C11" s="60">
        <v>171450</v>
      </c>
      <c r="D11" s="60">
        <v>0</v>
      </c>
      <c r="E11" s="60">
        <v>0</v>
      </c>
      <c r="F11" s="60">
        <v>171450</v>
      </c>
      <c r="G11" s="60">
        <v>0</v>
      </c>
      <c r="H11" s="60">
        <v>0</v>
      </c>
      <c r="I11" s="60">
        <v>171450</v>
      </c>
      <c r="J11" s="60">
        <v>0</v>
      </c>
      <c r="K11" s="60">
        <v>0</v>
      </c>
      <c r="L11" s="60">
        <v>2966</v>
      </c>
      <c r="M11" s="105">
        <f>L11/(I11+J11+K11)</f>
        <v>1.7299504228638088E-2</v>
      </c>
      <c r="N11" s="60">
        <v>171450</v>
      </c>
      <c r="O11" s="60">
        <v>0</v>
      </c>
      <c r="P11" s="60">
        <v>0</v>
      </c>
    </row>
    <row r="12" spans="1:16" x14ac:dyDescent="0.35">
      <c r="A12" s="59" t="s">
        <v>23</v>
      </c>
      <c r="B12" s="64" t="s">
        <v>24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105"/>
      <c r="N12" s="60">
        <v>0</v>
      </c>
      <c r="O12" s="60">
        <v>0</v>
      </c>
      <c r="P12" s="60">
        <v>0</v>
      </c>
    </row>
    <row r="13" spans="1:16" x14ac:dyDescent="0.35">
      <c r="A13" s="59" t="s">
        <v>25</v>
      </c>
      <c r="B13" s="64" t="s">
        <v>26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105"/>
      <c r="N13" s="60">
        <v>0</v>
      </c>
      <c r="O13" s="60">
        <v>0</v>
      </c>
      <c r="P13" s="60">
        <v>0</v>
      </c>
    </row>
    <row r="14" spans="1:16" x14ac:dyDescent="0.35">
      <c r="A14" s="59" t="s">
        <v>27</v>
      </c>
      <c r="B14" s="64" t="s">
        <v>28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105"/>
      <c r="N14" s="60">
        <v>0</v>
      </c>
      <c r="O14" s="60">
        <v>0</v>
      </c>
      <c r="P14" s="60">
        <v>0</v>
      </c>
    </row>
    <row r="15" spans="1:16" s="54" customFormat="1" x14ac:dyDescent="0.35">
      <c r="A15" s="57" t="s">
        <v>29</v>
      </c>
      <c r="B15" s="65" t="s">
        <v>30</v>
      </c>
      <c r="C15" s="58">
        <f>C7+C8+C9+C10+C11+C12+C13+C14</f>
        <v>171450</v>
      </c>
      <c r="D15" s="58">
        <f>D7+D8+D9+D10+D11+D12+D13+D14</f>
        <v>0</v>
      </c>
      <c r="E15" s="58">
        <f>E7+E8+E9+E10+E11+E12+E13+E14</f>
        <v>0</v>
      </c>
      <c r="F15" s="58">
        <f t="shared" ref="F15:L15" si="0">F7+F8+F9+F10+F11+F12+F13+F14</f>
        <v>171450</v>
      </c>
      <c r="G15" s="58">
        <f t="shared" si="0"/>
        <v>0</v>
      </c>
      <c r="H15" s="58">
        <f t="shared" si="0"/>
        <v>0</v>
      </c>
      <c r="I15" s="58">
        <f t="shared" si="0"/>
        <v>171450</v>
      </c>
      <c r="J15" s="58">
        <f t="shared" si="0"/>
        <v>0</v>
      </c>
      <c r="K15" s="58">
        <f t="shared" si="0"/>
        <v>0</v>
      </c>
      <c r="L15" s="58">
        <f t="shared" si="0"/>
        <v>2966</v>
      </c>
      <c r="M15" s="105">
        <f t="shared" ref="M15:M24" si="1">L15/(I15+J15+K15)</f>
        <v>1.7299504228638088E-2</v>
      </c>
      <c r="N15" s="58">
        <f t="shared" ref="N15:P15" si="2">N7+N8+N9+N10+N11+N12+N13+N14</f>
        <v>171450</v>
      </c>
      <c r="O15" s="58">
        <f t="shared" si="2"/>
        <v>0</v>
      </c>
      <c r="P15" s="58">
        <f t="shared" si="2"/>
        <v>0</v>
      </c>
    </row>
    <row r="16" spans="1:16" x14ac:dyDescent="0.35">
      <c r="A16" s="59" t="s">
        <v>31</v>
      </c>
      <c r="B16" s="64" t="s">
        <v>32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105"/>
      <c r="N16" s="60">
        <v>0</v>
      </c>
      <c r="O16" s="60">
        <v>0</v>
      </c>
      <c r="P16" s="60">
        <v>0</v>
      </c>
    </row>
    <row r="17" spans="1:16" x14ac:dyDescent="0.35">
      <c r="A17" s="59" t="s">
        <v>33</v>
      </c>
      <c r="B17" s="64" t="s">
        <v>34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105"/>
      <c r="N17" s="60">
        <v>0</v>
      </c>
      <c r="O17" s="60">
        <v>0</v>
      </c>
      <c r="P17" s="60">
        <v>0</v>
      </c>
    </row>
    <row r="18" spans="1:16" x14ac:dyDescent="0.35">
      <c r="A18" s="59" t="s">
        <v>35</v>
      </c>
      <c r="B18" s="64" t="s">
        <v>36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105"/>
      <c r="N18" s="60">
        <v>0</v>
      </c>
      <c r="O18" s="60">
        <v>0</v>
      </c>
      <c r="P18" s="60">
        <v>0</v>
      </c>
    </row>
    <row r="19" spans="1:16" x14ac:dyDescent="0.35">
      <c r="A19" s="59" t="s">
        <v>37</v>
      </c>
      <c r="B19" s="64" t="s">
        <v>38</v>
      </c>
      <c r="C19" s="60">
        <f>C20</f>
        <v>31489250</v>
      </c>
      <c r="D19" s="60">
        <f t="shared" ref="D19:P19" si="3">D20</f>
        <v>0</v>
      </c>
      <c r="E19" s="60">
        <f t="shared" si="3"/>
        <v>0</v>
      </c>
      <c r="F19" s="60">
        <f t="shared" si="3"/>
        <v>31489250</v>
      </c>
      <c r="G19" s="60">
        <f t="shared" si="3"/>
        <v>0</v>
      </c>
      <c r="H19" s="60">
        <f t="shared" si="3"/>
        <v>0</v>
      </c>
      <c r="I19" s="60">
        <f t="shared" si="3"/>
        <v>31876478</v>
      </c>
      <c r="J19" s="60">
        <f t="shared" si="3"/>
        <v>0</v>
      </c>
      <c r="K19" s="60">
        <f t="shared" si="3"/>
        <v>0</v>
      </c>
      <c r="L19" s="60">
        <f t="shared" si="3"/>
        <v>11062523</v>
      </c>
      <c r="M19" s="105">
        <f t="shared" si="1"/>
        <v>0.3470434531694499</v>
      </c>
      <c r="N19" s="60">
        <f t="shared" si="3"/>
        <v>31876478</v>
      </c>
      <c r="O19" s="60">
        <f t="shared" si="3"/>
        <v>0</v>
      </c>
      <c r="P19" s="60">
        <f t="shared" si="3"/>
        <v>0</v>
      </c>
    </row>
    <row r="20" spans="1:16" x14ac:dyDescent="0.35">
      <c r="A20" s="59"/>
      <c r="B20" s="64" t="s">
        <v>39</v>
      </c>
      <c r="C20" s="60">
        <v>31489250</v>
      </c>
      <c r="D20" s="60">
        <v>0</v>
      </c>
      <c r="E20" s="60">
        <v>0</v>
      </c>
      <c r="F20" s="60">
        <v>31489250</v>
      </c>
      <c r="G20" s="60">
        <v>0</v>
      </c>
      <c r="H20" s="60">
        <v>0</v>
      </c>
      <c r="I20" s="60">
        <v>31876478</v>
      </c>
      <c r="J20" s="60">
        <v>0</v>
      </c>
      <c r="K20" s="60">
        <v>0</v>
      </c>
      <c r="L20" s="60">
        <v>11062523</v>
      </c>
      <c r="M20" s="105">
        <f t="shared" si="1"/>
        <v>0.3470434531694499</v>
      </c>
      <c r="N20" s="60">
        <v>31876478</v>
      </c>
      <c r="O20" s="60">
        <v>0</v>
      </c>
      <c r="P20" s="60">
        <v>0</v>
      </c>
    </row>
    <row r="21" spans="1:16" x14ac:dyDescent="0.35">
      <c r="A21" s="59" t="s">
        <v>41</v>
      </c>
      <c r="B21" s="64" t="s">
        <v>42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105"/>
      <c r="N21" s="60">
        <v>0</v>
      </c>
      <c r="O21" s="60">
        <v>0</v>
      </c>
      <c r="P21" s="60">
        <v>0</v>
      </c>
    </row>
    <row r="22" spans="1:16" ht="15" customHeight="1" x14ac:dyDescent="0.35">
      <c r="A22" s="59" t="s">
        <v>43</v>
      </c>
      <c r="B22" s="64" t="s">
        <v>44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105"/>
      <c r="N22" s="60">
        <v>0</v>
      </c>
      <c r="O22" s="60">
        <v>0</v>
      </c>
      <c r="P22" s="60">
        <v>0</v>
      </c>
    </row>
    <row r="23" spans="1:16" s="54" customFormat="1" x14ac:dyDescent="0.35">
      <c r="A23" s="57" t="s">
        <v>45</v>
      </c>
      <c r="B23" s="65" t="s">
        <v>46</v>
      </c>
      <c r="C23" s="58">
        <f>C16+C17+C18+C19+C21+C22</f>
        <v>31489250</v>
      </c>
      <c r="D23" s="58">
        <f t="shared" ref="D23:E23" si="4">D16+D17+D18+D19+D21+D22</f>
        <v>0</v>
      </c>
      <c r="E23" s="58">
        <f t="shared" si="4"/>
        <v>0</v>
      </c>
      <c r="F23" s="58">
        <f t="shared" ref="F23:L23" si="5">F16+F17+F18+F19+F21+F22</f>
        <v>31489250</v>
      </c>
      <c r="G23" s="58">
        <f t="shared" si="5"/>
        <v>0</v>
      </c>
      <c r="H23" s="58">
        <f t="shared" si="5"/>
        <v>0</v>
      </c>
      <c r="I23" s="58">
        <f t="shared" si="5"/>
        <v>31876478</v>
      </c>
      <c r="J23" s="58">
        <f t="shared" si="5"/>
        <v>0</v>
      </c>
      <c r="K23" s="58">
        <f t="shared" si="5"/>
        <v>0</v>
      </c>
      <c r="L23" s="58">
        <f t="shared" si="5"/>
        <v>11062523</v>
      </c>
      <c r="M23" s="105">
        <f t="shared" si="1"/>
        <v>0.3470434531694499</v>
      </c>
      <c r="N23" s="58">
        <f t="shared" ref="N23:P23" si="6">N16+N17+N18+N19+N21+N22</f>
        <v>31876478</v>
      </c>
      <c r="O23" s="58">
        <f t="shared" si="6"/>
        <v>0</v>
      </c>
      <c r="P23" s="58">
        <f t="shared" si="6"/>
        <v>0</v>
      </c>
    </row>
    <row r="24" spans="1:16" s="54" customFormat="1" x14ac:dyDescent="0.35">
      <c r="A24" s="57" t="s">
        <v>47</v>
      </c>
      <c r="B24" s="65" t="s">
        <v>48</v>
      </c>
      <c r="C24" s="58">
        <f>C15+C23</f>
        <v>31660700</v>
      </c>
      <c r="D24" s="58">
        <f t="shared" ref="D24:E24" si="7">D15+D23</f>
        <v>0</v>
      </c>
      <c r="E24" s="58">
        <f t="shared" si="7"/>
        <v>0</v>
      </c>
      <c r="F24" s="58">
        <f t="shared" ref="F24:L24" si="8">F15+F23</f>
        <v>31660700</v>
      </c>
      <c r="G24" s="58">
        <f t="shared" si="8"/>
        <v>0</v>
      </c>
      <c r="H24" s="58">
        <f t="shared" si="8"/>
        <v>0</v>
      </c>
      <c r="I24" s="58">
        <f t="shared" si="8"/>
        <v>32047928</v>
      </c>
      <c r="J24" s="58">
        <f t="shared" si="8"/>
        <v>0</v>
      </c>
      <c r="K24" s="58">
        <f t="shared" si="8"/>
        <v>0</v>
      </c>
      <c r="L24" s="58">
        <f t="shared" si="8"/>
        <v>11065489</v>
      </c>
      <c r="M24" s="105">
        <f t="shared" si="1"/>
        <v>0.34527938904505778</v>
      </c>
      <c r="N24" s="58">
        <f t="shared" ref="N24:P24" si="9">N15+N23</f>
        <v>32047928</v>
      </c>
      <c r="O24" s="58">
        <f t="shared" si="9"/>
        <v>0</v>
      </c>
      <c r="P24" s="58">
        <f t="shared" si="9"/>
        <v>0</v>
      </c>
    </row>
    <row r="25" spans="1:16" s="54" customFormat="1" x14ac:dyDescent="0.35">
      <c r="A25" s="101"/>
      <c r="B25" s="102"/>
      <c r="C25" s="103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 s="54" customFormat="1" x14ac:dyDescent="0.35">
      <c r="A26" s="101"/>
      <c r="B26" s="102"/>
      <c r="C26" s="103"/>
      <c r="D26" s="103"/>
      <c r="E26" s="103"/>
      <c r="F26" s="103"/>
      <c r="G26" s="217"/>
      <c r="H26" s="217"/>
      <c r="I26" s="120"/>
      <c r="J26" s="217" t="s">
        <v>92</v>
      </c>
      <c r="K26" s="217"/>
      <c r="L26" s="245" t="s">
        <v>92</v>
      </c>
      <c r="M26" s="245"/>
      <c r="N26" s="198"/>
      <c r="O26" s="217" t="s">
        <v>92</v>
      </c>
      <c r="P26" s="217"/>
    </row>
    <row r="27" spans="1:16" x14ac:dyDescent="0.35">
      <c r="A27" s="66"/>
      <c r="B27" s="17" t="s">
        <v>55</v>
      </c>
      <c r="C27" s="242" t="s">
        <v>134</v>
      </c>
      <c r="D27" s="243"/>
      <c r="E27" s="244"/>
      <c r="F27" s="242" t="s">
        <v>149</v>
      </c>
      <c r="G27" s="243"/>
      <c r="H27" s="244"/>
      <c r="I27" s="242" t="s">
        <v>149</v>
      </c>
      <c r="J27" s="243"/>
      <c r="K27" s="244"/>
      <c r="L27" s="230" t="s">
        <v>150</v>
      </c>
      <c r="M27" s="231"/>
      <c r="N27" s="242" t="s">
        <v>149</v>
      </c>
      <c r="O27" s="243"/>
      <c r="P27" s="244"/>
    </row>
    <row r="28" spans="1:16" ht="24" x14ac:dyDescent="0.35">
      <c r="A28" s="55" t="s">
        <v>1</v>
      </c>
      <c r="B28" s="56" t="s">
        <v>2</v>
      </c>
      <c r="C28" s="56" t="s">
        <v>94</v>
      </c>
      <c r="D28" s="56" t="s">
        <v>95</v>
      </c>
      <c r="E28" s="56" t="s">
        <v>96</v>
      </c>
      <c r="F28" s="56" t="s">
        <v>94</v>
      </c>
      <c r="G28" s="56" t="s">
        <v>95</v>
      </c>
      <c r="H28" s="56" t="s">
        <v>96</v>
      </c>
      <c r="I28" s="56" t="s">
        <v>94</v>
      </c>
      <c r="J28" s="56" t="s">
        <v>95</v>
      </c>
      <c r="K28" s="56" t="s">
        <v>96</v>
      </c>
      <c r="L28" s="232"/>
      <c r="M28" s="233"/>
      <c r="N28" s="56" t="s">
        <v>94</v>
      </c>
      <c r="O28" s="56" t="s">
        <v>95</v>
      </c>
      <c r="P28" s="56" t="s">
        <v>96</v>
      </c>
    </row>
    <row r="29" spans="1:16" s="54" customFormat="1" x14ac:dyDescent="0.35">
      <c r="A29" s="67" t="s">
        <v>3</v>
      </c>
      <c r="B29" s="68" t="s">
        <v>56</v>
      </c>
      <c r="C29" s="58">
        <f>C30+C31+C32+C33+C34+C35</f>
        <v>28203125</v>
      </c>
      <c r="D29" s="58">
        <f t="shared" ref="D29:L29" si="10">D30+D31+D32+D33+D34+D35</f>
        <v>0</v>
      </c>
      <c r="E29" s="58">
        <f t="shared" si="10"/>
        <v>0</v>
      </c>
      <c r="F29" s="58">
        <f t="shared" si="10"/>
        <v>28203125</v>
      </c>
      <c r="G29" s="58">
        <f t="shared" si="10"/>
        <v>0</v>
      </c>
      <c r="H29" s="58">
        <f t="shared" si="10"/>
        <v>0</v>
      </c>
      <c r="I29" s="58">
        <f>SUM(I30:I35)</f>
        <v>28590353</v>
      </c>
      <c r="J29" s="58">
        <v>0</v>
      </c>
      <c r="K29" s="58">
        <v>0</v>
      </c>
      <c r="L29" s="58">
        <f t="shared" si="10"/>
        <v>9913177</v>
      </c>
      <c r="M29" s="105">
        <f t="shared" ref="M29:M47" si="11">L29/(I29+J29+K29)</f>
        <v>0.34673153563371534</v>
      </c>
      <c r="N29" s="58">
        <f>SUM(N30:N35)</f>
        <v>28590353</v>
      </c>
      <c r="O29" s="58">
        <v>0</v>
      </c>
      <c r="P29" s="58">
        <v>0</v>
      </c>
    </row>
    <row r="30" spans="1:16" x14ac:dyDescent="0.35">
      <c r="A30" s="59" t="s">
        <v>57</v>
      </c>
      <c r="B30" s="64" t="s">
        <v>58</v>
      </c>
      <c r="C30" s="60">
        <v>15800000</v>
      </c>
      <c r="D30" s="60">
        <v>0</v>
      </c>
      <c r="E30" s="60">
        <v>0</v>
      </c>
      <c r="F30" s="60">
        <v>15800000</v>
      </c>
      <c r="G30" s="60">
        <v>0</v>
      </c>
      <c r="H30" s="60">
        <v>0</v>
      </c>
      <c r="I30" s="60">
        <v>16187228</v>
      </c>
      <c r="J30" s="60">
        <v>0</v>
      </c>
      <c r="K30" s="60">
        <v>0</v>
      </c>
      <c r="L30" s="60">
        <v>6860761</v>
      </c>
      <c r="M30" s="105">
        <f t="shared" si="11"/>
        <v>0.42383791715295538</v>
      </c>
      <c r="N30" s="60">
        <v>16187228</v>
      </c>
      <c r="O30" s="60">
        <v>0</v>
      </c>
      <c r="P30" s="60">
        <v>0</v>
      </c>
    </row>
    <row r="31" spans="1:16" x14ac:dyDescent="0.35">
      <c r="A31" s="59" t="s">
        <v>59</v>
      </c>
      <c r="B31" s="64" t="s">
        <v>60</v>
      </c>
      <c r="C31" s="60">
        <v>3476000</v>
      </c>
      <c r="D31" s="60">
        <v>0</v>
      </c>
      <c r="E31" s="60">
        <v>0</v>
      </c>
      <c r="F31" s="60">
        <v>3476000</v>
      </c>
      <c r="G31" s="60">
        <v>0</v>
      </c>
      <c r="H31" s="60">
        <v>0</v>
      </c>
      <c r="I31" s="60">
        <v>3476000</v>
      </c>
      <c r="J31" s="60">
        <v>0</v>
      </c>
      <c r="K31" s="60">
        <v>0</v>
      </c>
      <c r="L31" s="60">
        <v>1599088</v>
      </c>
      <c r="M31" s="105">
        <f t="shared" si="11"/>
        <v>0.46003682393555811</v>
      </c>
      <c r="N31" s="60">
        <v>3476000</v>
      </c>
      <c r="O31" s="60">
        <v>0</v>
      </c>
      <c r="P31" s="60">
        <v>0</v>
      </c>
    </row>
    <row r="32" spans="1:16" x14ac:dyDescent="0.35">
      <c r="A32" s="59" t="s">
        <v>61</v>
      </c>
      <c r="B32" s="64" t="s">
        <v>62</v>
      </c>
      <c r="C32" s="60">
        <v>8927125</v>
      </c>
      <c r="D32" s="60">
        <v>0</v>
      </c>
      <c r="E32" s="60">
        <v>0</v>
      </c>
      <c r="F32" s="60">
        <v>8927125</v>
      </c>
      <c r="G32" s="60">
        <v>0</v>
      </c>
      <c r="H32" s="60">
        <v>0</v>
      </c>
      <c r="I32" s="60">
        <v>8927125</v>
      </c>
      <c r="J32" s="60">
        <v>0</v>
      </c>
      <c r="K32" s="60">
        <v>0</v>
      </c>
      <c r="L32" s="60">
        <v>1453328</v>
      </c>
      <c r="M32" s="105">
        <f t="shared" si="11"/>
        <v>0.16279910945573184</v>
      </c>
      <c r="N32" s="60">
        <v>8927125</v>
      </c>
      <c r="O32" s="60">
        <v>0</v>
      </c>
      <c r="P32" s="60">
        <v>0</v>
      </c>
    </row>
    <row r="33" spans="1:16" x14ac:dyDescent="0.35">
      <c r="A33" s="59" t="s">
        <v>63</v>
      </c>
      <c r="B33" s="64" t="s">
        <v>64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105"/>
      <c r="N33" s="60">
        <v>0</v>
      </c>
      <c r="O33" s="60">
        <v>0</v>
      </c>
      <c r="P33" s="60">
        <v>0</v>
      </c>
    </row>
    <row r="34" spans="1:16" x14ac:dyDescent="0.35">
      <c r="A34" s="59" t="s">
        <v>65</v>
      </c>
      <c r="B34" s="64" t="s">
        <v>66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105"/>
      <c r="N34" s="60">
        <v>0</v>
      </c>
      <c r="O34" s="60">
        <v>0</v>
      </c>
      <c r="P34" s="60">
        <v>0</v>
      </c>
    </row>
    <row r="35" spans="1:16" x14ac:dyDescent="0.35">
      <c r="A35" s="70" t="s">
        <v>71</v>
      </c>
      <c r="B35" s="64" t="s">
        <v>72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105"/>
      <c r="N35" s="60">
        <v>0</v>
      </c>
      <c r="O35" s="60">
        <v>0</v>
      </c>
      <c r="P35" s="60">
        <v>0</v>
      </c>
    </row>
    <row r="36" spans="1:16" x14ac:dyDescent="0.35">
      <c r="A36" s="70" t="s">
        <v>5</v>
      </c>
      <c r="B36" s="64" t="s">
        <v>73</v>
      </c>
      <c r="C36" s="60">
        <f>C37+C38</f>
        <v>3457575</v>
      </c>
      <c r="D36" s="60">
        <f t="shared" ref="D36:L36" si="12">D37+D38</f>
        <v>0</v>
      </c>
      <c r="E36" s="60">
        <f t="shared" si="12"/>
        <v>0</v>
      </c>
      <c r="F36" s="60">
        <f t="shared" si="12"/>
        <v>3457575</v>
      </c>
      <c r="G36" s="60">
        <f t="shared" si="12"/>
        <v>0</v>
      </c>
      <c r="H36" s="60">
        <f t="shared" si="12"/>
        <v>0</v>
      </c>
      <c r="I36" s="60">
        <f t="shared" si="12"/>
        <v>3457575</v>
      </c>
      <c r="J36" s="60">
        <f t="shared" si="12"/>
        <v>0</v>
      </c>
      <c r="K36" s="60">
        <f t="shared" si="12"/>
        <v>0</v>
      </c>
      <c r="L36" s="60">
        <f t="shared" si="12"/>
        <v>36195</v>
      </c>
      <c r="M36" s="105">
        <f t="shared" si="11"/>
        <v>1.046831955922865E-2</v>
      </c>
      <c r="N36" s="60">
        <f t="shared" ref="N36:P36" si="13">N37+N38</f>
        <v>3457575</v>
      </c>
      <c r="O36" s="60">
        <f t="shared" si="13"/>
        <v>0</v>
      </c>
      <c r="P36" s="60">
        <f t="shared" si="13"/>
        <v>0</v>
      </c>
    </row>
    <row r="37" spans="1:16" x14ac:dyDescent="0.35">
      <c r="A37" s="70" t="s">
        <v>7</v>
      </c>
      <c r="B37" s="64" t="s">
        <v>74</v>
      </c>
      <c r="C37" s="60">
        <v>971550</v>
      </c>
      <c r="D37" s="60">
        <v>0</v>
      </c>
      <c r="E37" s="60">
        <v>0</v>
      </c>
      <c r="F37" s="60">
        <v>971550</v>
      </c>
      <c r="G37" s="60">
        <v>0</v>
      </c>
      <c r="H37" s="60">
        <v>0</v>
      </c>
      <c r="I37" s="60">
        <v>971550</v>
      </c>
      <c r="J37" s="60">
        <v>0</v>
      </c>
      <c r="K37" s="60">
        <v>0</v>
      </c>
      <c r="L37" s="60">
        <v>36195</v>
      </c>
      <c r="M37" s="105">
        <f t="shared" si="11"/>
        <v>3.7254901960784313E-2</v>
      </c>
      <c r="N37" s="60">
        <v>971550</v>
      </c>
      <c r="O37" s="60">
        <v>0</v>
      </c>
      <c r="P37" s="60">
        <v>0</v>
      </c>
    </row>
    <row r="38" spans="1:16" s="53" customFormat="1" x14ac:dyDescent="0.35">
      <c r="A38" s="70" t="s">
        <v>75</v>
      </c>
      <c r="B38" s="64" t="s">
        <v>76</v>
      </c>
      <c r="C38" s="60">
        <v>2486025</v>
      </c>
      <c r="D38" s="60">
        <v>0</v>
      </c>
      <c r="E38" s="60">
        <v>0</v>
      </c>
      <c r="F38" s="60">
        <v>2486025</v>
      </c>
      <c r="G38" s="60">
        <v>0</v>
      </c>
      <c r="H38" s="60">
        <v>0</v>
      </c>
      <c r="I38" s="60">
        <v>2486025</v>
      </c>
      <c r="J38" s="60">
        <v>0</v>
      </c>
      <c r="K38" s="60">
        <v>0</v>
      </c>
      <c r="L38" s="60">
        <v>0</v>
      </c>
      <c r="M38" s="105">
        <f t="shared" si="11"/>
        <v>0</v>
      </c>
      <c r="N38" s="60">
        <v>2486025</v>
      </c>
      <c r="O38" s="60">
        <v>0</v>
      </c>
      <c r="P38" s="60">
        <v>0</v>
      </c>
    </row>
    <row r="39" spans="1:16" x14ac:dyDescent="0.35">
      <c r="A39" s="70" t="s">
        <v>77</v>
      </c>
      <c r="B39" s="64" t="s">
        <v>78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105"/>
      <c r="N39" s="60">
        <v>0</v>
      </c>
      <c r="O39" s="60">
        <v>0</v>
      </c>
      <c r="P39" s="60">
        <v>0</v>
      </c>
    </row>
    <row r="40" spans="1:16" s="54" customFormat="1" x14ac:dyDescent="0.35">
      <c r="A40" s="71" t="s">
        <v>13</v>
      </c>
      <c r="B40" s="65" t="s">
        <v>79</v>
      </c>
      <c r="C40" s="58">
        <f>C29+C36</f>
        <v>31660700</v>
      </c>
      <c r="D40" s="58">
        <f t="shared" ref="D40:L40" si="14">D29+D36</f>
        <v>0</v>
      </c>
      <c r="E40" s="58">
        <f t="shared" si="14"/>
        <v>0</v>
      </c>
      <c r="F40" s="58">
        <f t="shared" si="14"/>
        <v>31660700</v>
      </c>
      <c r="G40" s="58">
        <f t="shared" si="14"/>
        <v>0</v>
      </c>
      <c r="H40" s="58">
        <f t="shared" si="14"/>
        <v>0</v>
      </c>
      <c r="I40" s="58">
        <f>I29+I36</f>
        <v>32047928</v>
      </c>
      <c r="J40" s="58">
        <f t="shared" si="14"/>
        <v>0</v>
      </c>
      <c r="K40" s="58">
        <f t="shared" si="14"/>
        <v>0</v>
      </c>
      <c r="L40" s="58">
        <f t="shared" si="14"/>
        <v>9949372</v>
      </c>
      <c r="M40" s="105">
        <f t="shared" si="11"/>
        <v>0.3104528941777453</v>
      </c>
      <c r="N40" s="58">
        <f>N29+N36</f>
        <v>32047928</v>
      </c>
      <c r="O40" s="58">
        <f t="shared" ref="O40:P40" si="15">O29+O36</f>
        <v>0</v>
      </c>
      <c r="P40" s="58">
        <f t="shared" si="15"/>
        <v>0</v>
      </c>
    </row>
    <row r="41" spans="1:16" x14ac:dyDescent="0.35">
      <c r="A41" s="59" t="s">
        <v>15</v>
      </c>
      <c r="B41" s="64" t="s">
        <v>80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105"/>
      <c r="N41" s="60">
        <v>0</v>
      </c>
      <c r="O41" s="60">
        <v>0</v>
      </c>
      <c r="P41" s="60">
        <v>0</v>
      </c>
    </row>
    <row r="42" spans="1:16" x14ac:dyDescent="0.35">
      <c r="A42" s="59" t="s">
        <v>21</v>
      </c>
      <c r="B42" s="64" t="s">
        <v>81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105"/>
      <c r="N42" s="60">
        <v>0</v>
      </c>
      <c r="O42" s="60">
        <v>0</v>
      </c>
      <c r="P42" s="60">
        <v>0</v>
      </c>
    </row>
    <row r="43" spans="1:16" x14ac:dyDescent="0.35">
      <c r="A43" s="59" t="s">
        <v>23</v>
      </c>
      <c r="B43" s="64" t="s">
        <v>82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105"/>
      <c r="N43" s="60">
        <v>0</v>
      </c>
      <c r="O43" s="60">
        <v>0</v>
      </c>
      <c r="P43" s="60">
        <v>0</v>
      </c>
    </row>
    <row r="44" spans="1:16" x14ac:dyDescent="0.35">
      <c r="A44" s="59"/>
      <c r="B44" s="64" t="s">
        <v>115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105"/>
      <c r="N44" s="60">
        <v>0</v>
      </c>
      <c r="O44" s="60">
        <v>0</v>
      </c>
      <c r="P44" s="60">
        <v>0</v>
      </c>
    </row>
    <row r="45" spans="1:16" x14ac:dyDescent="0.35">
      <c r="A45" s="59" t="s">
        <v>25</v>
      </c>
      <c r="B45" s="64" t="s">
        <v>85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105"/>
      <c r="N45" s="60">
        <v>0</v>
      </c>
      <c r="O45" s="60">
        <v>0</v>
      </c>
      <c r="P45" s="60">
        <v>0</v>
      </c>
    </row>
    <row r="46" spans="1:16" s="54" customFormat="1" x14ac:dyDescent="0.35">
      <c r="A46" s="57" t="s">
        <v>27</v>
      </c>
      <c r="B46" s="65" t="s">
        <v>86</v>
      </c>
      <c r="C46" s="58">
        <f>C41+C42+C43+C45</f>
        <v>0</v>
      </c>
      <c r="D46" s="58">
        <f t="shared" ref="D46:E46" si="16">D41+D42+D43+D45</f>
        <v>0</v>
      </c>
      <c r="E46" s="58">
        <f t="shared" si="16"/>
        <v>0</v>
      </c>
      <c r="F46" s="58">
        <f t="shared" ref="F46:L46" si="17">F41+F42+F43+F45</f>
        <v>0</v>
      </c>
      <c r="G46" s="58">
        <f t="shared" si="17"/>
        <v>0</v>
      </c>
      <c r="H46" s="58">
        <f t="shared" si="17"/>
        <v>0</v>
      </c>
      <c r="I46" s="60">
        <v>0</v>
      </c>
      <c r="J46" s="60">
        <v>0</v>
      </c>
      <c r="K46" s="60">
        <v>0</v>
      </c>
      <c r="L46" s="58">
        <f t="shared" si="17"/>
        <v>0</v>
      </c>
      <c r="M46" s="105"/>
      <c r="N46" s="60">
        <v>0</v>
      </c>
      <c r="O46" s="60">
        <v>0</v>
      </c>
      <c r="P46" s="60">
        <v>0</v>
      </c>
    </row>
    <row r="47" spans="1:16" s="54" customFormat="1" x14ac:dyDescent="0.35">
      <c r="A47" s="57" t="s">
        <v>29</v>
      </c>
      <c r="B47" s="65" t="s">
        <v>87</v>
      </c>
      <c r="C47" s="58">
        <f>C40+C46</f>
        <v>31660700</v>
      </c>
      <c r="D47" s="58">
        <f t="shared" ref="D47:E47" si="18">D40+D46</f>
        <v>0</v>
      </c>
      <c r="E47" s="58">
        <f t="shared" si="18"/>
        <v>0</v>
      </c>
      <c r="F47" s="58">
        <f t="shared" ref="F47:L47" si="19">F40+F46</f>
        <v>31660700</v>
      </c>
      <c r="G47" s="58">
        <f t="shared" si="19"/>
        <v>0</v>
      </c>
      <c r="H47" s="58">
        <f t="shared" si="19"/>
        <v>0</v>
      </c>
      <c r="I47" s="58">
        <f t="shared" si="19"/>
        <v>32047928</v>
      </c>
      <c r="J47" s="58">
        <f t="shared" si="19"/>
        <v>0</v>
      </c>
      <c r="K47" s="58">
        <f t="shared" si="19"/>
        <v>0</v>
      </c>
      <c r="L47" s="58">
        <f t="shared" si="19"/>
        <v>9949372</v>
      </c>
      <c r="M47" s="105">
        <f t="shared" si="11"/>
        <v>0.3104528941777453</v>
      </c>
      <c r="N47" s="58">
        <f t="shared" ref="N47:P47" si="20">N40+N46</f>
        <v>32047928</v>
      </c>
      <c r="O47" s="58">
        <f t="shared" si="20"/>
        <v>0</v>
      </c>
      <c r="P47" s="58">
        <f t="shared" si="20"/>
        <v>0</v>
      </c>
    </row>
  </sheetData>
  <mergeCells count="22">
    <mergeCell ref="A1:C1"/>
    <mergeCell ref="A2:C2"/>
    <mergeCell ref="C5:E5"/>
    <mergeCell ref="F5:H5"/>
    <mergeCell ref="C27:E27"/>
    <mergeCell ref="F27:H27"/>
    <mergeCell ref="E2:H2"/>
    <mergeCell ref="O4:P4"/>
    <mergeCell ref="N5:P5"/>
    <mergeCell ref="O26:P26"/>
    <mergeCell ref="N27:P27"/>
    <mergeCell ref="E1:P1"/>
    <mergeCell ref="L27:M28"/>
    <mergeCell ref="L26:M26"/>
    <mergeCell ref="G26:H26"/>
    <mergeCell ref="L4:M4"/>
    <mergeCell ref="G4:H4"/>
    <mergeCell ref="L5:M6"/>
    <mergeCell ref="I5:K5"/>
    <mergeCell ref="I27:K27"/>
    <mergeCell ref="J4:K4"/>
    <mergeCell ref="J26:K2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8"/>
  <sheetViews>
    <sheetView workbookViewId="0">
      <selection activeCell="E1" sqref="E1:P1"/>
    </sheetView>
  </sheetViews>
  <sheetFormatPr defaultRowHeight="14.5" x14ac:dyDescent="0.35"/>
  <cols>
    <col min="1" max="1" width="6.26953125" bestFit="1" customWidth="1"/>
    <col min="2" max="2" width="42.81640625" bestFit="1" customWidth="1"/>
    <col min="3" max="3" width="11.1796875" customWidth="1"/>
    <col min="4" max="4" width="11.26953125" customWidth="1"/>
    <col min="5" max="5" width="11.1796875" customWidth="1"/>
    <col min="6" max="13" width="11.1796875" hidden="1" customWidth="1"/>
    <col min="14" max="16" width="11.1796875" customWidth="1"/>
  </cols>
  <sheetData>
    <row r="1" spans="1:16" ht="15" customHeight="1" x14ac:dyDescent="0.35">
      <c r="A1" s="240" t="s">
        <v>117</v>
      </c>
      <c r="B1" s="241"/>
      <c r="C1" s="241"/>
      <c r="D1" s="61"/>
      <c r="E1" s="219" t="s">
        <v>282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15" customHeight="1" x14ac:dyDescent="0.35">
      <c r="A2" s="226" t="s">
        <v>141</v>
      </c>
      <c r="B2" s="228"/>
      <c r="C2" s="228"/>
      <c r="D2" s="35"/>
      <c r="E2" s="220" t="s">
        <v>265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15" customHeight="1" x14ac:dyDescent="0.35">
      <c r="A3" s="177"/>
      <c r="B3" s="178"/>
      <c r="C3" s="178"/>
      <c r="D3" s="35"/>
      <c r="E3" s="179"/>
      <c r="F3" s="179"/>
      <c r="G3" s="179"/>
      <c r="H3" s="179"/>
      <c r="I3" s="179"/>
      <c r="J3" s="179"/>
      <c r="K3" s="179"/>
      <c r="L3" s="115"/>
      <c r="M3" s="115"/>
      <c r="N3" s="197"/>
      <c r="O3" s="197"/>
      <c r="P3" s="197"/>
    </row>
    <row r="4" spans="1:16" ht="15" customHeight="1" x14ac:dyDescent="0.35">
      <c r="A4" s="76"/>
      <c r="B4" s="78"/>
      <c r="C4" s="78"/>
      <c r="D4" s="35"/>
      <c r="E4" s="35"/>
      <c r="F4" s="35"/>
      <c r="G4" s="217"/>
      <c r="H4" s="217"/>
      <c r="I4" s="120"/>
      <c r="J4" s="217"/>
      <c r="K4" s="217"/>
      <c r="L4" s="91" t="s">
        <v>92</v>
      </c>
      <c r="M4" s="35"/>
      <c r="N4" s="198"/>
      <c r="O4" s="217" t="s">
        <v>92</v>
      </c>
      <c r="P4" s="217"/>
    </row>
    <row r="5" spans="1:16" x14ac:dyDescent="0.35">
      <c r="A5" s="1"/>
      <c r="B5" s="2" t="s">
        <v>0</v>
      </c>
      <c r="C5" s="242" t="s">
        <v>134</v>
      </c>
      <c r="D5" s="243"/>
      <c r="E5" s="244"/>
      <c r="F5" s="242" t="s">
        <v>149</v>
      </c>
      <c r="G5" s="243"/>
      <c r="H5" s="244"/>
      <c r="I5" s="242" t="s">
        <v>149</v>
      </c>
      <c r="J5" s="243"/>
      <c r="K5" s="244"/>
      <c r="L5" s="230" t="s">
        <v>150</v>
      </c>
      <c r="M5" s="231"/>
      <c r="N5" s="242" t="s">
        <v>149</v>
      </c>
      <c r="O5" s="243"/>
      <c r="P5" s="244"/>
    </row>
    <row r="6" spans="1:16" ht="24" x14ac:dyDescent="0.35">
      <c r="A6" s="27" t="s">
        <v>1</v>
      </c>
      <c r="B6" s="28" t="s">
        <v>2</v>
      </c>
      <c r="C6" s="56" t="s">
        <v>94</v>
      </c>
      <c r="D6" s="56" t="s">
        <v>95</v>
      </c>
      <c r="E6" s="56" t="s">
        <v>96</v>
      </c>
      <c r="F6" s="56" t="s">
        <v>94</v>
      </c>
      <c r="G6" s="56" t="s">
        <v>95</v>
      </c>
      <c r="H6" s="56" t="s">
        <v>96</v>
      </c>
      <c r="I6" s="56" t="s">
        <v>94</v>
      </c>
      <c r="J6" s="56" t="s">
        <v>95</v>
      </c>
      <c r="K6" s="56" t="s">
        <v>96</v>
      </c>
      <c r="L6" s="232"/>
      <c r="M6" s="233"/>
      <c r="N6" s="56" t="s">
        <v>94</v>
      </c>
      <c r="O6" s="56" t="s">
        <v>95</v>
      </c>
      <c r="P6" s="56" t="s">
        <v>96</v>
      </c>
    </row>
    <row r="7" spans="1:16" x14ac:dyDescent="0.3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95"/>
      <c r="N7" s="8">
        <v>0</v>
      </c>
      <c r="O7" s="8">
        <v>0</v>
      </c>
      <c r="P7" s="8">
        <v>0</v>
      </c>
    </row>
    <row r="8" spans="1:16" x14ac:dyDescent="0.35">
      <c r="A8" s="6" t="s">
        <v>5</v>
      </c>
      <c r="B8" s="7" t="s">
        <v>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1453511</v>
      </c>
      <c r="M8" s="95"/>
      <c r="N8" s="8">
        <v>0</v>
      </c>
      <c r="O8" s="8">
        <v>0</v>
      </c>
      <c r="P8" s="8">
        <v>0</v>
      </c>
    </row>
    <row r="9" spans="1:16" x14ac:dyDescent="0.35">
      <c r="A9" s="6" t="s">
        <v>13</v>
      </c>
      <c r="B9" s="7" t="s">
        <v>114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5"/>
      <c r="N9" s="8">
        <v>0</v>
      </c>
      <c r="O9" s="8">
        <v>0</v>
      </c>
      <c r="P9" s="8">
        <v>0</v>
      </c>
    </row>
    <row r="10" spans="1:16" x14ac:dyDescent="0.35">
      <c r="A10" s="6" t="s">
        <v>15</v>
      </c>
      <c r="B10" s="7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95"/>
      <c r="N10" s="8">
        <v>0</v>
      </c>
      <c r="O10" s="8">
        <v>0</v>
      </c>
      <c r="P10" s="8">
        <v>0</v>
      </c>
    </row>
    <row r="11" spans="1:16" x14ac:dyDescent="0.35">
      <c r="A11" s="6" t="s">
        <v>21</v>
      </c>
      <c r="B11" s="7" t="s">
        <v>22</v>
      </c>
      <c r="C11" s="8">
        <v>800000</v>
      </c>
      <c r="D11" s="8">
        <v>0</v>
      </c>
      <c r="E11" s="8">
        <v>0</v>
      </c>
      <c r="F11" s="8">
        <v>800000</v>
      </c>
      <c r="G11" s="8">
        <v>0</v>
      </c>
      <c r="H11" s="8">
        <v>0</v>
      </c>
      <c r="I11" s="8">
        <v>800000</v>
      </c>
      <c r="J11" s="8">
        <v>0</v>
      </c>
      <c r="K11" s="8">
        <v>0</v>
      </c>
      <c r="L11" s="8">
        <v>735578</v>
      </c>
      <c r="M11" s="95">
        <f t="shared" ref="M11:M23" si="0">L11/(I11+J11+K11)</f>
        <v>0.91947250000000003</v>
      </c>
      <c r="N11" s="8">
        <v>800000</v>
      </c>
      <c r="O11" s="8">
        <v>0</v>
      </c>
      <c r="P11" s="8">
        <v>0</v>
      </c>
    </row>
    <row r="12" spans="1:16" x14ac:dyDescent="0.35">
      <c r="A12" s="6" t="s">
        <v>23</v>
      </c>
      <c r="B12" s="7" t="s">
        <v>24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5"/>
      <c r="N12" s="8">
        <v>0</v>
      </c>
      <c r="O12" s="8">
        <v>0</v>
      </c>
      <c r="P12" s="8">
        <v>0</v>
      </c>
    </row>
    <row r="13" spans="1:16" x14ac:dyDescent="0.35">
      <c r="A13" s="6" t="s">
        <v>25</v>
      </c>
      <c r="B13" s="7" t="s">
        <v>26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5"/>
      <c r="N13" s="8">
        <v>0</v>
      </c>
      <c r="O13" s="8">
        <v>0</v>
      </c>
      <c r="P13" s="8">
        <v>0</v>
      </c>
    </row>
    <row r="14" spans="1:16" x14ac:dyDescent="0.35">
      <c r="A14" s="6" t="s">
        <v>27</v>
      </c>
      <c r="B14" s="7" t="s">
        <v>28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5"/>
      <c r="N14" s="8">
        <v>0</v>
      </c>
      <c r="O14" s="8">
        <v>0</v>
      </c>
      <c r="P14" s="8">
        <v>0</v>
      </c>
    </row>
    <row r="15" spans="1:16" x14ac:dyDescent="0.35">
      <c r="A15" s="11" t="s">
        <v>29</v>
      </c>
      <c r="B15" s="12" t="s">
        <v>30</v>
      </c>
      <c r="C15" s="8">
        <f>C7+C8+C9+C10+C11+C12+C13+C14</f>
        <v>800000</v>
      </c>
      <c r="D15" s="8">
        <f>D7+D8+D9+D10+D11+D12+D13+D14</f>
        <v>0</v>
      </c>
      <c r="E15" s="8">
        <f>E7+E8+E9+E10+E11+E12+E13+E14</f>
        <v>0</v>
      </c>
      <c r="F15" s="8">
        <f t="shared" ref="F15:L15" si="1">F7+F8+F9+F10+F11+F12+F13+F14</f>
        <v>800000</v>
      </c>
      <c r="G15" s="8">
        <f t="shared" si="1"/>
        <v>0</v>
      </c>
      <c r="H15" s="8">
        <f t="shared" si="1"/>
        <v>0</v>
      </c>
      <c r="I15" s="8">
        <f t="shared" si="1"/>
        <v>800000</v>
      </c>
      <c r="J15" s="8">
        <f t="shared" si="1"/>
        <v>0</v>
      </c>
      <c r="K15" s="8">
        <f t="shared" si="1"/>
        <v>0</v>
      </c>
      <c r="L15" s="8">
        <f t="shared" si="1"/>
        <v>2189089</v>
      </c>
      <c r="M15" s="95">
        <f t="shared" si="0"/>
        <v>2.7363612499999999</v>
      </c>
      <c r="N15" s="8">
        <f t="shared" ref="N15:P15" si="2">N7+N8+N9+N10+N11+N12+N13+N14</f>
        <v>800000</v>
      </c>
      <c r="O15" s="8">
        <f t="shared" si="2"/>
        <v>0</v>
      </c>
      <c r="P15" s="8">
        <f t="shared" si="2"/>
        <v>0</v>
      </c>
    </row>
    <row r="16" spans="1:16" x14ac:dyDescent="0.35">
      <c r="A16" s="6" t="s">
        <v>31</v>
      </c>
      <c r="B16" s="7" t="s">
        <v>32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5"/>
      <c r="N16" s="8">
        <v>0</v>
      </c>
      <c r="O16" s="8">
        <v>0</v>
      </c>
      <c r="P16" s="8">
        <v>0</v>
      </c>
    </row>
    <row r="17" spans="1:16" x14ac:dyDescent="0.35">
      <c r="A17" s="6" t="s">
        <v>33</v>
      </c>
      <c r="B17" s="7" t="s">
        <v>34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5"/>
      <c r="N17" s="8">
        <v>0</v>
      </c>
      <c r="O17" s="8">
        <v>0</v>
      </c>
      <c r="P17" s="8">
        <v>0</v>
      </c>
    </row>
    <row r="18" spans="1:16" x14ac:dyDescent="0.35">
      <c r="A18" s="6" t="s">
        <v>35</v>
      </c>
      <c r="B18" s="7" t="s">
        <v>36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5"/>
      <c r="N18" s="8">
        <v>0</v>
      </c>
      <c r="O18" s="8">
        <v>0</v>
      </c>
      <c r="P18" s="8">
        <v>0</v>
      </c>
    </row>
    <row r="19" spans="1:16" x14ac:dyDescent="0.35">
      <c r="A19" s="6" t="s">
        <v>37</v>
      </c>
      <c r="B19" s="7" t="s">
        <v>38</v>
      </c>
      <c r="C19" s="8">
        <f>C20</f>
        <v>330196808</v>
      </c>
      <c r="D19" s="8">
        <f t="shared" ref="D19:P19" si="3">D20</f>
        <v>0</v>
      </c>
      <c r="E19" s="8">
        <f t="shared" si="3"/>
        <v>0</v>
      </c>
      <c r="F19" s="8">
        <f t="shared" si="3"/>
        <v>330196808</v>
      </c>
      <c r="G19" s="8">
        <f t="shared" si="3"/>
        <v>0</v>
      </c>
      <c r="H19" s="8">
        <f t="shared" si="3"/>
        <v>0</v>
      </c>
      <c r="I19" s="8">
        <f t="shared" si="3"/>
        <v>295761681</v>
      </c>
      <c r="J19" s="8">
        <f t="shared" si="3"/>
        <v>0</v>
      </c>
      <c r="K19" s="8">
        <f t="shared" si="3"/>
        <v>0</v>
      </c>
      <c r="L19" s="8">
        <f t="shared" si="3"/>
        <v>140837810</v>
      </c>
      <c r="M19" s="95">
        <f t="shared" si="0"/>
        <v>0.47618680528124263</v>
      </c>
      <c r="N19" s="8">
        <f t="shared" si="3"/>
        <v>295761681</v>
      </c>
      <c r="O19" s="8">
        <f t="shared" si="3"/>
        <v>0</v>
      </c>
      <c r="P19" s="8">
        <f t="shared" si="3"/>
        <v>0</v>
      </c>
    </row>
    <row r="20" spans="1:16" x14ac:dyDescent="0.35">
      <c r="A20" s="6"/>
      <c r="B20" s="7" t="s">
        <v>39</v>
      </c>
      <c r="C20" s="8">
        <v>330196808</v>
      </c>
      <c r="D20" s="8">
        <v>0</v>
      </c>
      <c r="E20" s="8">
        <v>0</v>
      </c>
      <c r="F20" s="8">
        <v>330196808</v>
      </c>
      <c r="G20" s="8">
        <v>0</v>
      </c>
      <c r="H20" s="8">
        <v>0</v>
      </c>
      <c r="I20" s="8">
        <v>295761681</v>
      </c>
      <c r="J20" s="8">
        <v>0</v>
      </c>
      <c r="K20" s="8">
        <v>0</v>
      </c>
      <c r="L20" s="8">
        <v>140837810</v>
      </c>
      <c r="M20" s="95">
        <f t="shared" si="0"/>
        <v>0.47618680528124263</v>
      </c>
      <c r="N20" s="8">
        <v>295761681</v>
      </c>
      <c r="O20" s="8">
        <v>0</v>
      </c>
      <c r="P20" s="8">
        <v>0</v>
      </c>
    </row>
    <row r="21" spans="1:16" x14ac:dyDescent="0.35">
      <c r="A21" s="6" t="s">
        <v>41</v>
      </c>
      <c r="B21" s="7" t="s">
        <v>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95"/>
      <c r="N21" s="8">
        <v>0</v>
      </c>
      <c r="O21" s="8">
        <v>0</v>
      </c>
      <c r="P21" s="8">
        <v>0</v>
      </c>
    </row>
    <row r="22" spans="1:16" x14ac:dyDescent="0.35">
      <c r="A22" s="6" t="s">
        <v>43</v>
      </c>
      <c r="B22" s="7" t="s">
        <v>44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95"/>
      <c r="N22" s="8">
        <v>0</v>
      </c>
      <c r="O22" s="8">
        <v>0</v>
      </c>
      <c r="P22" s="8">
        <v>0</v>
      </c>
    </row>
    <row r="23" spans="1:16" x14ac:dyDescent="0.35">
      <c r="A23" s="6" t="s">
        <v>45</v>
      </c>
      <c r="B23" s="12" t="s">
        <v>46</v>
      </c>
      <c r="C23" s="8">
        <f>C16+C17+C18+C19+C21+C22</f>
        <v>330196808</v>
      </c>
      <c r="D23" s="8">
        <f t="shared" ref="D23:L23" si="4">D16+D17+D18+D19+D21+D22</f>
        <v>0</v>
      </c>
      <c r="E23" s="8">
        <f t="shared" si="4"/>
        <v>0</v>
      </c>
      <c r="F23" s="8">
        <f t="shared" si="4"/>
        <v>330196808</v>
      </c>
      <c r="G23" s="8">
        <f t="shared" si="4"/>
        <v>0</v>
      </c>
      <c r="H23" s="8">
        <f t="shared" si="4"/>
        <v>0</v>
      </c>
      <c r="I23" s="8">
        <f t="shared" si="4"/>
        <v>295761681</v>
      </c>
      <c r="J23" s="8">
        <f t="shared" si="4"/>
        <v>0</v>
      </c>
      <c r="K23" s="8">
        <f t="shared" si="4"/>
        <v>0</v>
      </c>
      <c r="L23" s="8">
        <f t="shared" si="4"/>
        <v>140837810</v>
      </c>
      <c r="M23" s="95">
        <f t="shared" si="0"/>
        <v>0.47618680528124263</v>
      </c>
      <c r="N23" s="8">
        <f t="shared" ref="N23:P23" si="5">N16+N17+N18+N19+N21+N22</f>
        <v>295761681</v>
      </c>
      <c r="O23" s="8">
        <f t="shared" si="5"/>
        <v>0</v>
      </c>
      <c r="P23" s="8">
        <f t="shared" si="5"/>
        <v>0</v>
      </c>
    </row>
    <row r="24" spans="1:16" x14ac:dyDescent="0.35">
      <c r="A24" s="6" t="s">
        <v>47</v>
      </c>
      <c r="B24" s="12" t="s">
        <v>48</v>
      </c>
      <c r="C24" s="8">
        <f>C15+C23</f>
        <v>330996808</v>
      </c>
      <c r="D24" s="8">
        <f t="shared" ref="D24:L24" si="6">D15+D23</f>
        <v>0</v>
      </c>
      <c r="E24" s="8">
        <f t="shared" si="6"/>
        <v>0</v>
      </c>
      <c r="F24" s="8">
        <f t="shared" si="6"/>
        <v>330996808</v>
      </c>
      <c r="G24" s="8">
        <f t="shared" si="6"/>
        <v>0</v>
      </c>
      <c r="H24" s="8">
        <f t="shared" si="6"/>
        <v>0</v>
      </c>
      <c r="I24" s="8">
        <f t="shared" si="6"/>
        <v>296561681</v>
      </c>
      <c r="J24" s="8">
        <f t="shared" si="6"/>
        <v>0</v>
      </c>
      <c r="K24" s="8">
        <f t="shared" si="6"/>
        <v>0</v>
      </c>
      <c r="L24" s="8">
        <f t="shared" si="6"/>
        <v>143026899</v>
      </c>
      <c r="M24" s="95">
        <f>L24/(I24+J24+K24)</f>
        <v>0.48228381535239545</v>
      </c>
      <c r="N24" s="8">
        <f t="shared" ref="N24:P24" si="7">N15+N23</f>
        <v>296561681</v>
      </c>
      <c r="O24" s="8">
        <f t="shared" si="7"/>
        <v>0</v>
      </c>
      <c r="P24" s="8">
        <f t="shared" si="7"/>
        <v>0</v>
      </c>
    </row>
    <row r="25" spans="1:16" x14ac:dyDescent="0.35">
      <c r="A25" s="36"/>
      <c r="B25" s="92"/>
      <c r="C25" s="87"/>
      <c r="D25" s="87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16" x14ac:dyDescent="0.35">
      <c r="A26" s="36"/>
      <c r="B26" s="92"/>
      <c r="C26" s="87"/>
      <c r="D26" s="87"/>
      <c r="E26" s="87"/>
      <c r="F26" s="87"/>
      <c r="G26" s="217"/>
      <c r="H26" s="217"/>
      <c r="I26" s="120"/>
      <c r="J26" s="217" t="s">
        <v>92</v>
      </c>
      <c r="K26" s="217"/>
      <c r="L26" s="91" t="s">
        <v>92</v>
      </c>
      <c r="M26" s="87"/>
      <c r="N26" s="198"/>
      <c r="O26" s="217" t="s">
        <v>92</v>
      </c>
      <c r="P26" s="217"/>
    </row>
    <row r="27" spans="1:16" x14ac:dyDescent="0.35">
      <c r="A27" s="16"/>
      <c r="B27" s="17" t="s">
        <v>55</v>
      </c>
      <c r="C27" s="242" t="s">
        <v>134</v>
      </c>
      <c r="D27" s="243"/>
      <c r="E27" s="244"/>
      <c r="F27" s="242" t="s">
        <v>149</v>
      </c>
      <c r="G27" s="243"/>
      <c r="H27" s="244"/>
      <c r="I27" s="242" t="s">
        <v>149</v>
      </c>
      <c r="J27" s="243"/>
      <c r="K27" s="244"/>
      <c r="L27" s="230" t="s">
        <v>150</v>
      </c>
      <c r="M27" s="231"/>
      <c r="N27" s="242" t="s">
        <v>149</v>
      </c>
      <c r="O27" s="243"/>
      <c r="P27" s="244"/>
    </row>
    <row r="28" spans="1:16" ht="24" x14ac:dyDescent="0.35">
      <c r="A28" s="27" t="s">
        <v>1</v>
      </c>
      <c r="B28" s="28" t="s">
        <v>2</v>
      </c>
      <c r="C28" s="56" t="s">
        <v>94</v>
      </c>
      <c r="D28" s="56" t="s">
        <v>95</v>
      </c>
      <c r="E28" s="56" t="s">
        <v>96</v>
      </c>
      <c r="F28" s="56" t="s">
        <v>94</v>
      </c>
      <c r="G28" s="56" t="s">
        <v>95</v>
      </c>
      <c r="H28" s="56" t="s">
        <v>96</v>
      </c>
      <c r="I28" s="56" t="s">
        <v>94</v>
      </c>
      <c r="J28" s="56" t="s">
        <v>95</v>
      </c>
      <c r="K28" s="56" t="s">
        <v>96</v>
      </c>
      <c r="L28" s="232"/>
      <c r="M28" s="233"/>
      <c r="N28" s="56" t="s">
        <v>94</v>
      </c>
      <c r="O28" s="56" t="s">
        <v>95</v>
      </c>
      <c r="P28" s="56" t="s">
        <v>96</v>
      </c>
    </row>
    <row r="29" spans="1:16" x14ac:dyDescent="0.35">
      <c r="A29" s="18" t="s">
        <v>3</v>
      </c>
      <c r="B29" s="19" t="s">
        <v>56</v>
      </c>
      <c r="C29" s="8">
        <f>C30+C31+C32+C33+C34+C35</f>
        <v>330196808</v>
      </c>
      <c r="D29" s="20">
        <f t="shared" ref="D29:L29" si="8">D30+D31+D32+D33+D34+D35</f>
        <v>0</v>
      </c>
      <c r="E29" s="20">
        <f t="shared" si="8"/>
        <v>0</v>
      </c>
      <c r="F29" s="20">
        <f t="shared" si="8"/>
        <v>330196808</v>
      </c>
      <c r="G29" s="20">
        <f t="shared" si="8"/>
        <v>0</v>
      </c>
      <c r="H29" s="20">
        <f t="shared" si="8"/>
        <v>0</v>
      </c>
      <c r="I29" s="20">
        <f t="shared" si="8"/>
        <v>295761681</v>
      </c>
      <c r="J29" s="20">
        <f t="shared" si="8"/>
        <v>0</v>
      </c>
      <c r="K29" s="20">
        <f t="shared" si="8"/>
        <v>0</v>
      </c>
      <c r="L29" s="20">
        <f t="shared" si="8"/>
        <v>142173625</v>
      </c>
      <c r="M29" s="95">
        <f>L29/(I29+J29+K29)</f>
        <v>0.48070333019239231</v>
      </c>
      <c r="N29" s="20">
        <f t="shared" ref="N29:P29" si="9">N30+N31+N32+N33+N34+N35</f>
        <v>295761681</v>
      </c>
      <c r="O29" s="20">
        <f t="shared" si="9"/>
        <v>0</v>
      </c>
      <c r="P29" s="20">
        <f t="shared" si="9"/>
        <v>0</v>
      </c>
    </row>
    <row r="30" spans="1:16" x14ac:dyDescent="0.35">
      <c r="A30" s="6" t="s">
        <v>57</v>
      </c>
      <c r="B30" s="7" t="s">
        <v>58</v>
      </c>
      <c r="C30" s="8">
        <v>255760498</v>
      </c>
      <c r="D30" s="8">
        <v>0</v>
      </c>
      <c r="E30" s="8">
        <v>0</v>
      </c>
      <c r="F30" s="8">
        <v>255760498</v>
      </c>
      <c r="G30" s="8">
        <v>0</v>
      </c>
      <c r="H30" s="8">
        <v>0</v>
      </c>
      <c r="I30" s="8">
        <v>228538486</v>
      </c>
      <c r="J30" s="8">
        <v>0</v>
      </c>
      <c r="K30" s="8">
        <v>0</v>
      </c>
      <c r="L30" s="8">
        <v>107997350</v>
      </c>
      <c r="M30" s="95">
        <f t="shared" ref="M30:M47" si="10">L30/(I30+J30+K30)</f>
        <v>0.47255651286672129</v>
      </c>
      <c r="N30" s="8">
        <v>228138486</v>
      </c>
      <c r="O30" s="8">
        <v>0</v>
      </c>
      <c r="P30" s="8">
        <v>0</v>
      </c>
    </row>
    <row r="31" spans="1:16" x14ac:dyDescent="0.35">
      <c r="A31" s="6" t="s">
        <v>59</v>
      </c>
      <c r="B31" s="7" t="s">
        <v>60</v>
      </c>
      <c r="C31" s="8">
        <v>57411310</v>
      </c>
      <c r="D31" s="8">
        <v>0</v>
      </c>
      <c r="E31" s="8">
        <v>0</v>
      </c>
      <c r="F31" s="8">
        <v>57411310</v>
      </c>
      <c r="G31" s="8">
        <v>0</v>
      </c>
      <c r="H31" s="8">
        <v>0</v>
      </c>
      <c r="I31" s="8">
        <v>50198195</v>
      </c>
      <c r="J31" s="8">
        <v>0</v>
      </c>
      <c r="K31" s="8">
        <v>0</v>
      </c>
      <c r="L31" s="8">
        <v>28538919</v>
      </c>
      <c r="M31" s="95">
        <f t="shared" si="10"/>
        <v>0.56852480452733412</v>
      </c>
      <c r="N31" s="8">
        <v>50198195</v>
      </c>
      <c r="O31" s="8">
        <v>0</v>
      </c>
      <c r="P31" s="8">
        <v>0</v>
      </c>
    </row>
    <row r="32" spans="1:16" x14ac:dyDescent="0.35">
      <c r="A32" s="6" t="s">
        <v>61</v>
      </c>
      <c r="B32" s="7" t="s">
        <v>62</v>
      </c>
      <c r="C32" s="8">
        <v>17025000</v>
      </c>
      <c r="D32" s="8">
        <v>0</v>
      </c>
      <c r="E32" s="8">
        <v>0</v>
      </c>
      <c r="F32" s="8">
        <v>17025000</v>
      </c>
      <c r="G32" s="8">
        <v>0</v>
      </c>
      <c r="H32" s="8">
        <v>0</v>
      </c>
      <c r="I32" s="8">
        <v>17025000</v>
      </c>
      <c r="J32" s="8">
        <v>0</v>
      </c>
      <c r="K32" s="8">
        <v>0</v>
      </c>
      <c r="L32" s="8">
        <v>5637356</v>
      </c>
      <c r="M32" s="95">
        <f t="shared" si="10"/>
        <v>0.33112223201174745</v>
      </c>
      <c r="N32" s="8">
        <v>17425000</v>
      </c>
      <c r="O32" s="8">
        <v>0</v>
      </c>
      <c r="P32" s="8">
        <v>0</v>
      </c>
    </row>
    <row r="33" spans="1:16" x14ac:dyDescent="0.35">
      <c r="A33" s="6" t="s">
        <v>63</v>
      </c>
      <c r="B33" s="7" t="s">
        <v>64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5"/>
      <c r="N33" s="8">
        <v>0</v>
      </c>
      <c r="O33" s="8">
        <v>0</v>
      </c>
      <c r="P33" s="8">
        <v>0</v>
      </c>
    </row>
    <row r="34" spans="1:16" x14ac:dyDescent="0.35">
      <c r="A34" s="6" t="s">
        <v>65</v>
      </c>
      <c r="B34" s="7" t="s">
        <v>66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5"/>
      <c r="N34" s="8">
        <v>0</v>
      </c>
      <c r="O34" s="8">
        <v>0</v>
      </c>
      <c r="P34" s="8">
        <v>0</v>
      </c>
    </row>
    <row r="35" spans="1:16" x14ac:dyDescent="0.35">
      <c r="A35" s="21" t="s">
        <v>71</v>
      </c>
      <c r="B35" s="7" t="s">
        <v>72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5"/>
      <c r="N35" s="8">
        <v>0</v>
      </c>
      <c r="O35" s="8">
        <v>0</v>
      </c>
      <c r="P35" s="8">
        <v>0</v>
      </c>
    </row>
    <row r="36" spans="1:16" x14ac:dyDescent="0.35">
      <c r="A36" s="21" t="s">
        <v>5</v>
      </c>
      <c r="B36" s="7" t="s">
        <v>73</v>
      </c>
      <c r="C36" s="8">
        <f>C37+C38+C39</f>
        <v>800000</v>
      </c>
      <c r="D36" s="8">
        <f t="shared" ref="D36:L36" si="11">D37+D38+D39</f>
        <v>0</v>
      </c>
      <c r="E36" s="8">
        <f t="shared" si="11"/>
        <v>0</v>
      </c>
      <c r="F36" s="8">
        <f t="shared" si="11"/>
        <v>800000</v>
      </c>
      <c r="G36" s="8">
        <f t="shared" si="11"/>
        <v>0</v>
      </c>
      <c r="H36" s="8">
        <f t="shared" si="11"/>
        <v>0</v>
      </c>
      <c r="I36" s="8">
        <f t="shared" si="11"/>
        <v>800000</v>
      </c>
      <c r="J36" s="8">
        <f t="shared" si="11"/>
        <v>0</v>
      </c>
      <c r="K36" s="8">
        <f t="shared" si="11"/>
        <v>0</v>
      </c>
      <c r="L36" s="8">
        <f t="shared" si="11"/>
        <v>46533</v>
      </c>
      <c r="M36" s="95">
        <f t="shared" si="10"/>
        <v>5.8166250000000003E-2</v>
      </c>
      <c r="N36" s="8">
        <f t="shared" ref="N36:P36" si="12">N37+N38+N39</f>
        <v>800000</v>
      </c>
      <c r="O36" s="8">
        <f t="shared" si="12"/>
        <v>0</v>
      </c>
      <c r="P36" s="8">
        <f t="shared" si="12"/>
        <v>0</v>
      </c>
    </row>
    <row r="37" spans="1:16" x14ac:dyDescent="0.35">
      <c r="A37" s="21" t="s">
        <v>7</v>
      </c>
      <c r="B37" s="7" t="s">
        <v>74</v>
      </c>
      <c r="C37" s="8">
        <v>200000</v>
      </c>
      <c r="D37" s="8">
        <v>0</v>
      </c>
      <c r="E37" s="8">
        <v>0</v>
      </c>
      <c r="F37" s="8">
        <v>200000</v>
      </c>
      <c r="G37" s="8">
        <v>0</v>
      </c>
      <c r="H37" s="8">
        <v>0</v>
      </c>
      <c r="I37" s="8">
        <v>200000</v>
      </c>
      <c r="J37" s="8">
        <v>0</v>
      </c>
      <c r="K37" s="8">
        <v>0</v>
      </c>
      <c r="L37" s="8">
        <v>46533</v>
      </c>
      <c r="M37" s="95">
        <f t="shared" si="10"/>
        <v>0.23266500000000001</v>
      </c>
      <c r="N37" s="8">
        <v>200000</v>
      </c>
      <c r="O37" s="8">
        <v>0</v>
      </c>
      <c r="P37" s="8">
        <v>0</v>
      </c>
    </row>
    <row r="38" spans="1:16" x14ac:dyDescent="0.35">
      <c r="A38" s="21" t="s">
        <v>75</v>
      </c>
      <c r="B38" s="7" t="s">
        <v>76</v>
      </c>
      <c r="C38" s="9">
        <v>600000</v>
      </c>
      <c r="D38" s="8">
        <v>0</v>
      </c>
      <c r="E38" s="8">
        <v>0</v>
      </c>
      <c r="F38" s="9">
        <v>600000</v>
      </c>
      <c r="G38" s="8">
        <v>0</v>
      </c>
      <c r="H38" s="8">
        <v>0</v>
      </c>
      <c r="I38" s="8">
        <v>600000</v>
      </c>
      <c r="J38" s="8">
        <v>0</v>
      </c>
      <c r="K38" s="8">
        <v>0</v>
      </c>
      <c r="L38" s="8">
        <v>0</v>
      </c>
      <c r="M38" s="95">
        <f t="shared" si="10"/>
        <v>0</v>
      </c>
      <c r="N38" s="8">
        <v>600000</v>
      </c>
      <c r="O38" s="8">
        <v>0</v>
      </c>
      <c r="P38" s="8">
        <v>0</v>
      </c>
    </row>
    <row r="39" spans="1:16" x14ac:dyDescent="0.35">
      <c r="A39" s="21" t="s">
        <v>77</v>
      </c>
      <c r="B39" s="7" t="s">
        <v>78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5"/>
      <c r="N39" s="8">
        <v>0</v>
      </c>
      <c r="O39" s="8">
        <v>0</v>
      </c>
      <c r="P39" s="8">
        <v>0</v>
      </c>
    </row>
    <row r="40" spans="1:16" x14ac:dyDescent="0.35">
      <c r="A40" s="21" t="s">
        <v>13</v>
      </c>
      <c r="B40" s="12" t="s">
        <v>79</v>
      </c>
      <c r="C40" s="8">
        <f>C29+C36</f>
        <v>330996808</v>
      </c>
      <c r="D40" s="8">
        <f t="shared" ref="D40:L40" si="13">D29+D36</f>
        <v>0</v>
      </c>
      <c r="E40" s="8">
        <f t="shared" si="13"/>
        <v>0</v>
      </c>
      <c r="F40" s="8">
        <f t="shared" si="13"/>
        <v>330996808</v>
      </c>
      <c r="G40" s="8">
        <f t="shared" si="13"/>
        <v>0</v>
      </c>
      <c r="H40" s="8">
        <f t="shared" si="13"/>
        <v>0</v>
      </c>
      <c r="I40" s="8">
        <f t="shared" si="13"/>
        <v>296561681</v>
      </c>
      <c r="J40" s="8">
        <f t="shared" si="13"/>
        <v>0</v>
      </c>
      <c r="K40" s="8">
        <f t="shared" si="13"/>
        <v>0</v>
      </c>
      <c r="L40" s="8">
        <f t="shared" si="13"/>
        <v>142220158</v>
      </c>
      <c r="M40" s="95">
        <f t="shared" si="10"/>
        <v>0.47956350099054101</v>
      </c>
      <c r="N40" s="8">
        <f t="shared" ref="N40:P40" si="14">N29+N36</f>
        <v>296561681</v>
      </c>
      <c r="O40" s="8">
        <f t="shared" si="14"/>
        <v>0</v>
      </c>
      <c r="P40" s="8">
        <f t="shared" si="14"/>
        <v>0</v>
      </c>
    </row>
    <row r="41" spans="1:16" x14ac:dyDescent="0.35">
      <c r="A41" s="6" t="s">
        <v>15</v>
      </c>
      <c r="B41" s="7" t="s">
        <v>80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95"/>
      <c r="N41" s="8">
        <v>0</v>
      </c>
      <c r="O41" s="8">
        <v>0</v>
      </c>
      <c r="P41" s="8">
        <v>0</v>
      </c>
    </row>
    <row r="42" spans="1:16" x14ac:dyDescent="0.35">
      <c r="A42" s="6" t="s">
        <v>21</v>
      </c>
      <c r="B42" s="7" t="s">
        <v>81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95"/>
      <c r="N42" s="8">
        <v>0</v>
      </c>
      <c r="O42" s="8">
        <v>0</v>
      </c>
      <c r="P42" s="8">
        <v>0</v>
      </c>
    </row>
    <row r="43" spans="1:16" x14ac:dyDescent="0.35">
      <c r="A43" s="6" t="s">
        <v>23</v>
      </c>
      <c r="B43" s="7" t="s">
        <v>82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95"/>
      <c r="N43" s="8">
        <v>0</v>
      </c>
      <c r="O43" s="8">
        <v>0</v>
      </c>
      <c r="P43" s="8">
        <v>0</v>
      </c>
    </row>
    <row r="44" spans="1:16" x14ac:dyDescent="0.35">
      <c r="A44" s="6"/>
      <c r="B44" s="7" t="s">
        <v>115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95"/>
      <c r="N44" s="8">
        <v>0</v>
      </c>
      <c r="O44" s="8">
        <v>0</v>
      </c>
      <c r="P44" s="8">
        <v>0</v>
      </c>
    </row>
    <row r="45" spans="1:16" x14ac:dyDescent="0.35">
      <c r="A45" s="6" t="s">
        <v>25</v>
      </c>
      <c r="B45" s="7" t="s">
        <v>85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5"/>
      <c r="N45" s="8">
        <v>0</v>
      </c>
      <c r="O45" s="8">
        <v>0</v>
      </c>
      <c r="P45" s="8">
        <v>0</v>
      </c>
    </row>
    <row r="46" spans="1:16" x14ac:dyDescent="0.35">
      <c r="A46" s="6" t="s">
        <v>27</v>
      </c>
      <c r="B46" s="12" t="s">
        <v>86</v>
      </c>
      <c r="C46" s="8">
        <f>C41+C42+C43+C45</f>
        <v>0</v>
      </c>
      <c r="D46" s="8">
        <f t="shared" ref="D46:E46" si="15">D41+D42+D43+D45</f>
        <v>0</v>
      </c>
      <c r="E46" s="8">
        <f t="shared" si="15"/>
        <v>0</v>
      </c>
      <c r="F46" s="8">
        <f t="shared" ref="F46:L46" si="16">F41+F42+F43+F45</f>
        <v>0</v>
      </c>
      <c r="G46" s="8">
        <f t="shared" si="16"/>
        <v>0</v>
      </c>
      <c r="H46" s="8">
        <f t="shared" si="16"/>
        <v>0</v>
      </c>
      <c r="I46" s="8">
        <f t="shared" si="16"/>
        <v>0</v>
      </c>
      <c r="J46" s="8">
        <f t="shared" si="16"/>
        <v>0</v>
      </c>
      <c r="K46" s="8">
        <f t="shared" si="16"/>
        <v>0</v>
      </c>
      <c r="L46" s="8">
        <f t="shared" si="16"/>
        <v>0</v>
      </c>
      <c r="M46" s="95"/>
      <c r="N46" s="8">
        <f t="shared" ref="N46:P46" si="17">N41+N42+N43+N45</f>
        <v>0</v>
      </c>
      <c r="O46" s="8">
        <f t="shared" si="17"/>
        <v>0</v>
      </c>
      <c r="P46" s="8">
        <f t="shared" si="17"/>
        <v>0</v>
      </c>
    </row>
    <row r="47" spans="1:16" x14ac:dyDescent="0.35">
      <c r="A47" s="6" t="s">
        <v>29</v>
      </c>
      <c r="B47" s="12" t="s">
        <v>87</v>
      </c>
      <c r="C47" s="8">
        <f>C40+C46</f>
        <v>330996808</v>
      </c>
      <c r="D47" s="8">
        <f t="shared" ref="D47:E47" si="18">D40+D46</f>
        <v>0</v>
      </c>
      <c r="E47" s="8">
        <f t="shared" si="18"/>
        <v>0</v>
      </c>
      <c r="F47" s="8">
        <f t="shared" ref="F47:L47" si="19">F40+F46</f>
        <v>330996808</v>
      </c>
      <c r="G47" s="8">
        <f t="shared" si="19"/>
        <v>0</v>
      </c>
      <c r="H47" s="8">
        <f t="shared" si="19"/>
        <v>0</v>
      </c>
      <c r="I47" s="8">
        <f>I40+I46</f>
        <v>296561681</v>
      </c>
      <c r="J47" s="8">
        <f t="shared" si="19"/>
        <v>0</v>
      </c>
      <c r="K47" s="8">
        <f t="shared" si="19"/>
        <v>0</v>
      </c>
      <c r="L47" s="8">
        <f t="shared" si="19"/>
        <v>142220158</v>
      </c>
      <c r="M47" s="95">
        <f t="shared" si="10"/>
        <v>0.47956350099054101</v>
      </c>
      <c r="N47" s="8">
        <f>N40+N46</f>
        <v>296561681</v>
      </c>
      <c r="O47" s="8">
        <f t="shared" ref="O47:P47" si="20">O40+O46</f>
        <v>0</v>
      </c>
      <c r="P47" s="8">
        <f t="shared" si="20"/>
        <v>0</v>
      </c>
    </row>
    <row r="48" spans="1:16" x14ac:dyDescent="0.35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201"/>
      <c r="L48" s="38"/>
      <c r="M48" s="38"/>
      <c r="N48" s="38"/>
      <c r="O48" s="38"/>
      <c r="P48" s="201" t="s">
        <v>262</v>
      </c>
    </row>
  </sheetData>
  <mergeCells count="20">
    <mergeCell ref="L5:M6"/>
    <mergeCell ref="O4:P4"/>
    <mergeCell ref="N5:P5"/>
    <mergeCell ref="O26:P26"/>
    <mergeCell ref="N27:P27"/>
    <mergeCell ref="E1:P1"/>
    <mergeCell ref="E2:P2"/>
    <mergeCell ref="C27:E27"/>
    <mergeCell ref="F27:H27"/>
    <mergeCell ref="L27:M28"/>
    <mergeCell ref="G26:H26"/>
    <mergeCell ref="G4:H4"/>
    <mergeCell ref="I5:K5"/>
    <mergeCell ref="I27:K27"/>
    <mergeCell ref="J4:K4"/>
    <mergeCell ref="J26:K26"/>
    <mergeCell ref="A1:C1"/>
    <mergeCell ref="A2:C2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8"/>
  <sheetViews>
    <sheetView zoomScale="90" zoomScaleNormal="90" workbookViewId="0">
      <selection activeCell="Q41" sqref="Q41"/>
    </sheetView>
  </sheetViews>
  <sheetFormatPr defaultRowHeight="14.5" x14ac:dyDescent="0.35"/>
  <cols>
    <col min="1" max="1" width="6.26953125" bestFit="1" customWidth="1"/>
    <col min="2" max="2" width="50.1796875" bestFit="1" customWidth="1"/>
    <col min="3" max="3" width="10.1796875" customWidth="1"/>
    <col min="4" max="4" width="12.453125" customWidth="1"/>
    <col min="5" max="11" width="11.453125" customWidth="1"/>
    <col min="12" max="13" width="11.453125" hidden="1" customWidth="1"/>
    <col min="14" max="16" width="11.453125" customWidth="1"/>
    <col min="17" max="17" width="11" bestFit="1" customWidth="1"/>
  </cols>
  <sheetData>
    <row r="1" spans="1:16" ht="15" customHeight="1" x14ac:dyDescent="0.35">
      <c r="A1" s="246" t="s">
        <v>129</v>
      </c>
      <c r="B1" s="247"/>
      <c r="C1" s="247"/>
      <c r="D1" s="99"/>
      <c r="E1" s="248" t="s">
        <v>272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ht="15" customHeight="1" x14ac:dyDescent="0.35">
      <c r="A2" s="226" t="s">
        <v>141</v>
      </c>
      <c r="B2" s="228"/>
      <c r="C2" s="228"/>
      <c r="D2" s="100"/>
      <c r="E2" s="249" t="s">
        <v>266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16" x14ac:dyDescent="0.35">
      <c r="A3" s="76"/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35">
      <c r="A4" s="76"/>
      <c r="B4" s="78"/>
      <c r="C4" s="78"/>
      <c r="D4" s="35"/>
      <c r="E4" s="35"/>
      <c r="F4" s="35"/>
      <c r="G4" s="217"/>
      <c r="H4" s="217"/>
      <c r="I4" s="120"/>
      <c r="J4" s="217"/>
      <c r="K4" s="217"/>
      <c r="L4" s="91" t="s">
        <v>92</v>
      </c>
      <c r="M4" s="35"/>
      <c r="N4" s="198"/>
      <c r="O4" s="217" t="s">
        <v>92</v>
      </c>
      <c r="P4" s="217"/>
    </row>
    <row r="5" spans="1:16" x14ac:dyDescent="0.35">
      <c r="A5" s="63"/>
      <c r="B5" s="62" t="s">
        <v>0</v>
      </c>
      <c r="C5" s="242" t="s">
        <v>134</v>
      </c>
      <c r="D5" s="243"/>
      <c r="E5" s="244"/>
      <c r="F5" s="242" t="s">
        <v>149</v>
      </c>
      <c r="G5" s="243"/>
      <c r="H5" s="244"/>
      <c r="I5" s="242" t="s">
        <v>149</v>
      </c>
      <c r="J5" s="243"/>
      <c r="K5" s="244"/>
      <c r="L5" s="230" t="s">
        <v>150</v>
      </c>
      <c r="M5" s="231"/>
      <c r="N5" s="242" t="s">
        <v>149</v>
      </c>
      <c r="O5" s="243"/>
      <c r="P5" s="244"/>
    </row>
    <row r="6" spans="1:16" ht="24" x14ac:dyDescent="0.35">
      <c r="A6" s="55" t="s">
        <v>1</v>
      </c>
      <c r="B6" s="56" t="s">
        <v>2</v>
      </c>
      <c r="C6" s="56" t="s">
        <v>94</v>
      </c>
      <c r="D6" s="56" t="s">
        <v>95</v>
      </c>
      <c r="E6" s="56" t="s">
        <v>96</v>
      </c>
      <c r="F6" s="56" t="s">
        <v>94</v>
      </c>
      <c r="G6" s="56" t="s">
        <v>95</v>
      </c>
      <c r="H6" s="56" t="s">
        <v>96</v>
      </c>
      <c r="I6" s="56" t="s">
        <v>94</v>
      </c>
      <c r="J6" s="56" t="s">
        <v>95</v>
      </c>
      <c r="K6" s="56" t="s">
        <v>96</v>
      </c>
      <c r="L6" s="232"/>
      <c r="M6" s="233"/>
      <c r="N6" s="56" t="s">
        <v>94</v>
      </c>
      <c r="O6" s="56" t="s">
        <v>95</v>
      </c>
      <c r="P6" s="56" t="s">
        <v>96</v>
      </c>
    </row>
    <row r="7" spans="1:16" x14ac:dyDescent="0.35">
      <c r="A7" s="59" t="s">
        <v>3</v>
      </c>
      <c r="B7" s="64" t="s">
        <v>4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/>
      <c r="J7" s="60"/>
      <c r="K7" s="60"/>
      <c r="L7" s="60">
        <v>0</v>
      </c>
      <c r="M7" s="105"/>
      <c r="N7" s="60"/>
      <c r="O7" s="60"/>
      <c r="P7" s="60"/>
    </row>
    <row r="8" spans="1:16" x14ac:dyDescent="0.35">
      <c r="A8" s="59" t="s">
        <v>5</v>
      </c>
      <c r="B8" s="64" t="s">
        <v>6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284718</v>
      </c>
      <c r="M8" s="105"/>
      <c r="N8" s="60">
        <v>0</v>
      </c>
      <c r="O8" s="60">
        <v>0</v>
      </c>
      <c r="P8" s="60">
        <v>0</v>
      </c>
    </row>
    <row r="9" spans="1:16" x14ac:dyDescent="0.35">
      <c r="A9" s="59" t="s">
        <v>13</v>
      </c>
      <c r="B9" s="64" t="s">
        <v>114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105"/>
      <c r="N9" s="60">
        <v>0</v>
      </c>
      <c r="O9" s="60">
        <v>0</v>
      </c>
      <c r="P9" s="60">
        <v>0</v>
      </c>
    </row>
    <row r="10" spans="1:16" x14ac:dyDescent="0.35">
      <c r="A10" s="59" t="s">
        <v>15</v>
      </c>
      <c r="B10" s="64" t="s">
        <v>16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105"/>
      <c r="N10" s="60">
        <v>0</v>
      </c>
      <c r="O10" s="60">
        <v>0</v>
      </c>
      <c r="P10" s="60">
        <v>0</v>
      </c>
    </row>
    <row r="11" spans="1:16" x14ac:dyDescent="0.35">
      <c r="A11" s="59" t="s">
        <v>21</v>
      </c>
      <c r="B11" s="64" t="s">
        <v>22</v>
      </c>
      <c r="C11" s="60">
        <v>1016000</v>
      </c>
      <c r="D11" s="60">
        <v>0</v>
      </c>
      <c r="E11" s="60">
        <v>0</v>
      </c>
      <c r="F11" s="60">
        <v>1016000</v>
      </c>
      <c r="G11" s="60">
        <v>0</v>
      </c>
      <c r="H11" s="60">
        <v>0</v>
      </c>
      <c r="I11" s="60">
        <v>1016000</v>
      </c>
      <c r="J11" s="60">
        <v>0</v>
      </c>
      <c r="K11" s="60">
        <v>0</v>
      </c>
      <c r="L11" s="60">
        <v>36826</v>
      </c>
      <c r="M11" s="105">
        <f>L11/(I11+J11+K11)</f>
        <v>3.6246062992125981E-2</v>
      </c>
      <c r="N11" s="60">
        <v>1016000</v>
      </c>
      <c r="O11" s="60">
        <v>0</v>
      </c>
      <c r="P11" s="60">
        <v>0</v>
      </c>
    </row>
    <row r="12" spans="1:16" x14ac:dyDescent="0.35">
      <c r="A12" s="59" t="s">
        <v>23</v>
      </c>
      <c r="B12" s="64" t="s">
        <v>24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105"/>
      <c r="N12" s="60">
        <v>0</v>
      </c>
      <c r="O12" s="60">
        <v>0</v>
      </c>
      <c r="P12" s="60">
        <v>0</v>
      </c>
    </row>
    <row r="13" spans="1:16" x14ac:dyDescent="0.35">
      <c r="A13" s="59" t="s">
        <v>25</v>
      </c>
      <c r="B13" s="64" t="s">
        <v>26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105"/>
      <c r="N13" s="60">
        <v>0</v>
      </c>
      <c r="O13" s="60">
        <v>0</v>
      </c>
      <c r="P13" s="60">
        <v>0</v>
      </c>
    </row>
    <row r="14" spans="1:16" x14ac:dyDescent="0.35">
      <c r="A14" s="59" t="s">
        <v>27</v>
      </c>
      <c r="B14" s="64" t="s">
        <v>28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105"/>
      <c r="N14" s="60">
        <v>0</v>
      </c>
      <c r="O14" s="60">
        <v>0</v>
      </c>
      <c r="P14" s="60">
        <v>0</v>
      </c>
    </row>
    <row r="15" spans="1:16" s="54" customFormat="1" x14ac:dyDescent="0.35">
      <c r="A15" s="57" t="s">
        <v>29</v>
      </c>
      <c r="B15" s="65" t="s">
        <v>30</v>
      </c>
      <c r="C15" s="58">
        <f>C7+C8+C9+C10+C11+C12+C13+C14</f>
        <v>1016000</v>
      </c>
      <c r="D15" s="58">
        <f>D7+D8+D9+D10+D11+D12+D13+D14</f>
        <v>0</v>
      </c>
      <c r="E15" s="58">
        <f>E7+E8+E9+E10+E11+E12+E13+E14</f>
        <v>0</v>
      </c>
      <c r="F15" s="58">
        <f t="shared" ref="F15:L15" si="0">F7+F8+F9+F10+F11+F12+F13+F14</f>
        <v>1016000</v>
      </c>
      <c r="G15" s="58">
        <f t="shared" si="0"/>
        <v>0</v>
      </c>
      <c r="H15" s="58">
        <f t="shared" si="0"/>
        <v>0</v>
      </c>
      <c r="I15" s="58">
        <f t="shared" si="0"/>
        <v>1016000</v>
      </c>
      <c r="J15" s="58">
        <f t="shared" si="0"/>
        <v>0</v>
      </c>
      <c r="K15" s="58">
        <f t="shared" si="0"/>
        <v>0</v>
      </c>
      <c r="L15" s="58">
        <f t="shared" si="0"/>
        <v>321544</v>
      </c>
      <c r="M15" s="105">
        <f t="shared" ref="M15:M24" si="1">L15/(I15+J15+K15)</f>
        <v>0.31648031496062989</v>
      </c>
      <c r="N15" s="58">
        <f t="shared" ref="N15:P15" si="2">N7+N8+N9+N10+N11+N12+N13+N14</f>
        <v>1016000</v>
      </c>
      <c r="O15" s="58">
        <f t="shared" si="2"/>
        <v>0</v>
      </c>
      <c r="P15" s="58">
        <f t="shared" si="2"/>
        <v>0</v>
      </c>
    </row>
    <row r="16" spans="1:16" x14ac:dyDescent="0.35">
      <c r="A16" s="59" t="s">
        <v>31</v>
      </c>
      <c r="B16" s="64" t="s">
        <v>32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105"/>
      <c r="N16" s="60">
        <v>0</v>
      </c>
      <c r="O16" s="60">
        <v>0</v>
      </c>
      <c r="P16" s="60">
        <v>0</v>
      </c>
    </row>
    <row r="17" spans="1:16" x14ac:dyDescent="0.35">
      <c r="A17" s="59" t="s">
        <v>33</v>
      </c>
      <c r="B17" s="64" t="s">
        <v>34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105"/>
      <c r="N17" s="60">
        <v>0</v>
      </c>
      <c r="O17" s="60">
        <v>0</v>
      </c>
      <c r="P17" s="60">
        <v>0</v>
      </c>
    </row>
    <row r="18" spans="1:16" x14ac:dyDescent="0.35">
      <c r="A18" s="59" t="s">
        <v>35</v>
      </c>
      <c r="B18" s="64" t="s">
        <v>36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105"/>
      <c r="N18" s="60">
        <v>0</v>
      </c>
      <c r="O18" s="60">
        <v>0</v>
      </c>
      <c r="P18" s="60">
        <v>0</v>
      </c>
    </row>
    <row r="19" spans="1:16" x14ac:dyDescent="0.35">
      <c r="A19" s="59" t="s">
        <v>37</v>
      </c>
      <c r="B19" s="64" t="s">
        <v>38</v>
      </c>
      <c r="C19" s="60">
        <f>C20</f>
        <v>46367000</v>
      </c>
      <c r="D19" s="60">
        <f t="shared" ref="D19:P19" si="3">D20</f>
        <v>0</v>
      </c>
      <c r="E19" s="60">
        <f t="shared" si="3"/>
        <v>0</v>
      </c>
      <c r="F19" s="60">
        <f t="shared" si="3"/>
        <v>46367000</v>
      </c>
      <c r="G19" s="60">
        <f t="shared" si="3"/>
        <v>0</v>
      </c>
      <c r="H19" s="60">
        <f t="shared" si="3"/>
        <v>0</v>
      </c>
      <c r="I19" s="60">
        <f t="shared" si="3"/>
        <v>48741543</v>
      </c>
      <c r="J19" s="60">
        <f t="shared" si="3"/>
        <v>0</v>
      </c>
      <c r="K19" s="60">
        <f t="shared" si="3"/>
        <v>0</v>
      </c>
      <c r="L19" s="60">
        <f t="shared" si="3"/>
        <v>21917692</v>
      </c>
      <c r="M19" s="105">
        <f t="shared" si="1"/>
        <v>0.44967168971240817</v>
      </c>
      <c r="N19" s="60">
        <f t="shared" si="3"/>
        <v>48741543</v>
      </c>
      <c r="O19" s="60">
        <f t="shared" si="3"/>
        <v>0</v>
      </c>
      <c r="P19" s="60">
        <f t="shared" si="3"/>
        <v>0</v>
      </c>
    </row>
    <row r="20" spans="1:16" x14ac:dyDescent="0.35">
      <c r="A20" s="59"/>
      <c r="B20" s="64" t="s">
        <v>39</v>
      </c>
      <c r="C20" s="60">
        <v>46367000</v>
      </c>
      <c r="D20" s="60">
        <v>0</v>
      </c>
      <c r="E20" s="60">
        <v>0</v>
      </c>
      <c r="F20" s="60">
        <v>46367000</v>
      </c>
      <c r="G20" s="60">
        <v>0</v>
      </c>
      <c r="H20" s="60">
        <v>0</v>
      </c>
      <c r="I20" s="60">
        <v>48741543</v>
      </c>
      <c r="J20" s="60">
        <v>0</v>
      </c>
      <c r="K20" s="60">
        <v>0</v>
      </c>
      <c r="L20" s="60">
        <v>21917692</v>
      </c>
      <c r="M20" s="105">
        <f t="shared" si="1"/>
        <v>0.44967168971240817</v>
      </c>
      <c r="N20" s="60">
        <v>48741543</v>
      </c>
      <c r="O20" s="60">
        <v>0</v>
      </c>
      <c r="P20" s="60">
        <v>0</v>
      </c>
    </row>
    <row r="21" spans="1:16" x14ac:dyDescent="0.35">
      <c r="A21" s="59" t="s">
        <v>41</v>
      </c>
      <c r="B21" s="64" t="s">
        <v>42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105"/>
      <c r="N21" s="60">
        <v>0</v>
      </c>
      <c r="O21" s="60">
        <v>0</v>
      </c>
      <c r="P21" s="60">
        <v>0</v>
      </c>
    </row>
    <row r="22" spans="1:16" x14ac:dyDescent="0.35">
      <c r="A22" s="59" t="s">
        <v>43</v>
      </c>
      <c r="B22" s="64" t="s">
        <v>44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105"/>
      <c r="N22" s="60">
        <v>0</v>
      </c>
      <c r="O22" s="60">
        <v>0</v>
      </c>
      <c r="P22" s="60">
        <v>0</v>
      </c>
    </row>
    <row r="23" spans="1:16" s="54" customFormat="1" x14ac:dyDescent="0.35">
      <c r="A23" s="57" t="s">
        <v>45</v>
      </c>
      <c r="B23" s="65" t="s">
        <v>46</v>
      </c>
      <c r="C23" s="58">
        <f>C16+C17+C18+C19+C21+C22</f>
        <v>46367000</v>
      </c>
      <c r="D23" s="58">
        <f t="shared" ref="D23:E23" si="4">D16+D17+D18+D19+D21+D22</f>
        <v>0</v>
      </c>
      <c r="E23" s="58">
        <f t="shared" si="4"/>
        <v>0</v>
      </c>
      <c r="F23" s="58">
        <f t="shared" ref="F23:H23" si="5">F16+F17+F18+F19+F21+F22</f>
        <v>46367000</v>
      </c>
      <c r="G23" s="58">
        <f t="shared" si="5"/>
        <v>0</v>
      </c>
      <c r="H23" s="58">
        <f t="shared" si="5"/>
        <v>0</v>
      </c>
      <c r="I23" s="58">
        <f t="shared" ref="I23:L23" si="6">I16+I17+I18+I19+I21+I22</f>
        <v>48741543</v>
      </c>
      <c r="J23" s="58">
        <f t="shared" si="6"/>
        <v>0</v>
      </c>
      <c r="K23" s="58">
        <f t="shared" si="6"/>
        <v>0</v>
      </c>
      <c r="L23" s="58">
        <f t="shared" si="6"/>
        <v>21917692</v>
      </c>
      <c r="M23" s="105">
        <f t="shared" si="1"/>
        <v>0.44967168971240817</v>
      </c>
      <c r="N23" s="58">
        <f t="shared" ref="N23:P23" si="7">N16+N17+N18+N19+N21+N22</f>
        <v>48741543</v>
      </c>
      <c r="O23" s="58">
        <f t="shared" si="7"/>
        <v>0</v>
      </c>
      <c r="P23" s="58">
        <f t="shared" si="7"/>
        <v>0</v>
      </c>
    </row>
    <row r="24" spans="1:16" x14ac:dyDescent="0.35">
      <c r="A24" s="59" t="s">
        <v>47</v>
      </c>
      <c r="B24" s="65" t="s">
        <v>48</v>
      </c>
      <c r="C24" s="58">
        <f>C15+C23</f>
        <v>47383000</v>
      </c>
      <c r="D24" s="58">
        <f t="shared" ref="D24:E24" si="8">D15+D23</f>
        <v>0</v>
      </c>
      <c r="E24" s="58">
        <f t="shared" si="8"/>
        <v>0</v>
      </c>
      <c r="F24" s="58">
        <f t="shared" ref="F24:H24" si="9">F15+F23</f>
        <v>47383000</v>
      </c>
      <c r="G24" s="58">
        <f t="shared" si="9"/>
        <v>0</v>
      </c>
      <c r="H24" s="58">
        <f t="shared" si="9"/>
        <v>0</v>
      </c>
      <c r="I24" s="58">
        <f t="shared" ref="I24:L24" si="10">I15+I23</f>
        <v>49757543</v>
      </c>
      <c r="J24" s="58">
        <f t="shared" si="10"/>
        <v>0</v>
      </c>
      <c r="K24" s="58">
        <f t="shared" si="10"/>
        <v>0</v>
      </c>
      <c r="L24" s="58">
        <f t="shared" si="10"/>
        <v>22239236</v>
      </c>
      <c r="M24" s="105">
        <f t="shared" si="1"/>
        <v>0.44695205307866587</v>
      </c>
      <c r="N24" s="58">
        <f t="shared" ref="N24:P24" si="11">N15+N23</f>
        <v>49757543</v>
      </c>
      <c r="O24" s="58">
        <f t="shared" si="11"/>
        <v>0</v>
      </c>
      <c r="P24" s="58">
        <f t="shared" si="11"/>
        <v>0</v>
      </c>
    </row>
    <row r="25" spans="1:16" x14ac:dyDescent="0.35">
      <c r="A25" s="106"/>
      <c r="B25" s="102"/>
      <c r="C25" s="103"/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 x14ac:dyDescent="0.35">
      <c r="A26" s="106"/>
      <c r="B26" s="102"/>
      <c r="C26" s="78"/>
      <c r="D26" s="35"/>
      <c r="E26" s="35"/>
      <c r="F26" s="35"/>
      <c r="G26" s="217"/>
      <c r="H26" s="217"/>
      <c r="I26" s="120"/>
      <c r="J26" s="217" t="s">
        <v>92</v>
      </c>
      <c r="K26" s="217"/>
      <c r="L26" s="91" t="s">
        <v>92</v>
      </c>
      <c r="M26" s="35"/>
      <c r="N26" s="198"/>
      <c r="O26" s="217" t="s">
        <v>92</v>
      </c>
      <c r="P26" s="217"/>
    </row>
    <row r="27" spans="1:16" x14ac:dyDescent="0.35">
      <c r="A27" s="66"/>
      <c r="B27" s="17" t="s">
        <v>55</v>
      </c>
      <c r="C27" s="242" t="s">
        <v>134</v>
      </c>
      <c r="D27" s="243"/>
      <c r="E27" s="244"/>
      <c r="F27" s="242" t="s">
        <v>149</v>
      </c>
      <c r="G27" s="243"/>
      <c r="H27" s="244"/>
      <c r="I27" s="242" t="s">
        <v>149</v>
      </c>
      <c r="J27" s="243"/>
      <c r="K27" s="244"/>
      <c r="L27" s="230" t="s">
        <v>150</v>
      </c>
      <c r="M27" s="231"/>
      <c r="N27" s="242" t="s">
        <v>149</v>
      </c>
      <c r="O27" s="243"/>
      <c r="P27" s="244"/>
    </row>
    <row r="28" spans="1:16" ht="24" x14ac:dyDescent="0.35">
      <c r="A28" s="55" t="s">
        <v>1</v>
      </c>
      <c r="B28" s="56" t="s">
        <v>2</v>
      </c>
      <c r="C28" s="56" t="s">
        <v>94</v>
      </c>
      <c r="D28" s="56" t="s">
        <v>95</v>
      </c>
      <c r="E28" s="56" t="s">
        <v>96</v>
      </c>
      <c r="F28" s="56" t="s">
        <v>94</v>
      </c>
      <c r="G28" s="56" t="s">
        <v>95</v>
      </c>
      <c r="H28" s="56" t="s">
        <v>96</v>
      </c>
      <c r="I28" s="56" t="s">
        <v>94</v>
      </c>
      <c r="J28" s="56" t="s">
        <v>95</v>
      </c>
      <c r="K28" s="56" t="s">
        <v>96</v>
      </c>
      <c r="L28" s="232"/>
      <c r="M28" s="233"/>
      <c r="N28" s="56" t="s">
        <v>94</v>
      </c>
      <c r="O28" s="56" t="s">
        <v>95</v>
      </c>
      <c r="P28" s="56" t="s">
        <v>96</v>
      </c>
    </row>
    <row r="29" spans="1:16" s="54" customFormat="1" x14ac:dyDescent="0.35">
      <c r="A29" s="67" t="s">
        <v>3</v>
      </c>
      <c r="B29" s="68" t="s">
        <v>56</v>
      </c>
      <c r="C29" s="69">
        <f>C30+C31+C32+C33+C34+C35</f>
        <v>45283000</v>
      </c>
      <c r="D29" s="69">
        <f t="shared" ref="D29:L29" si="12">D30+D31+D32+D33+D34+D35</f>
        <v>2100000</v>
      </c>
      <c r="E29" s="69">
        <f t="shared" si="12"/>
        <v>0</v>
      </c>
      <c r="F29" s="69">
        <f t="shared" si="12"/>
        <v>45283000</v>
      </c>
      <c r="G29" s="69">
        <f t="shared" si="12"/>
        <v>2100000</v>
      </c>
      <c r="H29" s="69">
        <f t="shared" si="12"/>
        <v>0</v>
      </c>
      <c r="I29" s="69">
        <f t="shared" si="12"/>
        <v>47624554</v>
      </c>
      <c r="J29" s="69">
        <f t="shared" si="12"/>
        <v>2100000</v>
      </c>
      <c r="K29" s="69">
        <f t="shared" si="12"/>
        <v>0</v>
      </c>
      <c r="L29" s="69">
        <f t="shared" si="12"/>
        <v>21632610</v>
      </c>
      <c r="M29" s="105">
        <f t="shared" ref="M29:M47" si="13">L29/(I29+J29+K29)</f>
        <v>0.43504884930692389</v>
      </c>
      <c r="N29" s="69">
        <f t="shared" ref="N29:P29" si="14">N30+N31+N32+N33+N34+N35</f>
        <v>47624554</v>
      </c>
      <c r="O29" s="69">
        <f t="shared" si="14"/>
        <v>2100000</v>
      </c>
      <c r="P29" s="69">
        <f t="shared" si="14"/>
        <v>0</v>
      </c>
    </row>
    <row r="30" spans="1:16" x14ac:dyDescent="0.35">
      <c r="A30" s="59" t="s">
        <v>57</v>
      </c>
      <c r="B30" s="64" t="s">
        <v>58</v>
      </c>
      <c r="C30" s="60">
        <v>32400000</v>
      </c>
      <c r="D30" s="60">
        <v>0</v>
      </c>
      <c r="E30" s="60">
        <v>0</v>
      </c>
      <c r="F30" s="60">
        <v>32400000</v>
      </c>
      <c r="G30" s="60">
        <v>0</v>
      </c>
      <c r="H30" s="60">
        <v>0</v>
      </c>
      <c r="I30" s="60">
        <v>34774543</v>
      </c>
      <c r="J30" s="60">
        <v>0</v>
      </c>
      <c r="K30" s="60">
        <v>0</v>
      </c>
      <c r="L30" s="60">
        <v>15967321</v>
      </c>
      <c r="M30" s="105">
        <f t="shared" si="13"/>
        <v>0.45916695440109739</v>
      </c>
      <c r="N30" s="60">
        <v>34774543</v>
      </c>
      <c r="O30" s="60">
        <v>0</v>
      </c>
      <c r="P30" s="60">
        <v>0</v>
      </c>
    </row>
    <row r="31" spans="1:16" x14ac:dyDescent="0.35">
      <c r="A31" s="59" t="s">
        <v>59</v>
      </c>
      <c r="B31" s="64" t="s">
        <v>60</v>
      </c>
      <c r="C31" s="60">
        <v>7128000</v>
      </c>
      <c r="D31" s="60">
        <v>0</v>
      </c>
      <c r="E31" s="60">
        <v>0</v>
      </c>
      <c r="F31" s="60">
        <v>7128000</v>
      </c>
      <c r="G31" s="60">
        <v>0</v>
      </c>
      <c r="H31" s="60">
        <v>0</v>
      </c>
      <c r="I31" s="60">
        <v>7128000</v>
      </c>
      <c r="J31" s="60">
        <v>0</v>
      </c>
      <c r="K31" s="60">
        <v>0</v>
      </c>
      <c r="L31" s="60">
        <v>3684747</v>
      </c>
      <c r="M31" s="105">
        <f t="shared" si="13"/>
        <v>0.51693981481481477</v>
      </c>
      <c r="N31" s="60">
        <v>7128000</v>
      </c>
      <c r="O31" s="60">
        <v>0</v>
      </c>
      <c r="P31" s="60">
        <v>0</v>
      </c>
    </row>
    <row r="32" spans="1:16" x14ac:dyDescent="0.35">
      <c r="A32" s="59" t="s">
        <v>61</v>
      </c>
      <c r="B32" s="64" t="s">
        <v>62</v>
      </c>
      <c r="C32" s="60">
        <v>5755000</v>
      </c>
      <c r="D32" s="60">
        <v>2100000</v>
      </c>
      <c r="E32" s="60">
        <v>0</v>
      </c>
      <c r="F32" s="60">
        <v>5755000</v>
      </c>
      <c r="G32" s="60">
        <v>2100000</v>
      </c>
      <c r="H32" s="60">
        <v>0</v>
      </c>
      <c r="I32" s="60">
        <v>5722011</v>
      </c>
      <c r="J32" s="60">
        <v>2100000</v>
      </c>
      <c r="K32" s="60">
        <v>0</v>
      </c>
      <c r="L32" s="60">
        <v>1980542</v>
      </c>
      <c r="M32" s="105">
        <f t="shared" si="13"/>
        <v>0.25320112692247554</v>
      </c>
      <c r="N32" s="60">
        <v>5722011</v>
      </c>
      <c r="O32" s="60">
        <v>2100000</v>
      </c>
      <c r="P32" s="60">
        <v>0</v>
      </c>
    </row>
    <row r="33" spans="1:17" x14ac:dyDescent="0.35">
      <c r="A33" s="59" t="s">
        <v>63</v>
      </c>
      <c r="B33" s="64" t="s">
        <v>64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105"/>
      <c r="N33" s="60">
        <v>0</v>
      </c>
      <c r="O33" s="60">
        <v>0</v>
      </c>
      <c r="P33" s="60">
        <v>0</v>
      </c>
    </row>
    <row r="34" spans="1:17" x14ac:dyDescent="0.35">
      <c r="A34" s="59" t="s">
        <v>65</v>
      </c>
      <c r="B34" s="64" t="s">
        <v>66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105"/>
      <c r="N34" s="60">
        <v>0</v>
      </c>
      <c r="O34" s="60">
        <v>0</v>
      </c>
      <c r="P34" s="60">
        <v>0</v>
      </c>
    </row>
    <row r="35" spans="1:17" x14ac:dyDescent="0.35">
      <c r="A35" s="70" t="s">
        <v>71</v>
      </c>
      <c r="B35" s="64" t="s">
        <v>72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105"/>
      <c r="N35" s="60">
        <v>0</v>
      </c>
      <c r="O35" s="60">
        <v>0</v>
      </c>
      <c r="P35" s="60">
        <v>0</v>
      </c>
    </row>
    <row r="36" spans="1:17" x14ac:dyDescent="0.35">
      <c r="A36" s="70" t="s">
        <v>5</v>
      </c>
      <c r="B36" s="64" t="s">
        <v>73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f>SUM(I37:I39)</f>
        <v>32989</v>
      </c>
      <c r="J36" s="60">
        <f t="shared" ref="J36:L36" si="15">SUM(J37:J39)</f>
        <v>0</v>
      </c>
      <c r="K36" s="60">
        <f t="shared" si="15"/>
        <v>0</v>
      </c>
      <c r="L36" s="60">
        <f t="shared" si="15"/>
        <v>32989</v>
      </c>
      <c r="M36" s="105">
        <f t="shared" si="13"/>
        <v>1</v>
      </c>
      <c r="N36" s="60">
        <f>SUM(N37:N39)</f>
        <v>32989</v>
      </c>
      <c r="O36" s="60">
        <f t="shared" ref="O36:P36" si="16">SUM(O37:O39)</f>
        <v>0</v>
      </c>
      <c r="P36" s="60">
        <f t="shared" si="16"/>
        <v>0</v>
      </c>
    </row>
    <row r="37" spans="1:17" x14ac:dyDescent="0.35">
      <c r="A37" s="70" t="s">
        <v>7</v>
      </c>
      <c r="B37" s="64" t="s">
        <v>74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32989</v>
      </c>
      <c r="J37" s="60">
        <v>0</v>
      </c>
      <c r="K37" s="60">
        <v>0</v>
      </c>
      <c r="L37" s="60">
        <v>32989</v>
      </c>
      <c r="M37" s="105">
        <f t="shared" si="13"/>
        <v>1</v>
      </c>
      <c r="N37" s="60">
        <v>32989</v>
      </c>
      <c r="O37" s="60">
        <v>0</v>
      </c>
      <c r="P37" s="60">
        <v>0</v>
      </c>
    </row>
    <row r="38" spans="1:17" x14ac:dyDescent="0.35">
      <c r="A38" s="70" t="s">
        <v>75</v>
      </c>
      <c r="B38" s="64" t="s">
        <v>76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105"/>
      <c r="N38" s="60">
        <v>0</v>
      </c>
      <c r="O38" s="60">
        <v>0</v>
      </c>
      <c r="P38" s="60">
        <v>0</v>
      </c>
    </row>
    <row r="39" spans="1:17" x14ac:dyDescent="0.35">
      <c r="A39" s="70" t="s">
        <v>77</v>
      </c>
      <c r="B39" s="64" t="s">
        <v>78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105"/>
      <c r="N39" s="60">
        <v>0</v>
      </c>
      <c r="O39" s="60">
        <v>0</v>
      </c>
      <c r="P39" s="60">
        <v>0</v>
      </c>
    </row>
    <row r="40" spans="1:17" s="54" customFormat="1" x14ac:dyDescent="0.35">
      <c r="A40" s="71" t="s">
        <v>13</v>
      </c>
      <c r="B40" s="65" t="s">
        <v>79</v>
      </c>
      <c r="C40" s="58">
        <f>C29+C36</f>
        <v>45283000</v>
      </c>
      <c r="D40" s="58">
        <f t="shared" ref="D40:L40" si="17">D29+D36</f>
        <v>2100000</v>
      </c>
      <c r="E40" s="58">
        <f t="shared" si="17"/>
        <v>0</v>
      </c>
      <c r="F40" s="58">
        <f t="shared" si="17"/>
        <v>45283000</v>
      </c>
      <c r="G40" s="58">
        <f t="shared" si="17"/>
        <v>2100000</v>
      </c>
      <c r="H40" s="58">
        <f t="shared" si="17"/>
        <v>0</v>
      </c>
      <c r="I40" s="58">
        <f t="shared" si="17"/>
        <v>47657543</v>
      </c>
      <c r="J40" s="58">
        <f t="shared" si="17"/>
        <v>2100000</v>
      </c>
      <c r="K40" s="58">
        <f t="shared" si="17"/>
        <v>0</v>
      </c>
      <c r="L40" s="58">
        <f t="shared" si="17"/>
        <v>21665599</v>
      </c>
      <c r="M40" s="105">
        <f t="shared" si="13"/>
        <v>0.43542340906985699</v>
      </c>
      <c r="N40" s="58">
        <f t="shared" ref="N40:P40" si="18">N29+N36</f>
        <v>47657543</v>
      </c>
      <c r="O40" s="58">
        <f t="shared" si="18"/>
        <v>2100000</v>
      </c>
      <c r="P40" s="58">
        <f t="shared" si="18"/>
        <v>0</v>
      </c>
      <c r="Q40" s="213">
        <f>SUM(N40:O40)</f>
        <v>49757543</v>
      </c>
    </row>
    <row r="41" spans="1:17" x14ac:dyDescent="0.35">
      <c r="A41" s="59" t="s">
        <v>15</v>
      </c>
      <c r="B41" s="64" t="s">
        <v>80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105"/>
      <c r="N41" s="60">
        <v>0</v>
      </c>
      <c r="O41" s="60">
        <v>0</v>
      </c>
      <c r="P41" s="60">
        <v>0</v>
      </c>
    </row>
    <row r="42" spans="1:17" x14ac:dyDescent="0.35">
      <c r="A42" s="59" t="s">
        <v>21</v>
      </c>
      <c r="B42" s="64" t="s">
        <v>81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105"/>
      <c r="N42" s="60">
        <v>0</v>
      </c>
      <c r="O42" s="60">
        <v>0</v>
      </c>
      <c r="P42" s="60">
        <v>0</v>
      </c>
    </row>
    <row r="43" spans="1:17" x14ac:dyDescent="0.35">
      <c r="A43" s="59" t="s">
        <v>23</v>
      </c>
      <c r="B43" s="64" t="s">
        <v>82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105"/>
      <c r="N43" s="60">
        <v>0</v>
      </c>
      <c r="O43" s="60">
        <v>0</v>
      </c>
      <c r="P43" s="60">
        <v>0</v>
      </c>
    </row>
    <row r="44" spans="1:17" x14ac:dyDescent="0.35">
      <c r="A44" s="59"/>
      <c r="B44" s="64" t="s">
        <v>115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105"/>
      <c r="N44" s="60">
        <v>0</v>
      </c>
      <c r="O44" s="60">
        <v>0</v>
      </c>
      <c r="P44" s="60">
        <v>0</v>
      </c>
    </row>
    <row r="45" spans="1:17" x14ac:dyDescent="0.35">
      <c r="A45" s="59" t="s">
        <v>25</v>
      </c>
      <c r="B45" s="64" t="s">
        <v>85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105"/>
      <c r="N45" s="60">
        <v>0</v>
      </c>
      <c r="O45" s="60">
        <v>0</v>
      </c>
      <c r="P45" s="60">
        <v>0</v>
      </c>
    </row>
    <row r="46" spans="1:17" x14ac:dyDescent="0.35">
      <c r="A46" s="59" t="s">
        <v>27</v>
      </c>
      <c r="B46" s="65" t="s">
        <v>86</v>
      </c>
      <c r="C46" s="60">
        <f>C41+C42+C43+C45</f>
        <v>0</v>
      </c>
      <c r="D46" s="60">
        <f t="shared" ref="D46:H46" si="19">D41+D42+D43+D45</f>
        <v>0</v>
      </c>
      <c r="E46" s="60">
        <f t="shared" si="19"/>
        <v>0</v>
      </c>
      <c r="F46" s="60">
        <f t="shared" si="19"/>
        <v>0</v>
      </c>
      <c r="G46" s="60">
        <f t="shared" si="19"/>
        <v>0</v>
      </c>
      <c r="H46" s="60">
        <f t="shared" si="19"/>
        <v>0</v>
      </c>
      <c r="I46" s="60">
        <f t="shared" ref="I46:L46" si="20">I41+I42+I43+I45</f>
        <v>0</v>
      </c>
      <c r="J46" s="60">
        <f t="shared" si="20"/>
        <v>0</v>
      </c>
      <c r="K46" s="60">
        <f t="shared" si="20"/>
        <v>0</v>
      </c>
      <c r="L46" s="60">
        <f t="shared" si="20"/>
        <v>0</v>
      </c>
      <c r="M46" s="105"/>
      <c r="N46" s="60">
        <f t="shared" ref="N46:P46" si="21">N41+N42+N43+N45</f>
        <v>0</v>
      </c>
      <c r="O46" s="60">
        <f t="shared" si="21"/>
        <v>0</v>
      </c>
      <c r="P46" s="60">
        <f t="shared" si="21"/>
        <v>0</v>
      </c>
    </row>
    <row r="47" spans="1:17" s="54" customFormat="1" x14ac:dyDescent="0.35">
      <c r="A47" s="57" t="s">
        <v>29</v>
      </c>
      <c r="B47" s="65" t="s">
        <v>87</v>
      </c>
      <c r="C47" s="58">
        <f>C40+C46</f>
        <v>45283000</v>
      </c>
      <c r="D47" s="58">
        <f t="shared" ref="D47:H47" si="22">D40+D46</f>
        <v>2100000</v>
      </c>
      <c r="E47" s="58">
        <f t="shared" si="22"/>
        <v>0</v>
      </c>
      <c r="F47" s="58">
        <f t="shared" si="22"/>
        <v>45283000</v>
      </c>
      <c r="G47" s="58">
        <f t="shared" si="22"/>
        <v>2100000</v>
      </c>
      <c r="H47" s="58">
        <f t="shared" si="22"/>
        <v>0</v>
      </c>
      <c r="I47" s="58">
        <f t="shared" ref="I47:L47" si="23">I40+I46</f>
        <v>47657543</v>
      </c>
      <c r="J47" s="58">
        <f t="shared" si="23"/>
        <v>2100000</v>
      </c>
      <c r="K47" s="58">
        <f t="shared" si="23"/>
        <v>0</v>
      </c>
      <c r="L47" s="58">
        <f t="shared" si="23"/>
        <v>21665599</v>
      </c>
      <c r="M47" s="105">
        <f t="shared" si="13"/>
        <v>0.43542340906985699</v>
      </c>
      <c r="N47" s="58">
        <f t="shared" ref="N47:P47" si="24">N40+N46</f>
        <v>47657543</v>
      </c>
      <c r="O47" s="58">
        <f t="shared" si="24"/>
        <v>2100000</v>
      </c>
      <c r="P47" s="58">
        <f t="shared" si="24"/>
        <v>0</v>
      </c>
    </row>
    <row r="48" spans="1:17" x14ac:dyDescent="0.35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201"/>
      <c r="L48" s="38"/>
      <c r="M48" s="38"/>
      <c r="N48" s="38"/>
      <c r="O48" s="38"/>
      <c r="P48" s="201" t="s">
        <v>262</v>
      </c>
    </row>
  </sheetData>
  <mergeCells count="20">
    <mergeCell ref="A1:C1"/>
    <mergeCell ref="A2:C2"/>
    <mergeCell ref="C27:E27"/>
    <mergeCell ref="F27:H27"/>
    <mergeCell ref="L27:M28"/>
    <mergeCell ref="G4:H4"/>
    <mergeCell ref="G26:H26"/>
    <mergeCell ref="C5:E5"/>
    <mergeCell ref="F5:H5"/>
    <mergeCell ref="L5:M6"/>
    <mergeCell ref="I5:K5"/>
    <mergeCell ref="I27:K27"/>
    <mergeCell ref="J4:K4"/>
    <mergeCell ref="J26:K26"/>
    <mergeCell ref="O4:P4"/>
    <mergeCell ref="N5:P5"/>
    <mergeCell ref="O26:P26"/>
    <mergeCell ref="N27:P27"/>
    <mergeCell ref="E1:P1"/>
    <mergeCell ref="E2:P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4"/>
  <sheetViews>
    <sheetView workbookViewId="0">
      <selection activeCell="I1" sqref="I1:N1"/>
    </sheetView>
  </sheetViews>
  <sheetFormatPr defaultRowHeight="14.5" x14ac:dyDescent="0.35"/>
  <cols>
    <col min="4" max="4" width="22" customWidth="1"/>
    <col min="9" max="10" width="18.54296875" hidden="1" customWidth="1"/>
    <col min="11" max="11" width="18.54296875" customWidth="1"/>
    <col min="12" max="12" width="2.54296875" customWidth="1"/>
    <col min="14" max="14" width="14" customWidth="1"/>
    <col min="15" max="15" width="2.453125" customWidth="1"/>
    <col min="16" max="16" width="10.54296875" bestFit="1" customWidth="1"/>
  </cols>
  <sheetData>
    <row r="1" spans="1:16" ht="15" customHeight="1" x14ac:dyDescent="0.35">
      <c r="B1" s="39"/>
      <c r="C1" s="39"/>
      <c r="D1" s="39"/>
      <c r="E1" s="39"/>
      <c r="F1" s="39"/>
      <c r="G1" s="39"/>
      <c r="H1" s="39"/>
      <c r="I1" s="234" t="s">
        <v>281</v>
      </c>
      <c r="J1" s="234"/>
      <c r="K1" s="234"/>
      <c r="L1" s="234"/>
      <c r="M1" s="234"/>
      <c r="N1" s="234"/>
      <c r="O1" s="35"/>
    </row>
    <row r="2" spans="1:16" x14ac:dyDescent="0.35">
      <c r="B2" s="117"/>
      <c r="C2" s="98"/>
      <c r="D2" s="98"/>
      <c r="E2" s="268" t="s">
        <v>128</v>
      </c>
      <c r="F2" s="268"/>
      <c r="G2" s="268"/>
      <c r="H2" s="268"/>
      <c r="I2" s="267" t="s">
        <v>267</v>
      </c>
      <c r="J2" s="267"/>
      <c r="K2" s="267"/>
      <c r="L2" s="267"/>
      <c r="M2" s="267"/>
      <c r="N2" s="267"/>
      <c r="O2" s="35"/>
    </row>
    <row r="3" spans="1:16" x14ac:dyDescent="0.35">
      <c r="B3" s="2"/>
      <c r="C3" s="40"/>
      <c r="D3" s="40"/>
      <c r="E3" s="268"/>
      <c r="F3" s="268"/>
      <c r="G3" s="268"/>
      <c r="H3" s="268"/>
      <c r="I3" s="80"/>
      <c r="J3" s="98"/>
      <c r="K3" s="98"/>
      <c r="L3" s="41"/>
      <c r="M3" s="97"/>
      <c r="N3" s="97"/>
      <c r="O3" s="97"/>
    </row>
    <row r="4" spans="1:16" x14ac:dyDescent="0.35">
      <c r="D4" s="42"/>
      <c r="G4" s="269"/>
      <c r="H4" s="269"/>
      <c r="I4" s="111"/>
      <c r="J4" s="111"/>
      <c r="K4" s="211"/>
      <c r="N4" s="269" t="s">
        <v>92</v>
      </c>
      <c r="O4" s="269"/>
    </row>
    <row r="5" spans="1:16" x14ac:dyDescent="0.35">
      <c r="A5" s="94" t="s">
        <v>118</v>
      </c>
      <c r="B5" s="238" t="s">
        <v>119</v>
      </c>
      <c r="C5" s="262"/>
      <c r="D5" s="262"/>
      <c r="E5" s="262"/>
      <c r="F5" s="262"/>
      <c r="G5" s="263" t="s">
        <v>132</v>
      </c>
      <c r="H5" s="264"/>
      <c r="I5" s="34" t="s">
        <v>152</v>
      </c>
      <c r="J5" s="34" t="s">
        <v>152</v>
      </c>
      <c r="K5" s="34" t="s">
        <v>152</v>
      </c>
      <c r="L5" s="238" t="s">
        <v>120</v>
      </c>
      <c r="M5" s="238"/>
      <c r="N5" s="238"/>
      <c r="O5" s="238"/>
      <c r="P5" s="114"/>
    </row>
    <row r="6" spans="1:16" x14ac:dyDescent="0.35">
      <c r="A6" s="43" t="s">
        <v>3</v>
      </c>
      <c r="B6" s="265" t="s">
        <v>121</v>
      </c>
      <c r="C6" s="266"/>
      <c r="D6" s="266"/>
      <c r="E6" s="266"/>
      <c r="F6" s="266"/>
      <c r="G6" s="258">
        <f>G7</f>
        <v>30000000</v>
      </c>
      <c r="H6" s="258"/>
      <c r="I6" s="81">
        <v>30000000</v>
      </c>
      <c r="J6" s="151">
        <v>30000000</v>
      </c>
      <c r="K6" s="208">
        <v>30000000</v>
      </c>
      <c r="L6" s="229"/>
      <c r="M6" s="229"/>
      <c r="N6" s="229"/>
      <c r="O6" s="229"/>
      <c r="P6" s="114"/>
    </row>
    <row r="7" spans="1:16" x14ac:dyDescent="0.35">
      <c r="A7" s="44"/>
      <c r="B7" s="257" t="s">
        <v>135</v>
      </c>
      <c r="C7" s="257"/>
      <c r="D7" s="257"/>
      <c r="E7" s="257"/>
      <c r="F7" s="257"/>
      <c r="G7" s="258">
        <v>30000000</v>
      </c>
      <c r="H7" s="258"/>
      <c r="I7" s="81">
        <v>30000000</v>
      </c>
      <c r="J7" s="124">
        <v>30000000</v>
      </c>
      <c r="K7" s="208">
        <v>30000000</v>
      </c>
      <c r="L7" s="229"/>
      <c r="M7" s="229"/>
      <c r="N7" s="229"/>
      <c r="O7" s="229"/>
      <c r="P7" s="114"/>
    </row>
    <row r="8" spans="1:16" x14ac:dyDescent="0.35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114"/>
    </row>
    <row r="9" spans="1:16" x14ac:dyDescent="0.35">
      <c r="A9" s="43" t="s">
        <v>5</v>
      </c>
      <c r="B9" s="259" t="s">
        <v>122</v>
      </c>
      <c r="C9" s="259"/>
      <c r="D9" s="259"/>
      <c r="E9" s="45"/>
      <c r="F9" s="45"/>
      <c r="G9" s="260">
        <v>10000000</v>
      </c>
      <c r="H9" s="260"/>
      <c r="I9" s="50">
        <v>9641239</v>
      </c>
      <c r="J9" s="125">
        <f>-150000+45130-160000+9641239</f>
        <v>9376369</v>
      </c>
      <c r="K9" s="209">
        <v>3756369</v>
      </c>
      <c r="L9" s="229"/>
      <c r="M9" s="229"/>
      <c r="N9" s="229"/>
      <c r="O9" s="229"/>
      <c r="P9" s="114"/>
    </row>
    <row r="10" spans="1:16" x14ac:dyDescent="0.35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114"/>
    </row>
    <row r="11" spans="1:16" x14ac:dyDescent="0.35">
      <c r="A11" s="43" t="s">
        <v>13</v>
      </c>
      <c r="B11" s="259" t="s">
        <v>123</v>
      </c>
      <c r="C11" s="259"/>
      <c r="D11" s="259"/>
      <c r="E11" s="259"/>
      <c r="F11" s="259"/>
      <c r="G11" s="258">
        <v>23550915</v>
      </c>
      <c r="H11" s="258"/>
      <c r="I11" s="81">
        <v>13550915</v>
      </c>
      <c r="J11" s="124">
        <f>-270000-2334000-258954+10185400-9779000+571500+2249424+13550915</f>
        <v>13915285</v>
      </c>
      <c r="K11" s="208">
        <v>40695685</v>
      </c>
      <c r="L11" s="261"/>
      <c r="M11" s="229"/>
      <c r="N11" s="229"/>
      <c r="O11" s="229"/>
      <c r="P11" s="216"/>
    </row>
    <row r="12" spans="1:16" x14ac:dyDescent="0.35">
      <c r="A12" s="253"/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114"/>
    </row>
    <row r="13" spans="1:16" x14ac:dyDescent="0.35">
      <c r="A13" s="43" t="s">
        <v>15</v>
      </c>
      <c r="B13" s="259" t="s">
        <v>124</v>
      </c>
      <c r="C13" s="259"/>
      <c r="D13" s="259"/>
      <c r="E13" s="46"/>
      <c r="F13" s="46"/>
      <c r="G13" s="258">
        <f>SUM(G14:H18)</f>
        <v>3689922</v>
      </c>
      <c r="H13" s="258"/>
      <c r="I13" s="81">
        <v>3689922</v>
      </c>
      <c r="J13" s="151">
        <v>3689922</v>
      </c>
      <c r="K13" s="208">
        <v>3689922</v>
      </c>
      <c r="L13" s="229"/>
      <c r="M13" s="229"/>
      <c r="N13" s="229"/>
      <c r="O13" s="229"/>
      <c r="P13" s="114"/>
    </row>
    <row r="14" spans="1:16" x14ac:dyDescent="0.35">
      <c r="A14" s="47"/>
      <c r="B14" s="254" t="s">
        <v>125</v>
      </c>
      <c r="C14" s="254"/>
      <c r="D14" s="254"/>
      <c r="E14" s="82"/>
      <c r="F14" s="82"/>
      <c r="G14" s="255">
        <v>0</v>
      </c>
      <c r="H14" s="255"/>
      <c r="I14" s="83">
        <v>0</v>
      </c>
      <c r="J14" s="153">
        <v>0</v>
      </c>
      <c r="K14" s="206">
        <v>0</v>
      </c>
      <c r="L14" s="229"/>
      <c r="M14" s="229"/>
      <c r="N14" s="229"/>
      <c r="O14" s="229"/>
      <c r="P14" s="114"/>
    </row>
    <row r="15" spans="1:16" x14ac:dyDescent="0.35">
      <c r="A15" s="47"/>
      <c r="B15" s="254" t="s">
        <v>133</v>
      </c>
      <c r="C15" s="254"/>
      <c r="D15" s="254"/>
      <c r="E15" s="82"/>
      <c r="F15" s="82"/>
      <c r="G15" s="256">
        <v>2539391</v>
      </c>
      <c r="H15" s="256"/>
      <c r="I15" s="51">
        <v>2539391</v>
      </c>
      <c r="J15" s="154">
        <v>2539391</v>
      </c>
      <c r="K15" s="207">
        <v>2539391</v>
      </c>
      <c r="L15" s="229"/>
      <c r="M15" s="229"/>
      <c r="N15" s="229"/>
      <c r="O15" s="229"/>
      <c r="P15" s="114"/>
    </row>
    <row r="16" spans="1:16" x14ac:dyDescent="0.35">
      <c r="A16" s="46"/>
      <c r="B16" s="254" t="s">
        <v>126</v>
      </c>
      <c r="C16" s="254"/>
      <c r="D16" s="254"/>
      <c r="E16" s="47"/>
      <c r="F16" s="47"/>
      <c r="G16" s="255">
        <v>1150531</v>
      </c>
      <c r="H16" s="255"/>
      <c r="I16" s="83">
        <v>1150531</v>
      </c>
      <c r="J16" s="153">
        <v>1150531</v>
      </c>
      <c r="K16" s="206">
        <v>1150531</v>
      </c>
      <c r="L16" s="229"/>
      <c r="M16" s="229"/>
      <c r="N16" s="229"/>
      <c r="O16" s="229"/>
      <c r="P16" s="114"/>
    </row>
    <row r="17" spans="1:16" x14ac:dyDescent="0.35">
      <c r="A17" s="46"/>
      <c r="B17" s="254"/>
      <c r="C17" s="254"/>
      <c r="D17" s="254"/>
      <c r="E17" s="47"/>
      <c r="F17" s="47"/>
      <c r="G17" s="255"/>
      <c r="H17" s="255"/>
      <c r="I17" s="83"/>
      <c r="J17" s="123"/>
      <c r="K17" s="206"/>
      <c r="L17" s="229"/>
      <c r="M17" s="229"/>
      <c r="N17" s="229"/>
      <c r="O17" s="229"/>
      <c r="P17" s="114"/>
    </row>
    <row r="18" spans="1:16" x14ac:dyDescent="0.35">
      <c r="A18" s="85"/>
      <c r="B18" s="254"/>
      <c r="C18" s="254"/>
      <c r="D18" s="254"/>
      <c r="E18" s="47"/>
      <c r="F18" s="47"/>
      <c r="G18" s="255"/>
      <c r="H18" s="255"/>
      <c r="I18" s="83"/>
      <c r="J18" s="123"/>
      <c r="K18" s="206"/>
      <c r="L18" s="253"/>
      <c r="M18" s="253"/>
      <c r="N18" s="253"/>
      <c r="O18" s="253"/>
      <c r="P18" s="114"/>
    </row>
    <row r="19" spans="1:16" x14ac:dyDescent="0.35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114"/>
    </row>
    <row r="20" spans="1:16" x14ac:dyDescent="0.35">
      <c r="A20" s="15"/>
      <c r="B20" s="251" t="s">
        <v>127</v>
      </c>
      <c r="C20" s="251"/>
      <c r="D20" s="251"/>
      <c r="E20" s="48"/>
      <c r="F20" s="48"/>
      <c r="G20" s="252">
        <f>G7+G13+G11+G9</f>
        <v>67240837</v>
      </c>
      <c r="H20" s="252"/>
      <c r="I20" s="84">
        <f>I6+I9+I11+I13</f>
        <v>56882076</v>
      </c>
      <c r="J20" s="155">
        <f>J6+J9+J11+J13</f>
        <v>56981576</v>
      </c>
      <c r="K20" s="205">
        <f>K6+K9+K11+K13</f>
        <v>78141976</v>
      </c>
      <c r="L20" s="253"/>
      <c r="M20" s="253"/>
      <c r="N20" s="253"/>
      <c r="O20" s="253"/>
      <c r="P20" s="114"/>
    </row>
    <row r="21" spans="1:16" x14ac:dyDescent="0.35">
      <c r="O21" s="42" t="s">
        <v>262</v>
      </c>
    </row>
    <row r="22" spans="1:16" x14ac:dyDescent="0.35">
      <c r="J22" s="10"/>
      <c r="K22" s="10"/>
    </row>
    <row r="24" spans="1:16" x14ac:dyDescent="0.35">
      <c r="I24" s="10"/>
      <c r="J24" s="10"/>
      <c r="K24" s="10"/>
    </row>
  </sheetData>
  <mergeCells count="46">
    <mergeCell ref="I1:N1"/>
    <mergeCell ref="I2:N2"/>
    <mergeCell ref="E2:H3"/>
    <mergeCell ref="G4:H4"/>
    <mergeCell ref="N4:O4"/>
    <mergeCell ref="B5:F5"/>
    <mergeCell ref="G5:H5"/>
    <mergeCell ref="L5:O5"/>
    <mergeCell ref="B6:F6"/>
    <mergeCell ref="G6:H6"/>
    <mergeCell ref="L6:O6"/>
    <mergeCell ref="B7:D7"/>
    <mergeCell ref="E7:F7"/>
    <mergeCell ref="G7:H7"/>
    <mergeCell ref="L7:O7"/>
    <mergeCell ref="B13:D13"/>
    <mergeCell ref="G13:H13"/>
    <mergeCell ref="L13:O13"/>
    <mergeCell ref="A8:O8"/>
    <mergeCell ref="B9:D9"/>
    <mergeCell ref="G9:H9"/>
    <mergeCell ref="L9:O9"/>
    <mergeCell ref="A10:O10"/>
    <mergeCell ref="B11:F11"/>
    <mergeCell ref="G11:H11"/>
    <mergeCell ref="L11:O11"/>
    <mergeCell ref="A12:O12"/>
    <mergeCell ref="B16:D16"/>
    <mergeCell ref="G16:H16"/>
    <mergeCell ref="L16:O16"/>
    <mergeCell ref="B14:D14"/>
    <mergeCell ref="G14:H14"/>
    <mergeCell ref="L14:O14"/>
    <mergeCell ref="B15:D15"/>
    <mergeCell ref="G15:H15"/>
    <mergeCell ref="L15:O15"/>
    <mergeCell ref="A19:O19"/>
    <mergeCell ref="B20:D20"/>
    <mergeCell ref="G20:H20"/>
    <mergeCell ref="L20:O20"/>
    <mergeCell ref="B17:D17"/>
    <mergeCell ref="G17:H17"/>
    <mergeCell ref="L17:O17"/>
    <mergeCell ref="B18:D18"/>
    <mergeCell ref="G18:H18"/>
    <mergeCell ref="L18:O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9"/>
  <sheetViews>
    <sheetView zoomScaleNormal="100" workbookViewId="0">
      <selection activeCell="J1" sqref="J1:M1"/>
    </sheetView>
  </sheetViews>
  <sheetFormatPr defaultRowHeight="14.5" x14ac:dyDescent="0.35"/>
  <cols>
    <col min="1" max="1" width="6.26953125" bestFit="1" customWidth="1"/>
    <col min="2" max="2" width="44.7265625" bestFit="1" customWidth="1"/>
    <col min="3" max="6" width="12.26953125" customWidth="1"/>
    <col min="7" max="9" width="12.26953125" hidden="1" customWidth="1"/>
    <col min="10" max="13" width="12.26953125" customWidth="1"/>
    <col min="14" max="15" width="12.26953125" hidden="1" customWidth="1"/>
  </cols>
  <sheetData>
    <row r="1" spans="1:15" x14ac:dyDescent="0.35">
      <c r="A1" s="133"/>
      <c r="B1" s="133"/>
      <c r="C1" s="133"/>
      <c r="D1" s="133"/>
      <c r="E1" s="3"/>
      <c r="F1" s="3"/>
      <c r="G1" s="3"/>
      <c r="H1" s="3"/>
      <c r="I1" s="3"/>
      <c r="J1" s="270" t="s">
        <v>280</v>
      </c>
      <c r="K1" s="270"/>
      <c r="L1" s="270"/>
      <c r="M1" s="270"/>
    </row>
    <row r="2" spans="1:15" ht="15" customHeight="1" x14ac:dyDescent="0.35">
      <c r="B2" s="118"/>
      <c r="C2" s="267"/>
      <c r="D2" s="280"/>
      <c r="E2" s="219" t="s">
        <v>268</v>
      </c>
      <c r="F2" s="219"/>
      <c r="G2" s="219"/>
      <c r="H2" s="219"/>
      <c r="I2" s="219"/>
      <c r="J2" s="219"/>
      <c r="K2" s="219"/>
      <c r="L2" s="219"/>
      <c r="M2" s="219"/>
    </row>
    <row r="3" spans="1:15" ht="30.75" customHeight="1" x14ac:dyDescent="0.35">
      <c r="A3" s="246" t="s">
        <v>153</v>
      </c>
      <c r="B3" s="246"/>
      <c r="C3" s="246"/>
      <c r="D3" s="133"/>
      <c r="E3" s="35"/>
      <c r="F3" s="35"/>
    </row>
    <row r="4" spans="1:15" x14ac:dyDescent="0.35">
      <c r="A4" s="122"/>
      <c r="B4" s="122"/>
      <c r="C4" s="122"/>
      <c r="D4" s="133"/>
      <c r="E4" s="35"/>
      <c r="F4" s="35"/>
      <c r="J4" s="10"/>
    </row>
    <row r="5" spans="1:15" x14ac:dyDescent="0.35">
      <c r="C5" s="42"/>
      <c r="D5" s="128"/>
      <c r="E5" s="35"/>
      <c r="F5" s="35"/>
      <c r="I5" s="35"/>
      <c r="L5" s="281" t="s">
        <v>92</v>
      </c>
      <c r="M5" s="282"/>
      <c r="N5" s="281" t="s">
        <v>92</v>
      </c>
      <c r="O5" s="282"/>
    </row>
    <row r="6" spans="1:15" x14ac:dyDescent="0.35">
      <c r="A6" s="49"/>
      <c r="B6" s="49"/>
      <c r="C6" s="271" t="s">
        <v>134</v>
      </c>
      <c r="D6" s="272"/>
      <c r="E6" s="273"/>
      <c r="F6" s="138"/>
      <c r="G6" s="274" t="s">
        <v>149</v>
      </c>
      <c r="H6" s="275"/>
      <c r="I6" s="275"/>
      <c r="J6" s="274" t="s">
        <v>149</v>
      </c>
      <c r="K6" s="275"/>
      <c r="L6" s="275"/>
      <c r="M6" s="138"/>
      <c r="N6" s="276" t="s">
        <v>150</v>
      </c>
      <c r="O6" s="277"/>
    </row>
    <row r="7" spans="1:15" ht="21" x14ac:dyDescent="0.35">
      <c r="A7" s="121" t="s">
        <v>1</v>
      </c>
      <c r="B7" s="121" t="s">
        <v>2</v>
      </c>
      <c r="C7" s="127" t="s">
        <v>94</v>
      </c>
      <c r="D7" s="127" t="s">
        <v>95</v>
      </c>
      <c r="E7" s="121" t="s">
        <v>96</v>
      </c>
      <c r="F7" s="127" t="s">
        <v>154</v>
      </c>
      <c r="G7" s="210" t="s">
        <v>94</v>
      </c>
      <c r="H7" s="210" t="s">
        <v>95</v>
      </c>
      <c r="I7" s="204" t="s">
        <v>96</v>
      </c>
      <c r="J7" s="127" t="s">
        <v>94</v>
      </c>
      <c r="K7" s="127" t="s">
        <v>95</v>
      </c>
      <c r="L7" s="121" t="s">
        <v>96</v>
      </c>
      <c r="M7" s="127" t="s">
        <v>154</v>
      </c>
      <c r="N7" s="278"/>
      <c r="O7" s="279"/>
    </row>
    <row r="8" spans="1:15" x14ac:dyDescent="0.35">
      <c r="A8" s="134" t="s">
        <v>3</v>
      </c>
      <c r="B8" s="135" t="s">
        <v>155</v>
      </c>
      <c r="C8" s="123">
        <v>0</v>
      </c>
      <c r="D8" s="123">
        <v>2000000</v>
      </c>
      <c r="E8" s="136">
        <v>0</v>
      </c>
      <c r="F8" s="124">
        <f>C8+D8+E8</f>
        <v>2000000</v>
      </c>
      <c r="G8" s="206">
        <v>0</v>
      </c>
      <c r="H8" s="206">
        <v>2000000</v>
      </c>
      <c r="I8" s="136">
        <v>0</v>
      </c>
      <c r="J8" s="123">
        <v>0</v>
      </c>
      <c r="K8" s="123">
        <v>2000000</v>
      </c>
      <c r="L8" s="136">
        <v>0</v>
      </c>
      <c r="M8" s="124">
        <f>J8+K8+L8</f>
        <v>2000000</v>
      </c>
      <c r="N8" s="15"/>
      <c r="O8" s="15"/>
    </row>
    <row r="9" spans="1:15" x14ac:dyDescent="0.35">
      <c r="A9" s="134" t="s">
        <v>5</v>
      </c>
      <c r="B9" s="135" t="s">
        <v>156</v>
      </c>
      <c r="C9" s="136">
        <v>168190313</v>
      </c>
      <c r="D9" s="136">
        <v>0</v>
      </c>
      <c r="E9" s="136">
        <v>0</v>
      </c>
      <c r="F9" s="124">
        <f>C9+D9+E9</f>
        <v>168190313</v>
      </c>
      <c r="G9" s="136">
        <v>168190313</v>
      </c>
      <c r="H9" s="136">
        <v>0</v>
      </c>
      <c r="I9" s="136"/>
      <c r="J9" s="136">
        <v>147909913</v>
      </c>
      <c r="K9" s="136">
        <v>0</v>
      </c>
      <c r="L9" s="136"/>
      <c r="M9" s="124">
        <f>J9+K9+L9</f>
        <v>147909913</v>
      </c>
      <c r="N9" s="15"/>
      <c r="O9" s="15"/>
    </row>
    <row r="10" spans="1:15" x14ac:dyDescent="0.35">
      <c r="A10" s="134" t="s">
        <v>13</v>
      </c>
      <c r="B10" s="135" t="s">
        <v>157</v>
      </c>
      <c r="C10" s="123">
        <v>19625159</v>
      </c>
      <c r="D10" s="123">
        <v>0</v>
      </c>
      <c r="E10" s="123">
        <v>0</v>
      </c>
      <c r="F10" s="124">
        <f>C10+D10+E10</f>
        <v>19625159</v>
      </c>
      <c r="G10" s="206">
        <v>19625159</v>
      </c>
      <c r="H10" s="206">
        <v>0</v>
      </c>
      <c r="I10" s="206">
        <v>0</v>
      </c>
      <c r="J10" s="123">
        <v>19625159</v>
      </c>
      <c r="K10" s="123">
        <v>0</v>
      </c>
      <c r="L10" s="123">
        <v>0</v>
      </c>
      <c r="M10" s="124">
        <f>J10+K10+L10</f>
        <v>19625159</v>
      </c>
      <c r="N10" s="15"/>
      <c r="O10" s="15"/>
    </row>
    <row r="11" spans="1:15" x14ac:dyDescent="0.35">
      <c r="A11" s="134" t="s">
        <v>15</v>
      </c>
      <c r="B11" s="137" t="s">
        <v>158</v>
      </c>
      <c r="C11" s="123">
        <v>6600000</v>
      </c>
      <c r="D11" s="123">
        <v>0</v>
      </c>
      <c r="E11" s="123">
        <v>0</v>
      </c>
      <c r="F11" s="124">
        <f t="shared" ref="F11:F17" si="0">C11+D11+E11</f>
        <v>6600000</v>
      </c>
      <c r="G11" s="206">
        <v>6600000</v>
      </c>
      <c r="H11" s="206">
        <v>0</v>
      </c>
      <c r="I11" s="206">
        <v>0</v>
      </c>
      <c r="J11" s="123">
        <v>6600000</v>
      </c>
      <c r="K11" s="123">
        <v>0</v>
      </c>
      <c r="L11" s="123">
        <v>0</v>
      </c>
      <c r="M11" s="124">
        <f t="shared" ref="M11:M17" si="1">J11+K11+L11</f>
        <v>6600000</v>
      </c>
      <c r="N11" s="15"/>
      <c r="O11" s="15"/>
    </row>
    <row r="12" spans="1:15" x14ac:dyDescent="0.35">
      <c r="A12" s="134" t="s">
        <v>21</v>
      </c>
      <c r="B12" s="135" t="s">
        <v>159</v>
      </c>
      <c r="C12" s="123">
        <v>0</v>
      </c>
      <c r="D12" s="123">
        <v>2000000</v>
      </c>
      <c r="E12" s="123">
        <v>0</v>
      </c>
      <c r="F12" s="124">
        <f t="shared" si="0"/>
        <v>2000000</v>
      </c>
      <c r="G12" s="206">
        <v>0</v>
      </c>
      <c r="H12" s="206">
        <v>2000000</v>
      </c>
      <c r="I12" s="206">
        <v>0</v>
      </c>
      <c r="J12" s="123">
        <v>0</v>
      </c>
      <c r="K12" s="153">
        <v>2000000</v>
      </c>
      <c r="L12" s="123">
        <v>0</v>
      </c>
      <c r="M12" s="124">
        <f t="shared" si="1"/>
        <v>2000000</v>
      </c>
      <c r="N12" s="15"/>
      <c r="O12" s="15"/>
    </row>
    <row r="13" spans="1:15" x14ac:dyDescent="0.35">
      <c r="A13" s="134" t="s">
        <v>23</v>
      </c>
      <c r="B13" s="135" t="s">
        <v>160</v>
      </c>
      <c r="C13" s="123">
        <v>0</v>
      </c>
      <c r="D13" s="123">
        <v>1200000</v>
      </c>
      <c r="E13" s="123">
        <v>0</v>
      </c>
      <c r="F13" s="124">
        <f t="shared" si="0"/>
        <v>1200000</v>
      </c>
      <c r="G13" s="206">
        <v>0</v>
      </c>
      <c r="H13" s="206">
        <v>1200000</v>
      </c>
      <c r="I13" s="206">
        <v>0</v>
      </c>
      <c r="J13" s="123">
        <v>0</v>
      </c>
      <c r="K13" s="123">
        <v>1200000</v>
      </c>
      <c r="L13" s="123">
        <v>0</v>
      </c>
      <c r="M13" s="124">
        <f t="shared" si="1"/>
        <v>1200000</v>
      </c>
      <c r="N13" s="15"/>
      <c r="O13" s="15"/>
    </row>
    <row r="14" spans="1:15" x14ac:dyDescent="0.35">
      <c r="A14" s="134" t="s">
        <v>25</v>
      </c>
      <c r="B14" s="135" t="s">
        <v>161</v>
      </c>
      <c r="C14" s="123">
        <v>0</v>
      </c>
      <c r="D14" s="123">
        <v>100000</v>
      </c>
      <c r="E14" s="136">
        <v>0</v>
      </c>
      <c r="F14" s="124">
        <f t="shared" si="0"/>
        <v>100000</v>
      </c>
      <c r="G14" s="206">
        <v>0</v>
      </c>
      <c r="H14" s="206">
        <v>100000</v>
      </c>
      <c r="I14" s="136">
        <v>0</v>
      </c>
      <c r="J14" s="123">
        <v>0</v>
      </c>
      <c r="K14" s="123">
        <v>100000</v>
      </c>
      <c r="L14" s="136">
        <v>0</v>
      </c>
      <c r="M14" s="124">
        <f t="shared" si="1"/>
        <v>100000</v>
      </c>
      <c r="N14" s="15"/>
      <c r="O14" s="15"/>
    </row>
    <row r="15" spans="1:15" x14ac:dyDescent="0.35">
      <c r="A15" s="134" t="s">
        <v>27</v>
      </c>
      <c r="B15" s="135" t="s">
        <v>162</v>
      </c>
      <c r="C15" s="123">
        <v>0</v>
      </c>
      <c r="D15" s="123">
        <v>30590000</v>
      </c>
      <c r="E15" s="136">
        <v>0</v>
      </c>
      <c r="F15" s="124">
        <f t="shared" si="0"/>
        <v>30590000</v>
      </c>
      <c r="G15" s="206">
        <v>0</v>
      </c>
      <c r="H15" s="206">
        <v>28027735</v>
      </c>
      <c r="I15" s="136">
        <v>0</v>
      </c>
      <c r="J15" s="123">
        <v>0</v>
      </c>
      <c r="K15" s="123">
        <v>24035000</v>
      </c>
      <c r="L15" s="136">
        <v>0</v>
      </c>
      <c r="M15" s="124">
        <f t="shared" si="1"/>
        <v>24035000</v>
      </c>
      <c r="N15" s="15"/>
      <c r="O15" s="15"/>
    </row>
    <row r="16" spans="1:15" x14ac:dyDescent="0.35">
      <c r="A16" s="134" t="s">
        <v>29</v>
      </c>
      <c r="B16" s="135" t="s">
        <v>244</v>
      </c>
      <c r="C16" s="181">
        <v>0</v>
      </c>
      <c r="D16" s="181">
        <v>0</v>
      </c>
      <c r="E16" s="136">
        <v>0</v>
      </c>
      <c r="F16" s="180">
        <f t="shared" si="0"/>
        <v>0</v>
      </c>
      <c r="G16" s="206">
        <v>0</v>
      </c>
      <c r="H16" s="206">
        <v>270000</v>
      </c>
      <c r="I16" s="136">
        <v>0</v>
      </c>
      <c r="J16" s="181">
        <v>0</v>
      </c>
      <c r="K16" s="181">
        <v>270000</v>
      </c>
      <c r="L16" s="136">
        <v>0</v>
      </c>
      <c r="M16" s="180">
        <f t="shared" si="1"/>
        <v>270000</v>
      </c>
      <c r="N16" s="15"/>
      <c r="O16" s="15"/>
    </row>
    <row r="17" spans="1:15" x14ac:dyDescent="0.35">
      <c r="A17" s="134" t="s">
        <v>31</v>
      </c>
      <c r="B17" s="135" t="s">
        <v>245</v>
      </c>
      <c r="C17" s="181">
        <v>0</v>
      </c>
      <c r="D17" s="181">
        <v>0</v>
      </c>
      <c r="E17" s="136">
        <v>0</v>
      </c>
      <c r="F17" s="180">
        <f t="shared" si="0"/>
        <v>0</v>
      </c>
      <c r="G17" s="206">
        <v>0</v>
      </c>
      <c r="H17" s="206">
        <v>194870</v>
      </c>
      <c r="I17" s="136"/>
      <c r="J17" s="181">
        <v>0</v>
      </c>
      <c r="K17" s="181">
        <v>194870</v>
      </c>
      <c r="L17" s="136"/>
      <c r="M17" s="180">
        <f t="shared" si="1"/>
        <v>194870</v>
      </c>
      <c r="N17" s="15"/>
      <c r="O17" s="15"/>
    </row>
    <row r="18" spans="1:15" x14ac:dyDescent="0.35">
      <c r="A18" s="43"/>
      <c r="B18" s="126" t="s">
        <v>154</v>
      </c>
      <c r="C18" s="124">
        <f>SUM(C8:C17)</f>
        <v>194415472</v>
      </c>
      <c r="D18" s="180">
        <f>SUM(D8:D17)</f>
        <v>35890000</v>
      </c>
      <c r="E18" s="180">
        <f>SUM(E8:E17)</f>
        <v>0</v>
      </c>
      <c r="F18" s="180">
        <f t="shared" ref="F18:L18" si="2">SUM(F8:F16)</f>
        <v>230305472</v>
      </c>
      <c r="G18" s="208">
        <f>SUM(G8:G17)</f>
        <v>194415472</v>
      </c>
      <c r="H18" s="208">
        <f>SUM(H8:H17)</f>
        <v>33792605</v>
      </c>
      <c r="I18" s="208">
        <f t="shared" ref="I18" si="3">SUM(I8:I16)</f>
        <v>0</v>
      </c>
      <c r="J18" s="180">
        <f>SUM(J8:J17)</f>
        <v>174135072</v>
      </c>
      <c r="K18" s="180">
        <f>SUM(K8:K17)</f>
        <v>29799870</v>
      </c>
      <c r="L18" s="180">
        <f t="shared" si="2"/>
        <v>0</v>
      </c>
      <c r="M18" s="180">
        <f>SUM(M8:M17)</f>
        <v>203934942</v>
      </c>
      <c r="N18" s="15"/>
      <c r="O18" s="15"/>
    </row>
    <row r="19" spans="1:15" x14ac:dyDescent="0.35">
      <c r="M19" s="42" t="s">
        <v>262</v>
      </c>
    </row>
  </sheetData>
  <mergeCells count="10">
    <mergeCell ref="J1:M1"/>
    <mergeCell ref="C6:E6"/>
    <mergeCell ref="J6:L6"/>
    <mergeCell ref="N6:O7"/>
    <mergeCell ref="C2:D2"/>
    <mergeCell ref="A3:C3"/>
    <mergeCell ref="E2:M2"/>
    <mergeCell ref="L5:M5"/>
    <mergeCell ref="N5:O5"/>
    <mergeCell ref="G6:I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mellékletből 4. melléklet</vt:lpstr>
      <vt:lpstr>11. melléklet</vt:lpstr>
      <vt:lpstr>X. melléklet</vt:lpstr>
      <vt:lpstr>12. melléklet</vt:lpstr>
      <vt:lpstr>13. melléklet</vt:lpstr>
      <vt:lpstr>14.melléklet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Jeney Erzsébet</cp:lastModifiedBy>
  <cp:lastPrinted>2018-02-06T10:02:49Z</cp:lastPrinted>
  <dcterms:created xsi:type="dcterms:W3CDTF">2016-02-12T10:55:45Z</dcterms:created>
  <dcterms:modified xsi:type="dcterms:W3CDTF">2018-02-06T10:02:59Z</dcterms:modified>
</cp:coreProperties>
</file>