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0730" windowHeight="11310" tabRatio="727" firstSheet="27" activeTab="32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  " sheetId="73" r:id="rId5"/>
    <sheet name="2.2.sz.mell  " sheetId="61" r:id="rId6"/>
    <sheet name="3.sz.mell.  " sheetId="62" r:id="rId7"/>
    <sheet name="5.sz.mell." sheetId="78" r:id="rId8"/>
    <sheet name="4.sz.mell." sheetId="77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 sz. mell" sheetId="79" r:id="rId17"/>
    <sheet name="9.2.1. sz. mell" sheetId="122" r:id="rId18"/>
    <sheet name="9.2.2. sz.  mell" sheetId="123" r:id="rId19"/>
    <sheet name="9.2.3. sz. mell" sheetId="124" r:id="rId20"/>
    <sheet name="9.3. sz. mell" sheetId="105" r:id="rId21"/>
    <sheet name="9.3.1. sz. mell" sheetId="125" r:id="rId22"/>
    <sheet name="9.3.2. sz. mell" sheetId="126" r:id="rId23"/>
    <sheet name="9.3.3. sz. mell" sheetId="127" r:id="rId24"/>
    <sheet name="10.sz.mell" sheetId="89" r:id="rId25"/>
    <sheet name="11.sz.mell." sheetId="129" r:id="rId26"/>
    <sheet name="1. sz tájékoztató t." sheetId="87" r:id="rId27"/>
    <sheet name="2. sz tájékoztató t" sheetId="66" r:id="rId28"/>
    <sheet name="3. sz tájékoztató t." sheetId="88" r:id="rId29"/>
    <sheet name="4.sz tájékoztató t." sheetId="24" r:id="rId30"/>
    <sheet name="5.sz tájékoztató t." sheetId="2" r:id="rId31"/>
    <sheet name="6.sz tájékoztató t." sheetId="70" r:id="rId32"/>
    <sheet name="7. sz tájékoztató t." sheetId="128" r:id="rId33"/>
  </sheets>
  <definedNames>
    <definedName name="_xlnm.Print_Titles" localSheetId="12">'9.1. sz. mell'!$1:$6</definedName>
    <definedName name="_xlnm.Print_Titles" localSheetId="13">'9.1.1. sz. mell '!$1:$6</definedName>
    <definedName name="_xlnm.Print_Titles" localSheetId="14">'9.1.2. sz. mell '!$1:$6</definedName>
    <definedName name="_xlnm.Print_Titles" localSheetId="15">'9.1.3. sz. mell'!$1:$6</definedName>
    <definedName name="_xlnm.Print_Titles" localSheetId="16">'9.2. sz. mell'!$1:$6</definedName>
    <definedName name="_xlnm.Print_Titles" localSheetId="17">'9.2.1. sz. mell'!$1:$6</definedName>
    <definedName name="_xlnm.Print_Titles" localSheetId="18">'9.2.2. sz.  mell'!$1:$6</definedName>
    <definedName name="_xlnm.Print_Titles" localSheetId="19">'9.2.3. sz. mell'!$1:$6</definedName>
    <definedName name="_xlnm.Print_Titles" localSheetId="20">'9.3. sz. mell'!$1:$6</definedName>
    <definedName name="_xlnm.Print_Titles" localSheetId="21">'9.3.1. sz. mell'!$1:$6</definedName>
    <definedName name="_xlnm.Print_Titles" localSheetId="22">'9.3.2. sz. mell'!$1:$6</definedName>
    <definedName name="_xlnm.Print_Titles" localSheetId="23">'9.3.3. sz. mell'!$1:$6</definedName>
    <definedName name="_xlnm.Print_Area" localSheetId="26">'1. sz tájékoztató t.'!$A$1:$E$147</definedName>
    <definedName name="_xlnm.Print_Area" localSheetId="0">'1.1.sz.mell.'!$A$1:$C$159</definedName>
    <definedName name="_xlnm.Print_Area" localSheetId="1">'1.2.sz.mell.'!$A$1:$C$159</definedName>
    <definedName name="_xlnm.Print_Area" localSheetId="2">'1.3.sz.mell.'!$A$1:$C$159</definedName>
    <definedName name="_xlnm.Print_Area" localSheetId="3">'1.4.sz.mell.'!$A$1:$C$159</definedName>
    <definedName name="_xlnm.Print_Area" localSheetId="32">'7. sz tájékoztató t.'!$A$1:$E$37</definedName>
  </definedNames>
  <calcPr calcId="145621"/>
</workbook>
</file>

<file path=xl/calcChain.xml><?xml version="1.0" encoding="utf-8"?>
<calcChain xmlns="http://schemas.openxmlformats.org/spreadsheetml/2006/main">
  <c r="F1" i="73" l="1"/>
  <c r="F1" i="61" s="1"/>
  <c r="C1" i="124"/>
  <c r="E11" i="129"/>
  <c r="D11" i="129"/>
  <c r="C11" i="129"/>
  <c r="B11" i="129"/>
  <c r="H10" i="71"/>
  <c r="I10" i="71"/>
  <c r="J10" i="71"/>
  <c r="G10" i="71"/>
  <c r="C29" i="3"/>
  <c r="A1" i="78"/>
  <c r="C18" i="61"/>
  <c r="C2" i="116"/>
  <c r="C2" i="117" s="1"/>
  <c r="C90" i="1"/>
  <c r="C157" i="1" s="1"/>
  <c r="C8" i="128"/>
  <c r="C20" i="128" s="1"/>
  <c r="C22" i="128" s="1"/>
  <c r="E26" i="87"/>
  <c r="D26" i="87"/>
  <c r="C26" i="87"/>
  <c r="C29" i="121"/>
  <c r="C29" i="120"/>
  <c r="C29" i="119"/>
  <c r="C26" i="118"/>
  <c r="C26" i="117"/>
  <c r="C26" i="116"/>
  <c r="C26" i="1"/>
  <c r="F3" i="64"/>
  <c r="C3" i="1"/>
  <c r="E3" i="63" s="1"/>
  <c r="E3" i="64" s="1"/>
  <c r="C18" i="73"/>
  <c r="C146" i="121"/>
  <c r="C140" i="121"/>
  <c r="C146" i="120"/>
  <c r="C140" i="120"/>
  <c r="C146" i="119"/>
  <c r="C140" i="119"/>
  <c r="C140" i="3"/>
  <c r="E3" i="128"/>
  <c r="E26" i="128" s="1"/>
  <c r="C3" i="128"/>
  <c r="C26" i="128" s="1"/>
  <c r="D3" i="128"/>
  <c r="D26" i="128" s="1"/>
  <c r="E29" i="128"/>
  <c r="D29" i="128"/>
  <c r="C29" i="128"/>
  <c r="E8" i="128"/>
  <c r="E20" i="128" s="1"/>
  <c r="E22" i="128" s="1"/>
  <c r="D8" i="128"/>
  <c r="D20" i="128" s="1"/>
  <c r="D22" i="128" s="1"/>
  <c r="C51" i="127"/>
  <c r="C45" i="127"/>
  <c r="C57" i="127"/>
  <c r="C51" i="126"/>
  <c r="C45" i="126"/>
  <c r="C51" i="125"/>
  <c r="C45" i="125"/>
  <c r="C57" i="125"/>
  <c r="C51" i="105"/>
  <c r="C45" i="105"/>
  <c r="C52" i="124"/>
  <c r="C46" i="124"/>
  <c r="C58" i="124" s="1"/>
  <c r="C52" i="123"/>
  <c r="C58" i="123" s="1"/>
  <c r="C46" i="123"/>
  <c r="C52" i="122"/>
  <c r="C46" i="122"/>
  <c r="C58" i="122" s="1"/>
  <c r="D93" i="87"/>
  <c r="E93" i="87"/>
  <c r="D114" i="87"/>
  <c r="D128" i="87" s="1"/>
  <c r="E114" i="87"/>
  <c r="D129" i="87"/>
  <c r="E129" i="87"/>
  <c r="D133" i="87"/>
  <c r="D153" i="87" s="1"/>
  <c r="E133" i="87"/>
  <c r="D140" i="87"/>
  <c r="E140" i="87"/>
  <c r="D145" i="87"/>
  <c r="E145" i="87"/>
  <c r="C145" i="87"/>
  <c r="C140" i="87"/>
  <c r="C133" i="87"/>
  <c r="C129" i="87"/>
  <c r="C114" i="87"/>
  <c r="C93" i="87"/>
  <c r="D5" i="87"/>
  <c r="E5" i="87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E63" i="87"/>
  <c r="D67" i="87"/>
  <c r="E67" i="87"/>
  <c r="D72" i="87"/>
  <c r="E72" i="87"/>
  <c r="D75" i="87"/>
  <c r="E75" i="87"/>
  <c r="D79" i="87"/>
  <c r="E79" i="87"/>
  <c r="D86" i="87"/>
  <c r="C79" i="87"/>
  <c r="C75" i="87"/>
  <c r="C72" i="87"/>
  <c r="C67" i="87"/>
  <c r="C63" i="87"/>
  <c r="C57" i="87"/>
  <c r="C52" i="87"/>
  <c r="C46" i="87"/>
  <c r="C34" i="87"/>
  <c r="C19" i="87"/>
  <c r="C12" i="87"/>
  <c r="C5" i="87"/>
  <c r="C37" i="127"/>
  <c r="C30" i="127"/>
  <c r="C26" i="127"/>
  <c r="C20" i="127"/>
  <c r="C8" i="127"/>
  <c r="C36" i="127"/>
  <c r="C41" i="127" s="1"/>
  <c r="C37" i="126"/>
  <c r="C30" i="126"/>
  <c r="C26" i="126"/>
  <c r="C20" i="126"/>
  <c r="C8" i="126"/>
  <c r="C37" i="125"/>
  <c r="C30" i="125"/>
  <c r="C26" i="125"/>
  <c r="C36" i="125" s="1"/>
  <c r="C41" i="125" s="1"/>
  <c r="C20" i="125"/>
  <c r="C8" i="125"/>
  <c r="C38" i="124"/>
  <c r="C31" i="124"/>
  <c r="C26" i="124"/>
  <c r="C20" i="124"/>
  <c r="C8" i="124"/>
  <c r="C37" i="124" s="1"/>
  <c r="C42" i="124" s="1"/>
  <c r="C38" i="123"/>
  <c r="C31" i="123"/>
  <c r="C26" i="123"/>
  <c r="C20" i="123"/>
  <c r="C8" i="123"/>
  <c r="C38" i="122"/>
  <c r="C31" i="122"/>
  <c r="C26" i="122"/>
  <c r="C20" i="122"/>
  <c r="C8" i="122"/>
  <c r="C133" i="121"/>
  <c r="C129" i="121"/>
  <c r="C154" i="121"/>
  <c r="C114" i="121"/>
  <c r="C93" i="121"/>
  <c r="C82" i="121"/>
  <c r="C78" i="121"/>
  <c r="C75" i="121"/>
  <c r="C70" i="121"/>
  <c r="C66" i="121"/>
  <c r="C60" i="121"/>
  <c r="C55" i="121"/>
  <c r="C49" i="121"/>
  <c r="C37" i="121"/>
  <c r="C22" i="121"/>
  <c r="C65" i="121" s="1"/>
  <c r="C15" i="121"/>
  <c r="C8" i="121"/>
  <c r="C133" i="120"/>
  <c r="C129" i="120"/>
  <c r="C154" i="120" s="1"/>
  <c r="C114" i="120"/>
  <c r="C93" i="120"/>
  <c r="C128" i="120" s="1"/>
  <c r="C82" i="120"/>
  <c r="C78" i="120"/>
  <c r="C75" i="120"/>
  <c r="C70" i="120"/>
  <c r="C66" i="120"/>
  <c r="C89" i="120" s="1"/>
  <c r="C60" i="120"/>
  <c r="C55" i="120"/>
  <c r="C49" i="120"/>
  <c r="C37" i="120"/>
  <c r="C22" i="120"/>
  <c r="C15" i="120"/>
  <c r="C8" i="120"/>
  <c r="C65" i="120" s="1"/>
  <c r="C133" i="119"/>
  <c r="C129" i="119"/>
  <c r="C114" i="119"/>
  <c r="C93" i="119"/>
  <c r="C82" i="119"/>
  <c r="C78" i="119"/>
  <c r="C75" i="119"/>
  <c r="C70" i="119"/>
  <c r="C66" i="119"/>
  <c r="C60" i="119"/>
  <c r="C55" i="119"/>
  <c r="C49" i="119"/>
  <c r="C37" i="119"/>
  <c r="C22" i="119"/>
  <c r="C15" i="119"/>
  <c r="C8" i="119"/>
  <c r="C145" i="118"/>
  <c r="C140" i="118"/>
  <c r="C133" i="118"/>
  <c r="C129" i="118"/>
  <c r="C114" i="118"/>
  <c r="C93" i="118"/>
  <c r="C128" i="118" s="1"/>
  <c r="C79" i="118"/>
  <c r="C75" i="118"/>
  <c r="C72" i="118"/>
  <c r="C67" i="118"/>
  <c r="C63" i="118"/>
  <c r="C57" i="118"/>
  <c r="C52" i="118"/>
  <c r="C46" i="118"/>
  <c r="C34" i="118"/>
  <c r="C19" i="118"/>
  <c r="C62" i="118" s="1"/>
  <c r="C158" i="118" s="1"/>
  <c r="C12" i="118"/>
  <c r="C5" i="118"/>
  <c r="C3" i="118"/>
  <c r="C91" i="118" s="1"/>
  <c r="C145" i="117"/>
  <c r="C140" i="117"/>
  <c r="C133" i="117"/>
  <c r="C129" i="117"/>
  <c r="C153" i="117" s="1"/>
  <c r="C154" i="117" s="1"/>
  <c r="C114" i="117"/>
  <c r="C93" i="117"/>
  <c r="C128" i="117"/>
  <c r="C79" i="117"/>
  <c r="C75" i="117"/>
  <c r="C72" i="117"/>
  <c r="C67" i="117"/>
  <c r="C63" i="117"/>
  <c r="C86" i="117" s="1"/>
  <c r="C159" i="117" s="1"/>
  <c r="C57" i="117"/>
  <c r="C52" i="117"/>
  <c r="C46" i="117"/>
  <c r="C34" i="117"/>
  <c r="C19" i="117"/>
  <c r="C12" i="117"/>
  <c r="C5" i="117"/>
  <c r="C3" i="117"/>
  <c r="C91" i="117" s="1"/>
  <c r="C3" i="116"/>
  <c r="C91" i="116" s="1"/>
  <c r="C145" i="116"/>
  <c r="C140" i="116"/>
  <c r="C133" i="116"/>
  <c r="C129" i="116"/>
  <c r="C114" i="116"/>
  <c r="C93" i="116"/>
  <c r="C79" i="116"/>
  <c r="C75" i="116"/>
  <c r="C72" i="116"/>
  <c r="C67" i="116"/>
  <c r="C63" i="116"/>
  <c r="C57" i="116"/>
  <c r="C52" i="116"/>
  <c r="C46" i="116"/>
  <c r="C34" i="116"/>
  <c r="C19" i="116"/>
  <c r="C12" i="116"/>
  <c r="C5" i="116"/>
  <c r="C26" i="79"/>
  <c r="C146" i="3"/>
  <c r="C133" i="3"/>
  <c r="C93" i="3"/>
  <c r="E29" i="73"/>
  <c r="C145" i="1"/>
  <c r="C133" i="1"/>
  <c r="C93" i="1"/>
  <c r="A1" i="70"/>
  <c r="B3" i="2"/>
  <c r="A1" i="2"/>
  <c r="A1" i="24"/>
  <c r="H4" i="66"/>
  <c r="G4" i="66"/>
  <c r="F4" i="66"/>
  <c r="E4" i="66"/>
  <c r="D3" i="66"/>
  <c r="C3" i="87"/>
  <c r="C91" i="87" s="1"/>
  <c r="D3" i="87"/>
  <c r="D91" i="87" s="1"/>
  <c r="A20" i="89"/>
  <c r="A48" i="71"/>
  <c r="D5" i="71"/>
  <c r="D15" i="71" s="1"/>
  <c r="D28" i="71" s="1"/>
  <c r="D38" i="71" s="1"/>
  <c r="C5" i="71"/>
  <c r="C15" i="71" s="1"/>
  <c r="C28" i="71" s="1"/>
  <c r="C38" i="71" s="1"/>
  <c r="B5" i="71"/>
  <c r="B15" i="71" s="1"/>
  <c r="B28" i="71" s="1"/>
  <c r="B38" i="71" s="1"/>
  <c r="F3" i="63"/>
  <c r="D3" i="63"/>
  <c r="D3" i="64" s="1"/>
  <c r="C4" i="62"/>
  <c r="D4" i="62" s="1"/>
  <c r="E4" i="62" s="1"/>
  <c r="C37" i="105"/>
  <c r="C30" i="105"/>
  <c r="C26" i="105"/>
  <c r="C20" i="105"/>
  <c r="C8" i="105"/>
  <c r="H16" i="66"/>
  <c r="G16" i="66"/>
  <c r="F16" i="66"/>
  <c r="I16" i="66" s="1"/>
  <c r="E16" i="66"/>
  <c r="D16" i="66"/>
  <c r="H14" i="66"/>
  <c r="G14" i="66"/>
  <c r="I14" i="66" s="1"/>
  <c r="F14" i="66"/>
  <c r="E14" i="66"/>
  <c r="D14" i="66"/>
  <c r="H12" i="66"/>
  <c r="G12" i="66"/>
  <c r="F12" i="66"/>
  <c r="E12" i="66"/>
  <c r="D12" i="66"/>
  <c r="I12" i="66" s="1"/>
  <c r="H9" i="66"/>
  <c r="G9" i="66"/>
  <c r="F9" i="66"/>
  <c r="E9" i="66"/>
  <c r="I9" i="66" s="1"/>
  <c r="D9" i="66"/>
  <c r="H6" i="66"/>
  <c r="G6" i="66"/>
  <c r="G18" i="66" s="1"/>
  <c r="F6" i="66"/>
  <c r="E6" i="66"/>
  <c r="D6" i="66"/>
  <c r="D30" i="88"/>
  <c r="C30" i="88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E17" i="61"/>
  <c r="C32" i="61" s="1"/>
  <c r="C17" i="61"/>
  <c r="C140" i="1"/>
  <c r="C129" i="1"/>
  <c r="C114" i="1"/>
  <c r="C79" i="1"/>
  <c r="C75" i="1"/>
  <c r="C72" i="1"/>
  <c r="C67" i="1"/>
  <c r="C86" i="1" s="1"/>
  <c r="C63" i="1"/>
  <c r="C57" i="1"/>
  <c r="C52" i="1"/>
  <c r="C46" i="1"/>
  <c r="C34" i="1"/>
  <c r="C19" i="1"/>
  <c r="C12" i="1"/>
  <c r="C5" i="1"/>
  <c r="C62" i="1" s="1"/>
  <c r="E30" i="61"/>
  <c r="E18" i="73"/>
  <c r="C31" i="73" s="1"/>
  <c r="C19" i="73"/>
  <c r="C24" i="61"/>
  <c r="C24" i="73"/>
  <c r="C46" i="79"/>
  <c r="C58" i="79" s="1"/>
  <c r="C8" i="79"/>
  <c r="E16" i="89"/>
  <c r="F16" i="89"/>
  <c r="D16" i="89"/>
  <c r="C16" i="89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11" i="62" s="1"/>
  <c r="F6" i="62"/>
  <c r="I17" i="66"/>
  <c r="O21" i="24"/>
  <c r="O9" i="24"/>
  <c r="B36" i="71"/>
  <c r="E29" i="71"/>
  <c r="E31" i="71"/>
  <c r="E32" i="71"/>
  <c r="E33" i="71"/>
  <c r="E34" i="71"/>
  <c r="E35" i="71"/>
  <c r="D36" i="71"/>
  <c r="C36" i="71"/>
  <c r="E6" i="71"/>
  <c r="E9" i="71"/>
  <c r="E10" i="71"/>
  <c r="E11" i="71"/>
  <c r="E12" i="71"/>
  <c r="D13" i="71"/>
  <c r="C13" i="71"/>
  <c r="B13" i="71"/>
  <c r="E8" i="71"/>
  <c r="E16" i="71"/>
  <c r="E17" i="71"/>
  <c r="E18" i="71"/>
  <c r="E19" i="71"/>
  <c r="E20" i="71"/>
  <c r="E21" i="71"/>
  <c r="E22" i="71"/>
  <c r="B23" i="71"/>
  <c r="C23" i="71"/>
  <c r="D23" i="71"/>
  <c r="E30" i="71"/>
  <c r="E39" i="71"/>
  <c r="E40" i="71"/>
  <c r="E41" i="71"/>
  <c r="E42" i="71"/>
  <c r="E43" i="71"/>
  <c r="E44" i="71"/>
  <c r="E45" i="71"/>
  <c r="B46" i="71"/>
  <c r="C46" i="71"/>
  <c r="D46" i="71"/>
  <c r="D53" i="71"/>
  <c r="D38" i="70"/>
  <c r="I7" i="66"/>
  <c r="I8" i="66"/>
  <c r="I10" i="66"/>
  <c r="I11" i="66"/>
  <c r="I13" i="66"/>
  <c r="I15" i="66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23" i="63" s="1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O5" i="24"/>
  <c r="N14" i="24"/>
  <c r="N25" i="24"/>
  <c r="M14" i="24"/>
  <c r="M25" i="24"/>
  <c r="L14" i="24"/>
  <c r="L25" i="24"/>
  <c r="K14" i="24"/>
  <c r="K25" i="24"/>
  <c r="J14" i="24"/>
  <c r="I14" i="24"/>
  <c r="H14" i="24"/>
  <c r="G14" i="24"/>
  <c r="G25" i="24"/>
  <c r="F14" i="24"/>
  <c r="E14" i="24"/>
  <c r="E25" i="24"/>
  <c r="D14" i="24"/>
  <c r="C14" i="24"/>
  <c r="C25" i="24"/>
  <c r="D25" i="24"/>
  <c r="F25" i="24"/>
  <c r="H25" i="24"/>
  <c r="I25" i="24"/>
  <c r="J25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B25" i="2"/>
  <c r="C30" i="61"/>
  <c r="C31" i="61" s="1"/>
  <c r="D33" i="128"/>
  <c r="D35" i="128" s="1"/>
  <c r="C33" i="128"/>
  <c r="C35" i="128" s="1"/>
  <c r="E33" i="128"/>
  <c r="E35" i="128" s="1"/>
  <c r="C57" i="105"/>
  <c r="C153" i="87"/>
  <c r="C128" i="87"/>
  <c r="C128" i="3"/>
  <c r="C65" i="3"/>
  <c r="C128" i="1"/>
  <c r="I6" i="66"/>
  <c r="E32" i="61"/>
  <c r="E31" i="73"/>
  <c r="E30" i="73"/>
  <c r="C90" i="116"/>
  <c r="C157" i="116" s="1"/>
  <c r="C128" i="119"/>
  <c r="C65" i="119"/>
  <c r="C128" i="116"/>
  <c r="C62" i="116"/>
  <c r="C90" i="120" l="1"/>
  <c r="E31" i="61"/>
  <c r="E33" i="61" s="1"/>
  <c r="G16" i="89"/>
  <c r="C37" i="79"/>
  <c r="C42" i="79" s="1"/>
  <c r="D18" i="66"/>
  <c r="H18" i="66"/>
  <c r="C62" i="117"/>
  <c r="C87" i="117" s="1"/>
  <c r="C86" i="118"/>
  <c r="C153" i="118"/>
  <c r="C89" i="121"/>
  <c r="C90" i="121" s="1"/>
  <c r="C37" i="122"/>
  <c r="C42" i="122" s="1"/>
  <c r="C57" i="126"/>
  <c r="C89" i="3"/>
  <c r="C154" i="3"/>
  <c r="E18" i="66"/>
  <c r="C128" i="121"/>
  <c r="C155" i="121" s="1"/>
  <c r="C37" i="123"/>
  <c r="C42" i="123" s="1"/>
  <c r="C155" i="3"/>
  <c r="C29" i="73"/>
  <c r="F18" i="66"/>
  <c r="C36" i="105"/>
  <c r="C41" i="105" s="1"/>
  <c r="C153" i="116"/>
  <c r="C159" i="116" s="1"/>
  <c r="C154" i="119"/>
  <c r="C155" i="119" s="1"/>
  <c r="C36" i="126"/>
  <c r="C41" i="126" s="1"/>
  <c r="I18" i="66"/>
  <c r="C154" i="116"/>
  <c r="C155" i="120"/>
  <c r="E46" i="71"/>
  <c r="E36" i="71"/>
  <c r="E23" i="71"/>
  <c r="E13" i="71"/>
  <c r="E128" i="87"/>
  <c r="C90" i="3"/>
  <c r="D154" i="87"/>
  <c r="C154" i="87"/>
  <c r="C86" i="87"/>
  <c r="C62" i="87"/>
  <c r="F24" i="64"/>
  <c r="C86" i="116"/>
  <c r="C87" i="116" s="1"/>
  <c r="C89" i="119"/>
  <c r="C90" i="119" s="1"/>
  <c r="C153" i="1"/>
  <c r="E3" i="87"/>
  <c r="E91" i="87" s="1"/>
  <c r="C91" i="1"/>
  <c r="C4" i="73"/>
  <c r="C3" i="77"/>
  <c r="H26" i="24"/>
  <c r="K26" i="24"/>
  <c r="I26" i="24"/>
  <c r="L26" i="24"/>
  <c r="M26" i="24"/>
  <c r="F26" i="24"/>
  <c r="E26" i="24"/>
  <c r="J26" i="24"/>
  <c r="N26" i="24"/>
  <c r="D26" i="24"/>
  <c r="O14" i="24"/>
  <c r="G26" i="24"/>
  <c r="E153" i="87"/>
  <c r="E154" i="87" s="1"/>
  <c r="E86" i="87"/>
  <c r="E62" i="87"/>
  <c r="D62" i="87"/>
  <c r="D87" i="87" s="1"/>
  <c r="C158" i="117"/>
  <c r="C159" i="118"/>
  <c r="C87" i="118"/>
  <c r="C33" i="61"/>
  <c r="C154" i="1"/>
  <c r="C159" i="1"/>
  <c r="C154" i="118"/>
  <c r="C158" i="116"/>
  <c r="C158" i="1"/>
  <c r="C87" i="1"/>
  <c r="C26" i="24"/>
  <c r="O25" i="24"/>
  <c r="C90" i="117"/>
  <c r="C157" i="117" s="1"/>
  <c r="C2" i="118"/>
  <c r="C30" i="73" l="1"/>
  <c r="C32" i="73" s="1"/>
  <c r="C87" i="87"/>
  <c r="E4" i="61"/>
  <c r="C4" i="61"/>
  <c r="E4" i="73"/>
  <c r="O26" i="24"/>
  <c r="E87" i="87"/>
  <c r="E32" i="73"/>
  <c r="E2" i="73"/>
  <c r="E2" i="61" s="1"/>
  <c r="C90" i="118"/>
  <c r="C157" i="118" s="1"/>
  <c r="C2" i="77" l="1"/>
  <c r="C2" i="78" s="1"/>
  <c r="F2" i="63" s="1"/>
  <c r="F2" i="64" s="1"/>
  <c r="E2" i="62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D3" i="71"/>
  <c r="D27" i="71" s="1"/>
  <c r="E90" i="87" l="1"/>
  <c r="I2" i="66"/>
  <c r="D2" i="88" s="1"/>
  <c r="O2" i="24" s="1"/>
  <c r="C3" i="70" l="1"/>
  <c r="E2" i="128"/>
  <c r="E25" i="128" s="1"/>
</calcChain>
</file>

<file path=xl/sharedStrings.xml><?xml version="1.0" encoding="utf-8"?>
<sst xmlns="http://schemas.openxmlformats.org/spreadsheetml/2006/main" count="4250" uniqueCount="607">
  <si>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</si>
  <si>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</si>
  <si>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</si>
  <si>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</si>
  <si>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</si>
  <si>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</si>
  <si>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</si>
  <si>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</si>
  <si>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</si>
  <si>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</si>
  <si>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</si>
  <si>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</si>
  <si>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</si>
  <si>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</si>
  <si>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</si>
  <si>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</si>
  <si>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</si>
  <si>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</si>
  <si>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</si>
  <si>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</si>
  <si>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</si>
  <si>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</si>
  <si>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</si>
  <si>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</si>
  <si>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</si>
  <si>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</si>
  <si>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</si>
  <si>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</si>
  <si>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</si>
  <si>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</si>
  <si>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</si>
  <si>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</si>
  <si>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</si>
  <si>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</si>
  <si>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</si>
  <si>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</si>
  <si>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</si>
  <si>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</si>
  <si>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</si>
  <si>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</si>
  <si>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</si>
  <si>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</si>
  <si>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</si>
  <si>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</si>
  <si>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</si>
  <si>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</si>
  <si>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</si>
  <si>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</si>
  <si>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</si>
  <si>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</si>
  <si>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</si>
  <si>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</si>
  <si>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</si>
  <si>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</si>
  <si>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</si>
  <si>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</si>
  <si>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</si>
  <si>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</si>
  <si>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</si>
  <si>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</si>
  <si>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</si>
  <si>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</si>
  <si>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</si>
  <si>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</si>
  <si>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</si>
  <si>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</si>
  <si>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</si>
  <si>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</si>
  <si>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</si>
  <si>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</si>
  <si>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</si>
  <si>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</si>
  <si>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</si>
  <si>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</si>
  <si>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</si>
  <si>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</si>
  <si>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</si>
  <si>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</si>
  <si>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</si>
  <si>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</si>
  <si>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</si>
  <si>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</si>
  <si>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</si>
  <si>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</si>
  <si>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</si>
  <si>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</si>
  <si>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</si>
  <si>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</si>
  <si>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</si>
  <si>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</si>
  <si>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</si>
  <si>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</si>
  <si>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</si>
  <si>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</si>
  <si>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</si>
  <si>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</si>
  <si>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</si>
  <si>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</si>
  <si>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</si>
  <si>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</si>
  <si>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</si>
  <si>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</si>
  <si>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</si>
  <si>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</si>
  <si>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</si>
  <si>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</si>
  <si>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</si>
  <si>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</si>
  <si>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</si>
  <si>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</si>
  <si>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</si>
  <si>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</si>
  <si>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</si>
  <si>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</si>
  <si>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</si>
  <si>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</si>
  <si>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</si>
  <si>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</si>
  <si>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</si>
  <si>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</si>
  <si>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</si>
  <si>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</si>
  <si>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</si>
  <si>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</si>
  <si>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</si>
  <si>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</si>
  <si>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</si>
  <si>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</si>
  <si>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</si>
  <si>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</si>
  <si>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</si>
  <si>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</si>
  <si>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</si>
  <si>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</si>
  <si>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</si>
  <si>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</si>
  <si>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</si>
  <si>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</si>
  <si>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</si>
  <si>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</si>
  <si>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</si>
  <si>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</si>
  <si>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</si>
  <si>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</si>
  <si>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</si>
  <si>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</si>
  <si>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</si>
  <si>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</si>
  <si>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</si>
  <si>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</si>
  <si>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</si>
  <si>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</si>
  <si>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</si>
  <si>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</si>
  <si>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</si>
  <si>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</si>
  <si>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</si>
  <si>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</si>
  <si>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</si>
  <si>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</si>
  <si>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</si>
  <si>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</si>
  <si>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</si>
  <si>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</si>
  <si>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</si>
  <si>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</si>
  <si>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</si>
  <si>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</si>
  <si>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</si>
  <si>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</si>
  <si>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</si>
  <si>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</si>
  <si>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</si>
  <si>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</si>
  <si>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</si>
  <si>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</si>
  <si>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</si>
  <si>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</si>
  <si>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</si>
  <si>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</si>
  <si>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</si>
  <si>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</si>
  <si>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</si>
  <si>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</si>
  <si>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</si>
  <si>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</si>
  <si>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</si>
  <si>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</si>
  <si>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</si>
  <si>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</si>
  <si>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</si>
  <si>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</si>
  <si>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</si>
  <si>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</si>
  <si>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</si>
  <si>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</si>
  <si>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</si>
  <si>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</si>
  <si>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</si>
  <si>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</si>
  <si>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</si>
  <si>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</si>
  <si>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</si>
  <si>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</si>
  <si>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</si>
  <si>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</si>
  <si>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</si>
  <si>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</si>
  <si>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</si>
  <si>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</si>
  <si>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</si>
  <si>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</si>
  <si>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</si>
  <si>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</si>
  <si>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</si>
  <si>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</si>
  <si>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</si>
  <si>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</si>
  <si>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</si>
  <si>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</si>
  <si>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</si>
  <si>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</si>
  <si>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</si>
  <si>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</si>
  <si>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</si>
  <si>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</si>
  <si>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</si>
  <si>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</si>
  <si>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</si>
  <si>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</si>
  <si>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</si>
  <si>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</si>
  <si>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</si>
  <si>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</si>
  <si>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</si>
  <si>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</si>
  <si>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</si>
  <si>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</si>
  <si>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</si>
  <si>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</si>
  <si>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</si>
  <si>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</si>
  <si>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</si>
  <si>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</si>
  <si>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</si>
  <si>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</si>
  <si>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</si>
  <si>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</si>
  <si>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</si>
  <si>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</si>
  <si>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</si>
  <si>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</si>
  <si>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</si>
  <si>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</si>
  <si>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</si>
  <si>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</si>
  <si>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</si>
  <si>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</si>
  <si>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</si>
  <si>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</si>
  <si>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</si>
  <si>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</si>
  <si>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</si>
  <si>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</si>
  <si>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</si>
  <si>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</si>
  <si>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</si>
  <si>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</si>
  <si>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</si>
  <si>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</si>
  <si>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</si>
  <si>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</si>
  <si>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</si>
  <si>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</si>
  <si>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</si>
  <si>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</si>
  <si>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</si>
  <si>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</si>
  <si>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</si>
  <si>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</si>
  <si>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</si>
  <si>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</si>
  <si>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</si>
  <si>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</si>
  <si>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</si>
  <si>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</si>
  <si>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</si>
  <si>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</si>
  <si>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</si>
  <si>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</si>
  <si>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</si>
  <si>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</si>
  <si>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</si>
  <si>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</si>
  <si>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</si>
  <si>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</si>
  <si>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</si>
  <si>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</si>
  <si>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</si>
  <si>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</si>
  <si>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</si>
  <si>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</si>
  <si>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</si>
  <si>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</si>
  <si>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</si>
  <si>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</si>
  <si>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</si>
  <si>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</si>
  <si>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</si>
  <si>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</si>
  <si>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</si>
  <si>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</si>
  <si>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</si>
  <si>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</si>
  <si>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</si>
  <si>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</si>
  <si>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</si>
  <si>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</si>
  <si>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</si>
  <si>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</si>
  <si>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</si>
  <si>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</si>
  <si>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</si>
  <si>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</si>
  <si>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</si>
  <si>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</si>
  <si>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</si>
  <si>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</si>
  <si>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</si>
  <si>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</si>
  <si>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</si>
  <si>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</si>
  <si>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</si>
  <si>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</si>
  <si>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</si>
  <si>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</si>
  <si>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</si>
  <si>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</si>
  <si>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</si>
  <si>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</si>
  <si>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</si>
  <si>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</si>
  <si>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</si>
  <si>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</si>
  <si>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</si>
  <si>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</si>
  <si>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</si>
  <si>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</si>
  <si>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</si>
  <si>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</si>
  <si>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</si>
  <si>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</si>
  <si>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</si>
  <si>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</si>
  <si>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</si>
  <si>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</si>
  <si>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</si>
  <si>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</si>
  <si>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</si>
  <si>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</si>
  <si>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</si>
  <si>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</si>
  <si>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</si>
  <si>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</si>
  <si>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</si>
  <si>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</si>
  <si>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</si>
  <si>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</si>
  <si>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</si>
  <si>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</si>
  <si>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</si>
  <si>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</si>
  <si>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</si>
  <si>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</si>
  <si>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</si>
  <si>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</si>
  <si>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</si>
  <si>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</si>
  <si>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</si>
  <si>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</si>
  <si>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</si>
  <si>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</si>
  <si>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</si>
  <si>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</si>
  <si>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</si>
  <si>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</si>
  <si>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</si>
  <si>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</si>
  <si>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</si>
  <si>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</si>
  <si>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</si>
  <si>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</si>
  <si>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</si>
  <si>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</si>
  <si>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</si>
  <si>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</si>
  <si>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</si>
  <si>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</si>
  <si>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</si>
  <si>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</si>
  <si>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</si>
  <si>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</si>
  <si>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</si>
  <si>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</si>
  <si>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</si>
  <si>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</si>
  <si>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</si>
  <si>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</si>
  <si>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</si>
  <si>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</si>
  <si>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</si>
  <si>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</si>
  <si>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</si>
  <si>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</si>
  <si>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</si>
  <si>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</si>
  <si>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</si>
  <si>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</si>
  <si>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</si>
  <si>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</si>
  <si>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</si>
  <si>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</si>
  <si>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</si>
  <si>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</si>
  <si>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</si>
  <si>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</si>
  <si>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</si>
  <si>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</si>
  <si>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</si>
  <si>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</si>
  <si>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</si>
  <si>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</si>
  <si>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</si>
  <si>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</si>
  <si>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</si>
  <si>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</si>
  <si>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</si>
  <si>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</si>
  <si>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</si>
  <si>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</si>
  <si>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</si>
  <si>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</si>
  <si>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</si>
  <si>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</si>
  <si>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</si>
  <si>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</si>
  <si>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</si>
  <si>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</si>
  <si>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</si>
  <si>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</si>
  <si>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</si>
  <si>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</si>
  <si>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</si>
  <si>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</si>
  <si>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</si>
  <si>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</si>
  <si>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</si>
  <si>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</si>
  <si>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</si>
  <si>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</si>
  <si>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</si>
  <si>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</si>
  <si>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</si>
  <si>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</si>
  <si>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</si>
  <si>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</si>
  <si>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</si>
  <si>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</si>
  <si>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</si>
  <si>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</si>
  <si>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</si>
  <si>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</si>
  <si>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</si>
  <si>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</si>
  <si>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</si>
  <si>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</si>
  <si>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</si>
  <si>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</si>
  <si>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</si>
  <si>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</si>
  <si>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</si>
  <si>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</si>
  <si>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</si>
  <si>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</si>
  <si>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</si>
  <si>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</si>
  <si>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</si>
  <si>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</si>
  <si>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</si>
  <si>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</si>
  <si>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</si>
  <si>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</si>
  <si>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</si>
  <si>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</si>
  <si>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</si>
  <si>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</si>
  <si>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</si>
  <si>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</si>
  <si>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</si>
  <si>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</si>
  <si>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</si>
  <si>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</si>
  <si>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</si>
  <si>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</si>
  <si>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</si>
  <si>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</si>
  <si>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</si>
  <si>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</si>
  <si>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</si>
  <si>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</si>
  <si>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</si>
  <si>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</si>
  <si>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</si>
  <si>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</si>
  <si>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</si>
  <si>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</si>
  <si>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</si>
  <si>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</si>
  <si>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</si>
  <si>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</si>
  <si>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</si>
  <si>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</si>
  <si>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</si>
  <si>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</si>
  <si>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</si>
  <si>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</si>
  <si>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</si>
  <si>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</si>
  <si>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</si>
  <si>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</si>
  <si>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</si>
  <si>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</si>
  <si>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</si>
  <si>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</si>
  <si>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</si>
  <si>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</si>
  <si>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</si>
  <si>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</si>
  <si>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</si>
  <si>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</si>
  <si>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</si>
  <si>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</si>
  <si>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</si>
  <si>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</si>
  <si>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</si>
  <si>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</si>
  <si>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</si>
  <si>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</si>
  <si>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</si>
  <si>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</si>
  <si>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</si>
  <si>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</si>
  <si>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</si>
  <si>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</si>
  <si>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</si>
  <si>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</si>
  <si>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</si>
  <si>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</si>
  <si>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</si>
  <si>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</si>
  <si>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</si>
  <si>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</si>
  <si>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</si>
  <si>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</si>
  <si>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>Államháztatáson belüli megelőlegezés visszafizetése</t>
  </si>
  <si>
    <t>Ingatlanok felújítása</t>
  </si>
  <si>
    <t>Ingatlan bővítése</t>
  </si>
  <si>
    <t>URA KÖZSÉG ÖNKORMÁNYZATA</t>
  </si>
  <si>
    <t>11744041-15443199</t>
  </si>
  <si>
    <t>Ura Község Önkormányzat adósságot keletkeztető ügyletekből és kezességvállalásokból fennálló kötelezettségei</t>
  </si>
  <si>
    <t>Ura Község Önkormányzat saját bevételeinek részletezése az adósságot keletkeztető ügyletből származó tárgyévi fizetési kötelezettség megállapításához</t>
  </si>
  <si>
    <t>Ura Önkormányzat Konyhája</t>
  </si>
  <si>
    <t>Magánszemélyek kommunális adója</t>
  </si>
  <si>
    <t>Egyéb tárgyi eszközök értékesítése bérbeadása</t>
  </si>
  <si>
    <t>Egyéb tárgyi eszközök értékesítése bérbeadásának ÁFÁ-ja</t>
  </si>
  <si>
    <t>Beruházások (Piac beruházás)</t>
  </si>
  <si>
    <t>Felújítások (iskola épület energetikai felújítása)</t>
  </si>
  <si>
    <t>Egyéb felhalmozási kiadások (első lakáshozjutók támogatása)</t>
  </si>
  <si>
    <t>Tárgyi eszköz vásárlás</t>
  </si>
  <si>
    <t>Magánszemélyek kommunálisadója</t>
  </si>
  <si>
    <t>Beruházás</t>
  </si>
  <si>
    <t>Piac kialakítása</t>
  </si>
  <si>
    <t>2019</t>
  </si>
  <si>
    <t>Iskola épületének energetikai korszerűsítése</t>
  </si>
  <si>
    <t>Külterületi út felújítása</t>
  </si>
  <si>
    <t>313.981.794-Ft.</t>
  </si>
  <si>
    <t>választott tisztségviselői és a munkatörvénykönyve által közfoglalkoztatottak létszámkerete.</t>
  </si>
  <si>
    <t xml:space="preserve">Az önkormányzatnál valamint az intézményében foglalkoztatott közalkalmazotti, </t>
  </si>
  <si>
    <t>Címek</t>
  </si>
  <si>
    <t>Ura Község Önkormányzata</t>
  </si>
  <si>
    <t>Összes létszám:</t>
  </si>
  <si>
    <t>Megbizási szerződéssel foglalk.</t>
  </si>
  <si>
    <t>Mtv.-ből teljes munkaidős közfoglalkoztatott</t>
  </si>
  <si>
    <t>Választott tisztségviselők</t>
  </si>
  <si>
    <t>Önkormányzat intézménye: Ura Önkormányzat Konyhája</t>
  </si>
  <si>
    <t>Közalkalmazottak</t>
  </si>
  <si>
    <t>9.1. melléklet az 1/.2019(III.14.) önkormányzati rendelethez</t>
  </si>
  <si>
    <t>9.1.1. melléklet az 1/2019. (III.14.) önkormányzati rendelethez</t>
  </si>
  <si>
    <t>9.1.2. melléklet az 1/2019. (III.14.) önkormányzati rendelethez</t>
  </si>
  <si>
    <t>9.1.3. melléklet az 1/2019. (III.14.) önkormányzati rendelethez</t>
  </si>
  <si>
    <t>9.2. melléklet az 1/2019. (III.14.) önkormányzati rendelethez</t>
  </si>
  <si>
    <t>9.2.1. melléklet az 1/2019. (III.14.) önkormányzati rendelethez</t>
  </si>
  <si>
    <t>9.2.2. melléklet az 1/2019(III.14.) önkormányzati rendelethez</t>
  </si>
  <si>
    <t>9.3. melléklet az 1/2019. (III.14.) önkormányzati rendelethez</t>
  </si>
  <si>
    <t>9.3.1. melléklet a z 1/2019(III.14.) önkormányzati rendelethez</t>
  </si>
  <si>
    <t>9.3.2. melléklet az 1/2019 (III.14.) önkormányzati rendelethez</t>
  </si>
  <si>
    <t>9.3.3. melléklet az 1/2019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</si>
</sst>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36">
    <xf numFmtId="0" fontId="0" fillId="0" borderId="0" xfId="0"/>
    <xf numFmtId="0" fontId="15" fillId="0" borderId="0" xfId="4" applyFont="1"/>
    <xf numFmtId="16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22" fillId="0" borderId="1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vertical="center" wrapText="1" indent="1"/>
    </xf>
    <xf numFmtId="0" fontId="22" fillId="0" borderId="3" xfId="4" applyFont="1" applyBorder="1" applyAlignment="1">
      <alignment horizontal="left" vertical="center" wrapText="1" indent="1"/>
    </xf>
    <xf numFmtId="0" fontId="22" fillId="0" borderId="4" xfId="4" applyFont="1" applyBorder="1" applyAlignment="1">
      <alignment horizontal="left" vertical="center" wrapText="1" indent="1"/>
    </xf>
    <xf numFmtId="0" fontId="22" fillId="0" borderId="5" xfId="4" applyFont="1" applyBorder="1" applyAlignment="1">
      <alignment horizontal="left" vertical="center" wrapText="1" indent="1"/>
    </xf>
    <xf numFmtId="0" fontId="22" fillId="0" borderId="6" xfId="4" applyFont="1" applyBorder="1" applyAlignment="1">
      <alignment horizontal="left" vertical="center" wrapText="1" indent="1"/>
    </xf>
    <xf numFmtId="49" fontId="22" fillId="0" borderId="7" xfId="4" applyNumberFormat="1" applyFont="1" applyBorder="1" applyAlignment="1">
      <alignment horizontal="left" vertical="center" wrapText="1" indent="1"/>
    </xf>
    <xf numFmtId="49" fontId="22" fillId="0" borderId="8" xfId="4" applyNumberFormat="1" applyFont="1" applyBorder="1" applyAlignment="1">
      <alignment horizontal="left" vertical="center" wrapText="1" indent="1"/>
    </xf>
    <xf numFmtId="49" fontId="22" fillId="0" borderId="9" xfId="4" applyNumberFormat="1" applyFont="1" applyBorder="1" applyAlignment="1">
      <alignment horizontal="left" vertical="center" wrapText="1" indent="1"/>
    </xf>
    <xf numFmtId="49" fontId="22" fillId="0" borderId="10" xfId="4" applyNumberFormat="1" applyFont="1" applyBorder="1" applyAlignment="1">
      <alignment horizontal="left" vertical="center" wrapText="1" indent="1"/>
    </xf>
    <xf numFmtId="49" fontId="22" fillId="0" borderId="11" xfId="4" applyNumberFormat="1" applyFont="1" applyBorder="1" applyAlignment="1">
      <alignment horizontal="left" vertical="center" wrapText="1" indent="1"/>
    </xf>
    <xf numFmtId="49" fontId="22" fillId="0" borderId="12" xfId="4" applyNumberFormat="1" applyFont="1" applyBorder="1" applyAlignment="1">
      <alignment horizontal="left" vertical="center" wrapText="1" indent="1"/>
    </xf>
    <xf numFmtId="0" fontId="22" fillId="0" borderId="0" xfId="4" applyFont="1" applyAlignment="1">
      <alignment horizontal="left" vertical="center" wrapText="1" indent="1"/>
    </xf>
    <xf numFmtId="0" fontId="20" fillId="0" borderId="13" xfId="4" applyFont="1" applyBorder="1" applyAlignment="1">
      <alignment horizontal="left" vertical="center" wrapText="1" indent="1"/>
    </xf>
    <xf numFmtId="0" fontId="20" fillId="0" borderId="14" xfId="4" applyFont="1" applyBorder="1" applyAlignment="1">
      <alignment horizontal="left" vertical="center" wrapText="1" indent="1"/>
    </xf>
    <xf numFmtId="0" fontId="20" fillId="0" borderId="15" xfId="4" applyFont="1" applyBorder="1" applyAlignment="1">
      <alignment horizontal="left" vertical="center" wrapText="1" indent="1"/>
    </xf>
    <xf numFmtId="0" fontId="8" fillId="0" borderId="13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164" fontId="22" fillId="0" borderId="2" xfId="0" applyNumberFormat="1" applyFont="1" applyBorder="1" applyAlignment="1" applyProtection="1">
      <alignment vertical="center" wrapText="1"/>
      <protection locked="0"/>
    </xf>
    <xf numFmtId="164" fontId="22" fillId="0" borderId="6" xfId="0" applyNumberFormat="1" applyFont="1" applyBorder="1" applyAlignment="1" applyProtection="1">
      <alignment vertical="center" wrapText="1"/>
      <protection locked="0"/>
    </xf>
    <xf numFmtId="0" fontId="20" fillId="0" borderId="14" xfId="4" applyFont="1" applyBorder="1" applyAlignment="1">
      <alignment vertical="center" wrapText="1"/>
    </xf>
    <xf numFmtId="0" fontId="20" fillId="0" borderId="16" xfId="4" applyFont="1" applyBorder="1" applyAlignment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8" fillId="0" borderId="14" xfId="5" applyFont="1" applyBorder="1" applyAlignment="1">
      <alignment horizontal="left" vertical="center" indent="1"/>
    </xf>
    <xf numFmtId="0" fontId="12" fillId="0" borderId="0" xfId="4"/>
    <xf numFmtId="0" fontId="8" fillId="0" borderId="17" xfId="4" applyFont="1" applyBorder="1" applyAlignment="1">
      <alignment horizontal="center" vertical="center" wrapText="1"/>
    </xf>
    <xf numFmtId="0" fontId="22" fillId="0" borderId="0" xfId="4" applyFont="1"/>
    <xf numFmtId="0" fontId="25" fillId="0" borderId="0" xfId="4" applyFon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 wrapText="1"/>
    </xf>
    <xf numFmtId="164" fontId="22" fillId="0" borderId="8" xfId="0" applyNumberFormat="1" applyFont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/>
    </xf>
    <xf numFmtId="164" fontId="28" fillId="0" borderId="1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164" fontId="6" fillId="0" borderId="0" xfId="0" applyNumberFormat="1" applyFont="1" applyAlignment="1">
      <alignment horizontal="right" wrapText="1"/>
    </xf>
    <xf numFmtId="164" fontId="8" fillId="0" borderId="17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4" fontId="20" fillId="0" borderId="19" xfId="0" applyNumberFormat="1" applyFont="1" applyBorder="1" applyAlignment="1">
      <alignment horizontal="center" vertical="center" wrapText="1"/>
    </xf>
    <xf numFmtId="164" fontId="22" fillId="0" borderId="20" xfId="0" applyNumberFormat="1" applyFont="1" applyBorder="1" applyAlignment="1">
      <alignment vertical="center" wrapText="1"/>
    </xf>
    <xf numFmtId="164" fontId="22" fillId="0" borderId="10" xfId="0" applyNumberFormat="1" applyFont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Border="1" applyAlignment="1">
      <alignment vertical="center" wrapText="1"/>
    </xf>
    <xf numFmtId="164" fontId="20" fillId="0" borderId="14" xfId="0" applyNumberFormat="1" applyFont="1" applyBorder="1" applyAlignment="1">
      <alignment vertical="center" wrapText="1"/>
    </xf>
    <xf numFmtId="164" fontId="20" fillId="0" borderId="17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9" fillId="0" borderId="8" xfId="0" applyNumberFormat="1" applyFont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Border="1" applyAlignment="1" applyProtection="1">
      <alignment vertical="center" wrapText="1"/>
      <protection locked="0"/>
    </xf>
    <xf numFmtId="164" fontId="19" fillId="0" borderId="20" xfId="0" applyNumberFormat="1" applyFont="1" applyBorder="1" applyAlignment="1">
      <alignment vertical="center" wrapText="1"/>
    </xf>
    <xf numFmtId="164" fontId="19" fillId="0" borderId="10" xfId="0" applyNumberFormat="1" applyFont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Border="1" applyAlignment="1" applyProtection="1">
      <alignment vertical="center" wrapText="1"/>
      <protection locked="0"/>
    </xf>
    <xf numFmtId="164" fontId="19" fillId="0" borderId="21" xfId="0" applyNumberFormat="1" applyFont="1" applyBorder="1" applyAlignment="1">
      <alignment vertical="center" wrapText="1"/>
    </xf>
    <xf numFmtId="164" fontId="8" fillId="0" borderId="17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 wrapText="1"/>
    </xf>
    <xf numFmtId="164" fontId="22" fillId="0" borderId="23" xfId="0" applyNumberFormat="1" applyFont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0" fillId="0" borderId="26" xfId="0" applyNumberFormat="1" applyFont="1" applyBorder="1" applyAlignment="1" applyProtection="1">
      <alignment horizontal="right" vertical="center" wrapText="1" indent="1"/>
      <protection locked="0"/>
    </xf>
    <xf numFmtId="0" fontId="30" fillId="0" borderId="8" xfId="0" applyFont="1" applyBorder="1" applyAlignment="1">
      <alignment horizontal="center" vertical="center" wrapText="1"/>
    </xf>
    <xf numFmtId="164" fontId="30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Border="1" applyAlignment="1" applyProtection="1">
      <alignment horizontal="right" vertical="center" wrapText="1" indent="1"/>
      <protection locked="0"/>
    </xf>
    <xf numFmtId="0" fontId="30" fillId="0" borderId="2" xfId="0" applyFont="1" applyBorder="1" applyAlignment="1" applyProtection="1">
      <alignment vertical="center" wrapText="1"/>
      <protection locked="0"/>
    </xf>
    <xf numFmtId="0" fontId="30" fillId="0" borderId="27" xfId="0" applyFont="1" applyBorder="1" applyAlignment="1" applyProtection="1">
      <alignment vertical="center" wrapText="1"/>
      <protection locked="0"/>
    </xf>
    <xf numFmtId="164" fontId="30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1" fillId="0" borderId="15" xfId="5" applyFont="1" applyBorder="1" applyAlignment="1">
      <alignment horizontal="center" vertical="center" wrapText="1"/>
    </xf>
    <xf numFmtId="0" fontId="31" fillId="0" borderId="16" xfId="5" applyFont="1" applyBorder="1" applyAlignment="1">
      <alignment horizontal="center" vertical="center"/>
    </xf>
    <xf numFmtId="0" fontId="31" fillId="0" borderId="29" xfId="5" applyFont="1" applyBorder="1" applyAlignment="1">
      <alignment horizontal="center" vertical="center"/>
    </xf>
    <xf numFmtId="0" fontId="12" fillId="0" borderId="0" xfId="5"/>
    <xf numFmtId="0" fontId="22" fillId="0" borderId="13" xfId="5" applyFont="1" applyBorder="1" applyAlignment="1">
      <alignment horizontal="left" vertical="center" indent="1"/>
    </xf>
    <xf numFmtId="0" fontId="12" fillId="0" borderId="0" xfId="5" applyAlignment="1">
      <alignment vertical="center"/>
    </xf>
    <xf numFmtId="0" fontId="22" fillId="0" borderId="7" xfId="5" applyFont="1" applyBorder="1" applyAlignment="1">
      <alignment horizontal="left" vertical="center" indent="1"/>
    </xf>
    <xf numFmtId="164" fontId="22" fillId="0" borderId="30" xfId="5" applyNumberFormat="1" applyFont="1" applyBorder="1" applyAlignment="1">
      <alignment vertical="center"/>
    </xf>
    <xf numFmtId="0" fontId="22" fillId="0" borderId="8" xfId="5" applyFont="1" applyBorder="1" applyAlignment="1">
      <alignment horizontal="left" vertical="center" indent="1"/>
    </xf>
    <xf numFmtId="164" fontId="22" fillId="0" borderId="20" xfId="5" applyNumberFormat="1" applyFont="1" applyBorder="1" applyAlignment="1">
      <alignment vertical="center"/>
    </xf>
    <xf numFmtId="0" fontId="12" fillId="0" borderId="0" xfId="5" applyAlignment="1" applyProtection="1">
      <alignment vertical="center"/>
      <protection locked="0"/>
    </xf>
    <xf numFmtId="164" fontId="22" fillId="0" borderId="26" xfId="5" applyNumberFormat="1" applyFont="1" applyBorder="1" applyAlignment="1">
      <alignment vertical="center"/>
    </xf>
    <xf numFmtId="164" fontId="20" fillId="0" borderId="17" xfId="5" applyNumberFormat="1" applyFont="1" applyBorder="1" applyAlignment="1">
      <alignment vertical="center"/>
    </xf>
    <xf numFmtId="0" fontId="22" fillId="0" borderId="9" xfId="5" applyFont="1" applyBorder="1" applyAlignment="1">
      <alignment horizontal="left" vertical="center" indent="1"/>
    </xf>
    <xf numFmtId="0" fontId="20" fillId="0" borderId="13" xfId="5" applyFont="1" applyBorder="1" applyAlignment="1">
      <alignment horizontal="left" vertical="center" indent="1"/>
    </xf>
    <xf numFmtId="164" fontId="20" fillId="0" borderId="17" xfId="5" applyNumberFormat="1" applyFont="1" applyBorder="1"/>
    <xf numFmtId="0" fontId="12" fillId="0" borderId="0" xfId="5" applyProtection="1">
      <protection locked="0"/>
    </xf>
    <xf numFmtId="0" fontId="15" fillId="0" borderId="0" xfId="5" applyFont="1"/>
    <xf numFmtId="0" fontId="35" fillId="0" borderId="0" xfId="5" applyFont="1" applyProtection="1">
      <protection locked="0"/>
    </xf>
    <xf numFmtId="0" fontId="24" fillId="0" borderId="0" xfId="5" applyFont="1" applyProtection="1">
      <protection locked="0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 wrapText="1"/>
      <protection locked="0"/>
    </xf>
    <xf numFmtId="0" fontId="27" fillId="0" borderId="33" xfId="0" applyFont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>
      <alignment vertical="center" wrapText="1"/>
    </xf>
    <xf numFmtId="164" fontId="8" fillId="2" borderId="14" xfId="0" applyNumberFormat="1" applyFont="1" applyFill="1" applyBorder="1" applyAlignment="1">
      <alignment vertical="center" wrapText="1"/>
    </xf>
    <xf numFmtId="3" fontId="4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Border="1" applyAlignment="1" applyProtection="1">
      <alignment horizontal="left" vertical="center" wrapText="1" indent="1"/>
      <protection locked="0"/>
    </xf>
    <xf numFmtId="0" fontId="30" fillId="0" borderId="3" xfId="0" applyFont="1" applyBorder="1" applyAlignment="1" applyProtection="1">
      <alignment vertical="center" wrapText="1"/>
      <protection locked="0"/>
    </xf>
    <xf numFmtId="0" fontId="29" fillId="0" borderId="14" xfId="4" applyFont="1" applyBorder="1" applyAlignment="1">
      <alignment horizontal="left" vertical="center" wrapText="1" indent="1"/>
    </xf>
    <xf numFmtId="0" fontId="24" fillId="0" borderId="0" xfId="4" applyFont="1"/>
    <xf numFmtId="164" fontId="29" fillId="0" borderId="13" xfId="0" applyNumberFormat="1" applyFont="1" applyBorder="1" applyAlignment="1">
      <alignment horizontal="left" vertical="center" wrapText="1" indent="1"/>
    </xf>
    <xf numFmtId="0" fontId="29" fillId="0" borderId="14" xfId="4" applyFont="1" applyBorder="1" applyAlignment="1">
      <alignment horizontal="left" vertical="center" wrapText="1"/>
    </xf>
    <xf numFmtId="164" fontId="30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Border="1" applyAlignment="1" applyProtection="1">
      <alignment horizontal="right" vertical="center" wrapText="1" indent="1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right"/>
    </xf>
    <xf numFmtId="164" fontId="36" fillId="0" borderId="35" xfId="4" applyNumberFormat="1" applyFont="1" applyBorder="1" applyAlignment="1">
      <alignment horizontal="left" vertical="center"/>
    </xf>
    <xf numFmtId="0" fontId="30" fillId="0" borderId="19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indent="6"/>
    </xf>
    <xf numFmtId="0" fontId="22" fillId="0" borderId="2" xfId="4" applyFont="1" applyBorder="1" applyAlignment="1">
      <alignment horizontal="left" vertical="center" wrapText="1" indent="6"/>
    </xf>
    <xf numFmtId="0" fontId="22" fillId="0" borderId="6" xfId="4" applyFont="1" applyBorder="1" applyAlignment="1">
      <alignment horizontal="left" vertical="center" wrapText="1" indent="6"/>
    </xf>
    <xf numFmtId="0" fontId="22" fillId="0" borderId="27" xfId="4" applyFont="1" applyBorder="1" applyAlignment="1">
      <alignment horizontal="left" vertical="center" wrapText="1" indent="6"/>
    </xf>
    <xf numFmtId="0" fontId="2" fillId="0" borderId="0" xfId="4" applyFont="1"/>
    <xf numFmtId="164" fontId="5" fillId="0" borderId="0" xfId="4" applyNumberFormat="1" applyFont="1" applyAlignment="1">
      <alignment horizontal="centerContinuous" vertical="center"/>
    </xf>
    <xf numFmtId="0" fontId="15" fillId="0" borderId="8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11" fillId="0" borderId="0" xfId="0" applyFont="1"/>
    <xf numFmtId="0" fontId="15" fillId="0" borderId="10" xfId="4" applyFont="1" applyBorder="1" applyAlignment="1">
      <alignment horizontal="center" vertical="center"/>
    </xf>
    <xf numFmtId="0" fontId="32" fillId="0" borderId="14" xfId="4" applyFont="1" applyBorder="1"/>
    <xf numFmtId="0" fontId="23" fillId="0" borderId="0" xfId="0" applyFont="1" applyAlignment="1">
      <alignment horizontal="right"/>
    </xf>
    <xf numFmtId="0" fontId="8" fillId="0" borderId="36" xfId="4" applyFont="1" applyBorder="1" applyAlignment="1">
      <alignment horizontal="center" vertical="center" wrapText="1"/>
    </xf>
    <xf numFmtId="0" fontId="39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0" fillId="0" borderId="0" xfId="0" applyFont="1"/>
    <xf numFmtId="164" fontId="30" fillId="0" borderId="3" xfId="0" applyNumberFormat="1" applyFont="1" applyBorder="1" applyAlignment="1" applyProtection="1">
      <alignment vertical="center"/>
      <protection locked="0"/>
    </xf>
    <xf numFmtId="164" fontId="30" fillId="0" borderId="2" xfId="0" applyNumberFormat="1" applyFont="1" applyBorder="1" applyAlignment="1" applyProtection="1">
      <alignment vertical="center"/>
      <protection locked="0"/>
    </xf>
    <xf numFmtId="164" fontId="30" fillId="0" borderId="6" xfId="0" applyNumberFormat="1" applyFont="1" applyBorder="1" applyAlignment="1" applyProtection="1">
      <alignment vertical="center"/>
      <protection locked="0"/>
    </xf>
    <xf numFmtId="0" fontId="4" fillId="0" borderId="0" xfId="0" applyFont="1"/>
    <xf numFmtId="0" fontId="6" fillId="0" borderId="0" xfId="0" applyFont="1" applyAlignment="1">
      <alignment horizontal="center"/>
    </xf>
    <xf numFmtId="0" fontId="15" fillId="0" borderId="3" xfId="4" applyFont="1" applyBorder="1" applyProtection="1">
      <protection locked="0"/>
    </xf>
    <xf numFmtId="0" fontId="15" fillId="0" borderId="2" xfId="4" applyFont="1" applyBorder="1" applyProtection="1">
      <protection locked="0"/>
    </xf>
    <xf numFmtId="0" fontId="15" fillId="0" borderId="6" xfId="4" applyFont="1" applyBorder="1" applyProtection="1">
      <protection locked="0"/>
    </xf>
    <xf numFmtId="0" fontId="29" fillId="0" borderId="11" xfId="4" applyFont="1" applyBorder="1" applyAlignment="1">
      <alignment horizontal="center" vertical="center" wrapText="1"/>
    </xf>
    <xf numFmtId="0" fontId="29" fillId="0" borderId="4" xfId="4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30" fillId="0" borderId="13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165" fontId="29" fillId="0" borderId="17" xfId="1" applyNumberFormat="1" applyFont="1" applyBorder="1"/>
    <xf numFmtId="165" fontId="30" fillId="0" borderId="37" xfId="1" applyNumberFormat="1" applyFont="1" applyBorder="1" applyProtection="1">
      <protection locked="0"/>
    </xf>
    <xf numFmtId="165" fontId="30" fillId="0" borderId="20" xfId="1" applyNumberFormat="1" applyFont="1" applyBorder="1" applyProtection="1">
      <protection locked="0"/>
    </xf>
    <xf numFmtId="165" fontId="30" fillId="0" borderId="21" xfId="1" applyNumberFormat="1" applyFont="1" applyBorder="1" applyProtection="1">
      <protection locked="0"/>
    </xf>
    <xf numFmtId="0" fontId="30" fillId="0" borderId="4" xfId="4" applyFont="1" applyBorder="1" applyProtection="1">
      <protection locked="0"/>
    </xf>
    <xf numFmtId="0" fontId="30" fillId="0" borderId="2" xfId="4" applyFont="1" applyBorder="1" applyProtection="1">
      <protection locked="0"/>
    </xf>
    <xf numFmtId="0" fontId="30" fillId="0" borderId="6" xfId="4" applyFont="1" applyBorder="1" applyProtection="1">
      <protection locked="0"/>
    </xf>
    <xf numFmtId="0" fontId="34" fillId="0" borderId="1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left" vertical="center" wrapText="1"/>
    </xf>
    <xf numFmtId="164" fontId="8" fillId="0" borderId="14" xfId="0" applyNumberFormat="1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8"/>
    </xf>
    <xf numFmtId="0" fontId="30" fillId="0" borderId="3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164" fontId="29" fillId="0" borderId="19" xfId="0" applyNumberFormat="1" applyFont="1" applyBorder="1" applyAlignment="1">
      <alignment vertical="center" wrapText="1"/>
    </xf>
    <xf numFmtId="164" fontId="29" fillId="0" borderId="38" xfId="0" applyNumberFormat="1" applyFont="1" applyBorder="1" applyAlignment="1">
      <alignment vertical="center" wrapText="1"/>
    </xf>
    <xf numFmtId="0" fontId="30" fillId="0" borderId="11" xfId="0" applyFont="1" applyBorder="1" applyAlignment="1">
      <alignment horizontal="right" vertical="center" indent="1"/>
    </xf>
    <xf numFmtId="0" fontId="30" fillId="0" borderId="8" xfId="0" applyFont="1" applyBorder="1" applyAlignment="1">
      <alignment horizontal="right" vertical="center" indent="1"/>
    </xf>
    <xf numFmtId="0" fontId="30" fillId="0" borderId="10" xfId="0" applyFont="1" applyBorder="1" applyAlignment="1">
      <alignment horizontal="right" vertical="center" indent="1"/>
    </xf>
    <xf numFmtId="164" fontId="15" fillId="3" borderId="22" xfId="0" applyNumberFormat="1" applyFont="1" applyFill="1" applyBorder="1" applyAlignment="1">
      <alignment horizontal="left" vertical="center" wrapText="1" indent="2"/>
    </xf>
    <xf numFmtId="164" fontId="3" fillId="0" borderId="0" xfId="0" applyNumberFormat="1" applyFont="1" applyAlignment="1">
      <alignment horizontal="left" vertical="center" wrapText="1"/>
    </xf>
    <xf numFmtId="164" fontId="19" fillId="0" borderId="0" xfId="0" applyNumberFormat="1" applyFont="1" applyAlignment="1">
      <alignment vertical="center" wrapText="1"/>
    </xf>
    <xf numFmtId="0" fontId="8" fillId="0" borderId="3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 indent="1"/>
    </xf>
    <xf numFmtId="0" fontId="28" fillId="0" borderId="13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left" wrapText="1" inden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43" xfId="0" applyFont="1" applyBorder="1" applyAlignment="1">
      <alignment vertical="center" wrapText="1"/>
    </xf>
    <xf numFmtId="16" fontId="0" fillId="0" borderId="0" xfId="0" applyNumberFormat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164" fontId="29" fillId="0" borderId="26" xfId="0" applyNumberFormat="1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164" fontId="29" fillId="0" borderId="20" xfId="0" applyNumberFormat="1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30" fillId="0" borderId="6" xfId="0" applyFont="1" applyBorder="1" applyAlignment="1">
      <alignment vertical="center" wrapText="1"/>
    </xf>
    <xf numFmtId="164" fontId="29" fillId="0" borderId="21" xfId="0" applyNumberFormat="1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164" fontId="29" fillId="0" borderId="14" xfId="0" applyNumberFormat="1" applyFont="1" applyBorder="1" applyAlignment="1">
      <alignment vertical="center"/>
    </xf>
    <xf numFmtId="164" fontId="29" fillId="0" borderId="17" xfId="0" applyNumberFormat="1" applyFont="1" applyBorder="1" applyAlignment="1">
      <alignment vertical="center"/>
    </xf>
    <xf numFmtId="0" fontId="0" fillId="0" borderId="46" xfId="0" applyBorder="1"/>
    <xf numFmtId="0" fontId="6" fillId="0" borderId="46" xfId="0" applyFont="1" applyBorder="1" applyAlignment="1">
      <alignment horizontal="center"/>
    </xf>
    <xf numFmtId="0" fontId="40" fillId="0" borderId="0" xfId="0" applyFont="1" applyProtection="1">
      <protection locked="0"/>
    </xf>
    <xf numFmtId="0" fontId="35" fillId="0" borderId="0" xfId="0" applyFont="1" applyProtection="1">
      <protection locked="0"/>
    </xf>
    <xf numFmtId="164" fontId="20" fillId="0" borderId="36" xfId="4" applyNumberFormat="1" applyFont="1" applyBorder="1" applyAlignment="1">
      <alignment horizontal="right" vertical="center" wrapText="1" indent="1"/>
    </xf>
    <xf numFmtId="164" fontId="22" fillId="0" borderId="47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 wrapText="1"/>
    </xf>
    <xf numFmtId="164" fontId="20" fillId="0" borderId="44" xfId="0" applyNumberFormat="1" applyFont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164" fontId="20" fillId="0" borderId="50" xfId="0" applyNumberFormat="1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164" fontId="20" fillId="0" borderId="51" xfId="0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left" vertical="center" wrapText="1" indent="1"/>
    </xf>
    <xf numFmtId="164" fontId="20" fillId="0" borderId="8" xfId="0" applyNumberFormat="1" applyFont="1" applyBorder="1" applyAlignment="1">
      <alignment horizontal="center" vertical="center" wrapText="1"/>
    </xf>
    <xf numFmtId="164" fontId="22" fillId="0" borderId="23" xfId="0" applyNumberFormat="1" applyFont="1" applyBorder="1" applyAlignment="1">
      <alignment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164" fontId="22" fillId="0" borderId="24" xfId="0" applyNumberFormat="1" applyFont="1" applyBorder="1" applyAlignment="1">
      <alignment vertical="center" wrapText="1"/>
    </xf>
    <xf numFmtId="164" fontId="29" fillId="0" borderId="22" xfId="0" applyNumberFormat="1" applyFont="1" applyBorder="1" applyAlignment="1">
      <alignment horizontal="left" vertical="center" wrapText="1" indent="1"/>
    </xf>
    <xf numFmtId="164" fontId="20" fillId="0" borderId="7" xfId="0" applyNumberFormat="1" applyFont="1" applyBorder="1" applyAlignment="1">
      <alignment horizontal="center" vertical="center" wrapText="1"/>
    </xf>
    <xf numFmtId="164" fontId="22" fillId="0" borderId="51" xfId="0" applyNumberFormat="1" applyFont="1" applyBorder="1" applyAlignment="1">
      <alignment vertical="center" wrapText="1"/>
    </xf>
    <xf numFmtId="0" fontId="22" fillId="0" borderId="2" xfId="5" applyFont="1" applyBorder="1" applyAlignment="1">
      <alignment horizontal="left" vertical="center" indent="1"/>
    </xf>
    <xf numFmtId="0" fontId="22" fillId="0" borderId="3" xfId="5" applyFont="1" applyBorder="1" applyAlignment="1">
      <alignment horizontal="left" vertical="center" wrapText="1" indent="1"/>
    </xf>
    <xf numFmtId="0" fontId="22" fillId="0" borderId="2" xfId="5" applyFont="1" applyBorder="1" applyAlignment="1">
      <alignment horizontal="left" vertical="center" wrapText="1" indent="1"/>
    </xf>
    <xf numFmtId="0" fontId="22" fillId="0" borderId="3" xfId="5" applyFont="1" applyBorder="1" applyAlignment="1">
      <alignment horizontal="left" vertical="center" indent="1"/>
    </xf>
    <xf numFmtId="0" fontId="8" fillId="0" borderId="14" xfId="5" applyFont="1" applyBorder="1" applyAlignment="1">
      <alignment horizontal="left" indent="1"/>
    </xf>
    <xf numFmtId="164" fontId="30" fillId="0" borderId="48" xfId="4" applyNumberFormat="1" applyFont="1" applyBorder="1" applyAlignment="1" applyProtection="1">
      <alignment horizontal="right" vertical="center" wrapText="1" indent="1"/>
      <protection locked="0"/>
    </xf>
    <xf numFmtId="0" fontId="26" fillId="0" borderId="15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 indent="1"/>
    </xf>
    <xf numFmtId="0" fontId="27" fillId="0" borderId="2" xfId="0" applyFont="1" applyBorder="1" applyAlignment="1">
      <alignment horizontal="left" vertical="center" wrapText="1" indent="1"/>
    </xf>
    <xf numFmtId="0" fontId="27" fillId="0" borderId="6" xfId="0" applyFont="1" applyBorder="1" applyAlignment="1">
      <alignment horizontal="left" vertical="center" wrapText="1" indent="1"/>
    </xf>
    <xf numFmtId="0" fontId="28" fillId="0" borderId="18" xfId="0" applyFont="1" applyBorder="1" applyAlignment="1">
      <alignment horizontal="left" vertical="center" wrapText="1" indent="1"/>
    </xf>
    <xf numFmtId="164" fontId="20" fillId="0" borderId="29" xfId="4" applyNumberFormat="1" applyFont="1" applyBorder="1" applyAlignment="1">
      <alignment horizontal="right" vertical="center" wrapText="1" indent="1"/>
    </xf>
    <xf numFmtId="164" fontId="20" fillId="0" borderId="17" xfId="4" applyNumberFormat="1" applyFont="1" applyBorder="1" applyAlignment="1">
      <alignment horizontal="right" vertical="center" wrapText="1" indent="1"/>
    </xf>
    <xf numFmtId="164" fontId="22" fillId="0" borderId="37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Border="1" applyAlignment="1">
      <alignment horizontal="right" vertical="center" wrapText="1" indent="1"/>
    </xf>
    <xf numFmtId="164" fontId="7" fillId="0" borderId="0" xfId="4" applyNumberFormat="1" applyFont="1" applyAlignment="1">
      <alignment horizontal="right" vertical="center" wrapText="1" indent="1"/>
    </xf>
    <xf numFmtId="164" fontId="22" fillId="0" borderId="28" xfId="4" applyNumberFormat="1" applyFont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>
      <alignment horizontal="right" vertical="center" wrapText="1" indent="1"/>
    </xf>
    <xf numFmtId="0" fontId="6" fillId="0" borderId="35" xfId="0" applyFont="1" applyBorder="1" applyAlignment="1">
      <alignment horizontal="right" vertical="center"/>
    </xf>
    <xf numFmtId="164" fontId="22" fillId="0" borderId="3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Border="1" applyAlignment="1">
      <alignment horizontal="right" vertical="center" wrapText="1" indent="1"/>
    </xf>
    <xf numFmtId="164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Border="1" applyAlignment="1">
      <alignment horizontal="right" vertical="center" wrapText="1" indent="1"/>
    </xf>
    <xf numFmtId="164" fontId="30" fillId="0" borderId="30" xfId="0" applyNumberFormat="1" applyFont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8" fillId="0" borderId="13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17" xfId="0" applyNumberFormat="1" applyFont="1" applyBorder="1" applyAlignment="1">
      <alignment horizontal="centerContinuous" vertical="center" wrapText="1"/>
    </xf>
    <xf numFmtId="164" fontId="29" fillId="0" borderId="22" xfId="0" applyNumberFormat="1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 wrapText="1"/>
    </xf>
    <xf numFmtId="164" fontId="29" fillId="0" borderId="17" xfId="0" applyNumberFormat="1" applyFont="1" applyBorder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164" fontId="0" fillId="0" borderId="25" xfId="0" applyNumberFormat="1" applyBorder="1" applyAlignment="1">
      <alignment horizontal="left" vertical="center" wrapText="1" indent="1"/>
    </xf>
    <xf numFmtId="164" fontId="22" fillId="0" borderId="9" xfId="0" applyNumberFormat="1" applyFont="1" applyBorder="1" applyAlignment="1">
      <alignment horizontal="left" vertical="center" wrapText="1" indent="1"/>
    </xf>
    <xf numFmtId="164" fontId="0" fillId="0" borderId="23" xfId="0" applyNumberFormat="1" applyBorder="1" applyAlignment="1">
      <alignment horizontal="left" vertical="center" wrapText="1" indent="1"/>
    </xf>
    <xf numFmtId="164" fontId="22" fillId="0" borderId="8" xfId="0" applyNumberFormat="1" applyFont="1" applyBorder="1" applyAlignment="1">
      <alignment horizontal="left" vertical="center" wrapText="1" indent="1"/>
    </xf>
    <xf numFmtId="164" fontId="22" fillId="0" borderId="53" xfId="0" applyNumberFormat="1" applyFont="1" applyBorder="1" applyAlignment="1">
      <alignment horizontal="left" vertical="center" wrapText="1" indent="1"/>
    </xf>
    <xf numFmtId="164" fontId="32" fillId="0" borderId="22" xfId="0" applyNumberFormat="1" applyFont="1" applyBorder="1" applyAlignment="1">
      <alignment horizontal="left" vertical="center" wrapText="1" indent="1"/>
    </xf>
    <xf numFmtId="164" fontId="1" fillId="0" borderId="51" xfId="0" applyNumberFormat="1" applyFont="1" applyBorder="1" applyAlignment="1">
      <alignment horizontal="left" vertical="center" wrapText="1" indent="1"/>
    </xf>
    <xf numFmtId="164" fontId="30" fillId="0" borderId="7" xfId="0" applyNumberFormat="1" applyFont="1" applyBorder="1" applyAlignment="1">
      <alignment horizontal="left" vertical="center" wrapText="1" indent="1"/>
    </xf>
    <xf numFmtId="164" fontId="30" fillId="0" borderId="8" xfId="0" applyNumberFormat="1" applyFont="1" applyBorder="1" applyAlignment="1">
      <alignment horizontal="left" vertical="center" wrapText="1" indent="1"/>
    </xf>
    <xf numFmtId="164" fontId="1" fillId="0" borderId="23" xfId="0" applyNumberFormat="1" applyFont="1" applyBorder="1" applyAlignment="1">
      <alignment horizontal="left" vertical="center" wrapText="1" indent="1"/>
    </xf>
    <xf numFmtId="164" fontId="33" fillId="0" borderId="2" xfId="0" applyNumberFormat="1" applyFont="1" applyBorder="1" applyAlignment="1">
      <alignment horizontal="right" vertical="center" wrapText="1" indent="1"/>
    </xf>
    <xf numFmtId="164" fontId="32" fillId="0" borderId="13" xfId="0" applyNumberFormat="1" applyFont="1" applyBorder="1" applyAlignment="1">
      <alignment horizontal="left" vertical="center" wrapText="1" indent="1"/>
    </xf>
    <xf numFmtId="164" fontId="32" fillId="0" borderId="36" xfId="0" applyNumberFormat="1" applyFont="1" applyBorder="1" applyAlignment="1">
      <alignment horizontal="right" vertical="center" wrapText="1" indent="1"/>
    </xf>
    <xf numFmtId="164" fontId="29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Border="1" applyAlignment="1">
      <alignment horizontal="left" vertical="center" wrapText="1" indent="1"/>
    </xf>
    <xf numFmtId="164" fontId="30" fillId="0" borderId="8" xfId="0" applyNumberFormat="1" applyFont="1" applyBorder="1" applyAlignment="1">
      <alignment horizontal="left" vertical="center" wrapText="1" indent="2"/>
    </xf>
    <xf numFmtId="164" fontId="30" fillId="0" borderId="2" xfId="0" applyNumberFormat="1" applyFont="1" applyBorder="1" applyAlignment="1">
      <alignment horizontal="left" vertical="center" wrapText="1" indent="2"/>
    </xf>
    <xf numFmtId="164" fontId="33" fillId="0" borderId="2" xfId="0" applyNumberFormat="1" applyFont="1" applyBorder="1" applyAlignment="1">
      <alignment horizontal="left" vertical="center" wrapText="1" indent="1"/>
    </xf>
    <xf numFmtId="164" fontId="30" fillId="0" borderId="9" xfId="0" applyNumberFormat="1" applyFont="1" applyBorder="1" applyAlignment="1">
      <alignment horizontal="left" vertical="center" wrapText="1" indent="1"/>
    </xf>
    <xf numFmtId="164" fontId="22" fillId="0" borderId="9" xfId="0" applyNumberFormat="1" applyFont="1" applyBorder="1" applyAlignment="1">
      <alignment horizontal="left" vertical="center" wrapText="1" indent="2"/>
    </xf>
    <xf numFmtId="164" fontId="22" fillId="0" borderId="10" xfId="0" applyNumberFormat="1" applyFont="1" applyBorder="1" applyAlignment="1">
      <alignment horizontal="left" vertical="center" wrapText="1" indent="2"/>
    </xf>
    <xf numFmtId="164" fontId="33" fillId="0" borderId="3" xfId="0" applyNumberFormat="1" applyFont="1" applyBorder="1" applyAlignment="1">
      <alignment horizontal="right" vertical="center" wrapText="1" indent="1"/>
    </xf>
    <xf numFmtId="165" fontId="30" fillId="0" borderId="54" xfId="1" applyNumberFormat="1" applyFont="1" applyBorder="1" applyProtection="1">
      <protection locked="0"/>
    </xf>
    <xf numFmtId="165" fontId="30" fillId="0" borderId="47" xfId="1" applyNumberFormat="1" applyFont="1" applyBorder="1" applyProtection="1">
      <protection locked="0"/>
    </xf>
    <xf numFmtId="165" fontId="30" fillId="0" borderId="42" xfId="1" applyNumberFormat="1" applyFont="1" applyBorder="1" applyProtection="1">
      <protection locked="0"/>
    </xf>
    <xf numFmtId="0" fontId="30" fillId="0" borderId="3" xfId="4" applyFont="1" applyBorder="1"/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7" xfId="0" quotePrefix="1" applyFont="1" applyBorder="1" applyAlignment="1">
      <alignment horizontal="right" vertical="center" indent="1"/>
    </xf>
    <xf numFmtId="0" fontId="8" fillId="0" borderId="29" xfId="0" applyFont="1" applyBorder="1" applyAlignment="1">
      <alignment horizontal="right" vertical="center" wrapText="1" indent="1"/>
    </xf>
    <xf numFmtId="164" fontId="8" fillId="0" borderId="42" xfId="0" applyNumberFormat="1" applyFont="1" applyBorder="1" applyAlignment="1">
      <alignment horizontal="right" vertical="center" wrapText="1" indent="1"/>
    </xf>
    <xf numFmtId="164" fontId="22" fillId="0" borderId="37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Border="1" applyAlignment="1">
      <alignment horizontal="right" vertical="center" wrapText="1" indent="1"/>
    </xf>
    <xf numFmtId="164" fontId="20" fillId="0" borderId="0" xfId="0" applyNumberFormat="1" applyFont="1" applyAlignment="1">
      <alignment horizontal="right" vertical="center" wrapText="1" indent="1"/>
    </xf>
    <xf numFmtId="0" fontId="22" fillId="0" borderId="0" xfId="0" applyFont="1" applyAlignment="1">
      <alignment horizontal="right" vertical="center" wrapText="1" indent="1"/>
    </xf>
    <xf numFmtId="164" fontId="20" fillId="0" borderId="36" xfId="0" applyNumberFormat="1" applyFont="1" applyBorder="1" applyAlignment="1">
      <alignment horizontal="right" vertical="center" wrapText="1" indent="1"/>
    </xf>
    <xf numFmtId="164" fontId="20" fillId="0" borderId="17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49" fontId="8" fillId="0" borderId="37" xfId="0" applyNumberFormat="1" applyFont="1" applyBorder="1" applyAlignment="1">
      <alignment horizontal="right" vertical="center"/>
    </xf>
    <xf numFmtId="49" fontId="8" fillId="0" borderId="55" xfId="0" applyNumberFormat="1" applyFont="1" applyBorder="1" applyAlignment="1">
      <alignment horizontal="right" vertical="center"/>
    </xf>
    <xf numFmtId="0" fontId="7" fillId="0" borderId="56" xfId="4" applyFont="1" applyBorder="1" applyAlignment="1">
      <alignment horizontal="center" vertical="center" wrapText="1"/>
    </xf>
    <xf numFmtId="0" fontId="7" fillId="0" borderId="56" xfId="4" applyFont="1" applyBorder="1" applyAlignment="1">
      <alignment vertical="center" wrapText="1"/>
    </xf>
    <xf numFmtId="164" fontId="7" fillId="0" borderId="56" xfId="4" applyNumberFormat="1" applyFont="1" applyBorder="1" applyAlignment="1">
      <alignment horizontal="right" vertical="center" wrapText="1" indent="1"/>
    </xf>
    <xf numFmtId="0" fontId="22" fillId="0" borderId="56" xfId="4" applyFont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41" fillId="0" borderId="0" xfId="0" applyFont="1" applyAlignment="1">
      <alignment horizontal="right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 indent="1"/>
    </xf>
    <xf numFmtId="0" fontId="12" fillId="0" borderId="0" xfId="4" applyAlignment="1">
      <alignment horizontal="right" vertical="center" indent="1"/>
    </xf>
    <xf numFmtId="0" fontId="38" fillId="0" borderId="2" xfId="0" applyFont="1" applyBorder="1" applyAlignment="1">
      <alignment horizontal="justify" wrapText="1"/>
    </xf>
    <xf numFmtId="0" fontId="38" fillId="0" borderId="2" xfId="0" applyFont="1" applyBorder="1" applyAlignment="1">
      <alignment wrapText="1"/>
    </xf>
    <xf numFmtId="0" fontId="38" fillId="0" borderId="27" xfId="0" applyFont="1" applyBorder="1" applyAlignment="1">
      <alignment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164" fontId="0" fillId="0" borderId="51" xfId="0" applyNumberFormat="1" applyBorder="1" applyAlignment="1">
      <alignment horizontal="left" vertical="center" wrapText="1" indent="1"/>
    </xf>
    <xf numFmtId="164" fontId="22" fillId="0" borderId="7" xfId="0" applyNumberFormat="1" applyFont="1" applyBorder="1" applyAlignment="1">
      <alignment horizontal="left" vertical="center" wrapText="1" indent="1"/>
    </xf>
    <xf numFmtId="164" fontId="22" fillId="0" borderId="5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Border="1" applyAlignment="1">
      <alignment horizontal="right" vertical="center" wrapText="1" indent="1"/>
    </xf>
    <xf numFmtId="164" fontId="20" fillId="0" borderId="14" xfId="4" applyNumberFormat="1" applyFont="1" applyBorder="1" applyAlignment="1">
      <alignment horizontal="right" vertical="center" wrapText="1" indent="1"/>
    </xf>
    <xf numFmtId="164" fontId="22" fillId="0" borderId="2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Border="1" applyAlignment="1">
      <alignment horizontal="right" vertical="center" wrapText="1" indent="1"/>
    </xf>
    <xf numFmtId="0" fontId="8" fillId="0" borderId="43" xfId="4" applyFont="1" applyBorder="1" applyAlignment="1">
      <alignment horizontal="center" vertical="center" wrapText="1"/>
    </xf>
    <xf numFmtId="164" fontId="27" fillId="0" borderId="58" xfId="0" applyNumberFormat="1" applyFont="1" applyBorder="1" applyAlignment="1" applyProtection="1">
      <alignment horizontal="right" vertical="center" wrapText="1"/>
      <protection locked="0"/>
    </xf>
    <xf numFmtId="0" fontId="8" fillId="0" borderId="59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20" fillId="0" borderId="15" xfId="4" applyFont="1" applyBorder="1" applyAlignment="1">
      <alignment horizontal="center" vertical="center" wrapText="1"/>
    </xf>
    <xf numFmtId="0" fontId="20" fillId="0" borderId="16" xfId="4" applyFont="1" applyBorder="1" applyAlignment="1">
      <alignment horizontal="center" vertical="center" wrapText="1"/>
    </xf>
    <xf numFmtId="0" fontId="20" fillId="0" borderId="29" xfId="4" applyFont="1" applyBorder="1" applyAlignment="1">
      <alignment horizontal="center" vertical="center" wrapText="1"/>
    </xf>
    <xf numFmtId="164" fontId="22" fillId="0" borderId="26" xfId="4" applyNumberFormat="1" applyFont="1" applyBorder="1" applyAlignment="1">
      <alignment horizontal="right" vertical="center" wrapText="1" indent="1"/>
    </xf>
    <xf numFmtId="0" fontId="22" fillId="0" borderId="3" xfId="4" applyFont="1" applyBorder="1" applyAlignment="1">
      <alignment horizontal="left" vertical="center" wrapText="1" indent="6"/>
    </xf>
    <xf numFmtId="0" fontId="27" fillId="0" borderId="3" xfId="0" applyFont="1" applyBorder="1" applyAlignment="1">
      <alignment horizontal="left" wrapText="1" indent="1"/>
    </xf>
    <xf numFmtId="0" fontId="27" fillId="0" borderId="2" xfId="0" applyFont="1" applyBorder="1" applyAlignment="1">
      <alignment horizontal="left" wrapText="1" indent="1"/>
    </xf>
    <xf numFmtId="0" fontId="27" fillId="0" borderId="6" xfId="0" applyFont="1" applyBorder="1" applyAlignment="1">
      <alignment horizontal="left" wrapText="1" indent="1"/>
    </xf>
    <xf numFmtId="0" fontId="27" fillId="0" borderId="6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28" fillId="0" borderId="19" xfId="0" applyFont="1" applyBorder="1" applyAlignment="1">
      <alignment wrapText="1"/>
    </xf>
    <xf numFmtId="164" fontId="26" fillId="0" borderId="17" xfId="0" quotePrefix="1" applyNumberFormat="1" applyFont="1" applyBorder="1" applyAlignment="1">
      <alignment horizontal="right" vertical="center" wrapText="1" indent="1"/>
    </xf>
    <xf numFmtId="164" fontId="30" fillId="0" borderId="0" xfId="0" applyNumberFormat="1" applyFont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Border="1" applyAlignment="1">
      <alignment horizontal="center" vertical="center" wrapText="1"/>
    </xf>
    <xf numFmtId="49" fontId="22" fillId="0" borderId="8" xfId="4" applyNumberFormat="1" applyFont="1" applyBorder="1" applyAlignment="1">
      <alignment horizontal="center" vertical="center" wrapText="1"/>
    </xf>
    <xf numFmtId="49" fontId="22" fillId="0" borderId="10" xfId="4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/>
    </xf>
    <xf numFmtId="49" fontId="22" fillId="0" borderId="11" xfId="4" applyNumberFormat="1" applyFont="1" applyBorder="1" applyAlignment="1">
      <alignment horizontal="center" vertical="center" wrapText="1"/>
    </xf>
    <xf numFmtId="49" fontId="22" fillId="0" borderId="7" xfId="4" applyNumberFormat="1" applyFont="1" applyBorder="1" applyAlignment="1">
      <alignment horizontal="center" vertical="center" wrapText="1"/>
    </xf>
    <xf numFmtId="49" fontId="22" fillId="0" borderId="12" xfId="4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164" fontId="29" fillId="0" borderId="36" xfId="4" applyNumberFormat="1" applyFont="1" applyBorder="1" applyAlignment="1">
      <alignment horizontal="right" vertical="center" wrapText="1" indent="1"/>
    </xf>
    <xf numFmtId="0" fontId="20" fillId="0" borderId="36" xfId="4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0" fontId="30" fillId="0" borderId="3" xfId="4" applyFont="1" applyBorder="1" applyAlignment="1">
      <alignment horizontal="left" vertical="center" wrapText="1" indent="1"/>
    </xf>
    <xf numFmtId="0" fontId="30" fillId="0" borderId="2" xfId="4" applyFont="1" applyBorder="1" applyAlignment="1">
      <alignment horizontal="left" vertical="center" wrapText="1" indent="1"/>
    </xf>
    <xf numFmtId="164" fontId="30" fillId="0" borderId="26" xfId="4" applyNumberFormat="1" applyFont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164" fontId="20" fillId="0" borderId="14" xfId="4" applyNumberFormat="1" applyFont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Border="1" applyAlignment="1" applyProtection="1">
      <alignment horizontal="right" vertical="center" wrapText="1" indent="1"/>
      <protection locked="0"/>
    </xf>
    <xf numFmtId="0" fontId="32" fillId="0" borderId="13" xfId="4" applyFont="1" applyBorder="1" applyAlignment="1">
      <alignment horizontal="center" vertical="center"/>
    </xf>
    <xf numFmtId="0" fontId="35" fillId="0" borderId="0" xfId="4" applyFont="1"/>
    <xf numFmtId="0" fontId="29" fillId="0" borderId="13" xfId="4" applyFont="1" applyBorder="1" applyAlignment="1">
      <alignment horizontal="center" vertical="center"/>
    </xf>
    <xf numFmtId="164" fontId="22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7" xfId="0" applyNumberFormat="1" applyBorder="1" applyAlignment="1" applyProtection="1">
      <alignment horizontal="left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22" fillId="0" borderId="1" xfId="5" applyFont="1" applyBorder="1" applyAlignment="1">
      <alignment horizontal="left" vertical="center" wrapText="1" indent="1"/>
    </xf>
    <xf numFmtId="166" fontId="32" fillId="0" borderId="6" xfId="4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 wrapText="1"/>
    </xf>
    <xf numFmtId="0" fontId="20" fillId="0" borderId="18" xfId="4" applyFont="1" applyBorder="1" applyAlignment="1">
      <alignment horizontal="left" vertical="center" wrapText="1" indent="1"/>
    </xf>
    <xf numFmtId="0" fontId="20" fillId="0" borderId="19" xfId="4" applyFont="1" applyBorder="1" applyAlignment="1">
      <alignment vertical="center" wrapText="1"/>
    </xf>
    <xf numFmtId="164" fontId="20" fillId="0" borderId="38" xfId="4" applyNumberFormat="1" applyFont="1" applyBorder="1" applyAlignment="1">
      <alignment horizontal="right" vertical="center" wrapText="1" indent="1"/>
    </xf>
    <xf numFmtId="0" fontId="22" fillId="0" borderId="27" xfId="4" applyFont="1" applyBorder="1" applyAlignment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Border="1" applyAlignment="1">
      <alignment horizontal="left" vertical="center" wrapText="1"/>
    </xf>
    <xf numFmtId="164" fontId="33" fillId="0" borderId="1" xfId="0" applyNumberFormat="1" applyFont="1" applyBorder="1" applyAlignment="1">
      <alignment horizontal="right" vertical="center" wrapText="1" indent="1"/>
    </xf>
    <xf numFmtId="49" fontId="8" fillId="0" borderId="55" xfId="0" applyNumberFormat="1" applyFont="1" applyBorder="1" applyAlignment="1">
      <alignment horizontal="right" vertical="center" indent="1"/>
    </xf>
    <xf numFmtId="49" fontId="29" fillId="0" borderId="13" xfId="4" applyNumberFormat="1" applyFont="1" applyBorder="1" applyAlignment="1">
      <alignment horizontal="center" vertical="center" wrapText="1"/>
    </xf>
    <xf numFmtId="164" fontId="20" fillId="0" borderId="60" xfId="4" applyNumberFormat="1" applyFont="1" applyBorder="1" applyAlignment="1">
      <alignment horizontal="right" vertical="center" wrapText="1" indent="1"/>
    </xf>
    <xf numFmtId="164" fontId="22" fillId="0" borderId="54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Border="1" applyAlignment="1">
      <alignment horizontal="right" vertical="center" wrapText="1" indent="1"/>
    </xf>
    <xf numFmtId="164" fontId="28" fillId="0" borderId="36" xfId="0" applyNumberFormat="1" applyFont="1" applyBorder="1" applyAlignment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>
      <alignment horizontal="right" vertical="center" wrapText="1" indent="1"/>
    </xf>
    <xf numFmtId="164" fontId="22" fillId="0" borderId="4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Border="1" applyAlignment="1">
      <alignment horizontal="right" vertical="center" wrapText="1" indent="1"/>
    </xf>
    <xf numFmtId="164" fontId="28" fillId="0" borderId="14" xfId="0" applyNumberFormat="1" applyFont="1" applyBorder="1" applyAlignment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>
      <alignment horizontal="right" vertical="center" wrapText="1" indent="1"/>
    </xf>
    <xf numFmtId="0" fontId="20" fillId="0" borderId="60" xfId="4" applyFont="1" applyBorder="1" applyAlignment="1">
      <alignment horizontal="center" vertical="center" wrapText="1"/>
    </xf>
    <xf numFmtId="0" fontId="29" fillId="0" borderId="19" xfId="4" applyFont="1" applyBorder="1" applyAlignment="1">
      <alignment vertical="center" wrapText="1"/>
    </xf>
    <xf numFmtId="164" fontId="29" fillId="0" borderId="19" xfId="4" applyNumberFormat="1" applyFont="1" applyBorder="1" applyAlignment="1">
      <alignment horizontal="right" vertical="center" wrapText="1" indent="1"/>
    </xf>
    <xf numFmtId="164" fontId="29" fillId="0" borderId="55" xfId="4" applyNumberFormat="1" applyFont="1" applyBorder="1" applyAlignment="1">
      <alignment horizontal="right" vertical="center" wrapText="1" indent="1"/>
    </xf>
    <xf numFmtId="0" fontId="22" fillId="0" borderId="56" xfId="4" applyFont="1" applyBorder="1" applyAlignment="1">
      <alignment horizontal="right" vertical="center" wrapText="1" indent="1"/>
    </xf>
    <xf numFmtId="164" fontId="30" fillId="0" borderId="56" xfId="4" applyNumberFormat="1" applyFont="1" applyBorder="1" applyAlignment="1">
      <alignment horizontal="right" vertical="center" wrapText="1" indent="1"/>
    </xf>
    <xf numFmtId="164" fontId="29" fillId="0" borderId="14" xfId="4" applyNumberFormat="1" applyFont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>
      <alignment horizontal="left" indent="1"/>
    </xf>
    <xf numFmtId="0" fontId="29" fillId="0" borderId="14" xfId="4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wrapText="1"/>
    </xf>
    <xf numFmtId="0" fontId="27" fillId="0" borderId="6" xfId="0" applyFont="1" applyBorder="1"/>
    <xf numFmtId="164" fontId="29" fillId="0" borderId="38" xfId="0" applyNumberFormat="1" applyFont="1" applyBorder="1" applyAlignment="1">
      <alignment horizontal="center" vertical="center" wrapText="1"/>
    </xf>
    <xf numFmtId="164" fontId="20" fillId="0" borderId="38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165" fontId="44" fillId="0" borderId="3" xfId="1" applyNumberFormat="1" applyFont="1" applyBorder="1" applyProtection="1">
      <protection locked="0"/>
    </xf>
    <xf numFmtId="165" fontId="44" fillId="0" borderId="26" xfId="1" applyNumberFormat="1" applyFont="1" applyBorder="1"/>
    <xf numFmtId="165" fontId="44" fillId="0" borderId="2" xfId="1" applyNumberFormat="1" applyFont="1" applyBorder="1" applyProtection="1">
      <protection locked="0"/>
    </xf>
    <xf numFmtId="165" fontId="44" fillId="0" borderId="20" xfId="1" applyNumberFormat="1" applyFont="1" applyBorder="1"/>
    <xf numFmtId="165" fontId="44" fillId="0" borderId="6" xfId="1" applyNumberFormat="1" applyFont="1" applyBorder="1" applyProtection="1">
      <protection locked="0"/>
    </xf>
    <xf numFmtId="165" fontId="45" fillId="0" borderId="14" xfId="4" applyNumberFormat="1" applyFont="1" applyBorder="1"/>
    <xf numFmtId="165" fontId="45" fillId="0" borderId="17" xfId="4" applyNumberFormat="1" applyFont="1" applyBorder="1"/>
    <xf numFmtId="49" fontId="44" fillId="0" borderId="14" xfId="0" applyNumberFormat="1" applyFont="1" applyBorder="1" applyAlignment="1" applyProtection="1">
      <alignment horizontal="center" vertical="center" wrapText="1"/>
      <protection locked="0"/>
    </xf>
    <xf numFmtId="164" fontId="44" fillId="0" borderId="22" xfId="0" applyNumberFormat="1" applyFont="1" applyBorder="1" applyAlignment="1">
      <alignment vertical="center" wrapText="1"/>
    </xf>
    <xf numFmtId="164" fontId="44" fillId="0" borderId="13" xfId="0" applyNumberFormat="1" applyFont="1" applyBorder="1" applyAlignment="1">
      <alignment vertical="center" wrapText="1"/>
    </xf>
    <xf numFmtId="164" fontId="44" fillId="0" borderId="14" xfId="0" applyNumberFormat="1" applyFont="1" applyBorder="1" applyAlignment="1">
      <alignment vertical="center" wrapText="1"/>
    </xf>
    <xf numFmtId="164" fontId="44" fillId="0" borderId="17" xfId="0" applyNumberFormat="1" applyFont="1" applyBorder="1" applyAlignment="1">
      <alignment vertical="center" wrapText="1"/>
    </xf>
    <xf numFmtId="49" fontId="44" fillId="0" borderId="2" xfId="0" applyNumberFormat="1" applyFont="1" applyBorder="1" applyAlignment="1" applyProtection="1">
      <alignment horizontal="center" vertical="center" wrapText="1"/>
      <protection locked="0"/>
    </xf>
    <xf numFmtId="164" fontId="44" fillId="0" borderId="23" xfId="0" applyNumberFormat="1" applyFont="1" applyBorder="1" applyAlignment="1" applyProtection="1">
      <alignment vertical="center" wrapText="1"/>
      <protection locked="0"/>
    </xf>
    <xf numFmtId="164" fontId="44" fillId="0" borderId="8" xfId="0" applyNumberFormat="1" applyFont="1" applyBorder="1" applyAlignment="1" applyProtection="1">
      <alignment vertical="center" wrapText="1"/>
      <protection locked="0"/>
    </xf>
    <xf numFmtId="164" fontId="44" fillId="0" borderId="2" xfId="0" applyNumberFormat="1" applyFont="1" applyBorder="1" applyAlignment="1" applyProtection="1">
      <alignment vertical="center" wrapText="1"/>
      <protection locked="0"/>
    </xf>
    <xf numFmtId="164" fontId="44" fillId="0" borderId="20" xfId="0" applyNumberFormat="1" applyFont="1" applyBorder="1" applyAlignment="1" applyProtection="1">
      <alignment vertical="center" wrapText="1"/>
      <protection locked="0"/>
    </xf>
    <xf numFmtId="49" fontId="44" fillId="0" borderId="6" xfId="0" applyNumberFormat="1" applyFont="1" applyBorder="1" applyAlignment="1" applyProtection="1">
      <alignment horizontal="center" vertical="center" wrapText="1"/>
      <protection locked="0"/>
    </xf>
    <xf numFmtId="164" fontId="44" fillId="0" borderId="24" xfId="0" applyNumberFormat="1" applyFont="1" applyBorder="1" applyAlignment="1" applyProtection="1">
      <alignment vertical="center" wrapText="1"/>
      <protection locked="0"/>
    </xf>
    <xf numFmtId="164" fontId="44" fillId="0" borderId="10" xfId="0" applyNumberFormat="1" applyFont="1" applyBorder="1" applyAlignment="1" applyProtection="1">
      <alignment vertical="center" wrapText="1"/>
      <protection locked="0"/>
    </xf>
    <xf numFmtId="164" fontId="44" fillId="0" borderId="6" xfId="0" applyNumberFormat="1" applyFont="1" applyBorder="1" applyAlignment="1" applyProtection="1">
      <alignment vertical="center" wrapText="1"/>
      <protection locked="0"/>
    </xf>
    <xf numFmtId="164" fontId="44" fillId="0" borderId="21" xfId="0" applyNumberFormat="1" applyFont="1" applyBorder="1" applyAlignment="1" applyProtection="1">
      <alignment vertical="center" wrapText="1"/>
      <protection locked="0"/>
    </xf>
    <xf numFmtId="49" fontId="44" fillId="0" borderId="57" xfId="0" applyNumberFormat="1" applyFont="1" applyBorder="1" applyAlignment="1" applyProtection="1">
      <alignment horizontal="center" vertical="center" wrapText="1"/>
      <protection locked="0"/>
    </xf>
    <xf numFmtId="164" fontId="44" fillId="0" borderId="51" xfId="0" applyNumberFormat="1" applyFont="1" applyBorder="1" applyAlignment="1" applyProtection="1">
      <alignment vertical="center" wrapText="1"/>
      <protection locked="0"/>
    </xf>
    <xf numFmtId="164" fontId="44" fillId="0" borderId="7" xfId="0" applyNumberFormat="1" applyFont="1" applyBorder="1" applyAlignment="1" applyProtection="1">
      <alignment vertical="center" wrapText="1"/>
      <protection locked="0"/>
    </xf>
    <xf numFmtId="164" fontId="44" fillId="0" borderId="1" xfId="0" applyNumberFormat="1" applyFont="1" applyBorder="1" applyAlignment="1" applyProtection="1">
      <alignment vertical="center" wrapText="1"/>
      <protection locked="0"/>
    </xf>
    <xf numFmtId="164" fontId="44" fillId="0" borderId="30" xfId="0" applyNumberFormat="1" applyFont="1" applyBorder="1" applyAlignment="1" applyProtection="1">
      <alignment vertical="center" wrapText="1"/>
      <protection locked="0"/>
    </xf>
    <xf numFmtId="164" fontId="44" fillId="2" borderId="50" xfId="0" applyNumberFormat="1" applyFont="1" applyFill="1" applyBorder="1" applyAlignment="1">
      <alignment horizontal="left" vertical="center" wrapText="1" indent="2"/>
    </xf>
    <xf numFmtId="164" fontId="46" fillId="0" borderId="1" xfId="5" applyNumberFormat="1" applyFont="1" applyBorder="1" applyAlignment="1" applyProtection="1">
      <alignment vertical="center"/>
      <protection locked="0"/>
    </xf>
    <xf numFmtId="164" fontId="46" fillId="0" borderId="2" xfId="5" applyNumberFormat="1" applyFont="1" applyBorder="1" applyAlignment="1" applyProtection="1">
      <alignment vertical="center"/>
      <protection locked="0"/>
    </xf>
    <xf numFmtId="164" fontId="46" fillId="0" borderId="3" xfId="5" applyNumberFormat="1" applyFont="1" applyBorder="1" applyAlignment="1" applyProtection="1">
      <alignment vertical="center"/>
      <protection locked="0"/>
    </xf>
    <xf numFmtId="164" fontId="47" fillId="0" borderId="14" xfId="5" applyNumberFormat="1" applyFont="1" applyBorder="1" applyAlignment="1">
      <alignment vertical="center"/>
    </xf>
    <xf numFmtId="164" fontId="47" fillId="0" borderId="14" xfId="5" applyNumberFormat="1" applyFont="1" applyBorder="1"/>
    <xf numFmtId="3" fontId="48" fillId="0" borderId="37" xfId="0" applyNumberFormat="1" applyFont="1" applyBorder="1" applyAlignment="1" applyProtection="1">
      <alignment horizontal="right" vertical="center" indent="1"/>
      <protection locked="0"/>
    </xf>
    <xf numFmtId="3" fontId="48" fillId="0" borderId="20" xfId="0" applyNumberFormat="1" applyFont="1" applyBorder="1" applyAlignment="1" applyProtection="1">
      <alignment horizontal="right" vertical="center" indent="1"/>
      <protection locked="0"/>
    </xf>
    <xf numFmtId="3" fontId="48" fillId="0" borderId="21" xfId="0" applyNumberFormat="1" applyFont="1" applyBorder="1" applyAlignment="1" applyProtection="1">
      <alignment horizontal="right" vertical="center" indent="1"/>
      <protection locked="0"/>
    </xf>
    <xf numFmtId="3" fontId="49" fillId="0" borderId="17" xfId="0" applyNumberFormat="1" applyFont="1" applyBorder="1" applyAlignment="1">
      <alignment horizontal="right" vertical="center" indent="1"/>
    </xf>
    <xf numFmtId="0" fontId="50" fillId="0" borderId="0" xfId="0" applyFont="1" applyAlignment="1" applyProtection="1">
      <alignment horizontal="right" vertical="top"/>
      <protection locked="0"/>
    </xf>
    <xf numFmtId="0" fontId="50" fillId="0" borderId="0" xfId="0" applyFont="1" applyAlignment="1">
      <alignment horizontal="right" vertical="top"/>
    </xf>
    <xf numFmtId="0" fontId="36" fillId="0" borderId="29" xfId="0" applyFont="1" applyBorder="1" applyAlignment="1">
      <alignment horizontal="center" vertical="center" wrapText="1"/>
    </xf>
    <xf numFmtId="164" fontId="22" fillId="0" borderId="8" xfId="0" applyNumberFormat="1" applyFont="1" applyBorder="1" applyAlignment="1" applyProtection="1">
      <alignment horizontal="left" vertical="center" wrapText="1" indent="6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52" fillId="0" borderId="0" xfId="0" applyFont="1" applyAlignment="1">
      <alignment horizontal="right"/>
    </xf>
    <xf numFmtId="0" fontId="24" fillId="0" borderId="15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vertical="center"/>
    </xf>
    <xf numFmtId="3" fontId="12" fillId="0" borderId="4" xfId="0" applyNumberFormat="1" applyFont="1" applyBorder="1" applyAlignment="1" applyProtection="1">
      <alignment vertical="center"/>
      <protection locked="0"/>
    </xf>
    <xf numFmtId="3" fontId="12" fillId="0" borderId="71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vertical="center"/>
    </xf>
    <xf numFmtId="3" fontId="12" fillId="0" borderId="3" xfId="0" applyNumberFormat="1" applyFont="1" applyBorder="1" applyAlignment="1" applyProtection="1">
      <alignment vertical="center"/>
      <protection locked="0"/>
    </xf>
    <xf numFmtId="3" fontId="12" fillId="0" borderId="7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49" fontId="53" fillId="0" borderId="8" xfId="0" quotePrefix="1" applyNumberFormat="1" applyFont="1" applyBorder="1" applyAlignment="1">
      <alignment horizontal="left" vertical="center" indent="1"/>
    </xf>
    <xf numFmtId="3" fontId="53" fillId="0" borderId="2" xfId="0" applyNumberFormat="1" applyFont="1" applyBorder="1" applyAlignment="1" applyProtection="1">
      <alignment vertical="center"/>
      <protection locked="0"/>
    </xf>
    <xf numFmtId="3" fontId="53" fillId="0" borderId="52" xfId="0" applyNumberFormat="1" applyFont="1" applyBorder="1" applyAlignment="1">
      <alignment vertical="center"/>
    </xf>
    <xf numFmtId="0" fontId="12" fillId="0" borderId="2" xfId="0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vertical="center"/>
    </xf>
    <xf numFmtId="3" fontId="12" fillId="0" borderId="2" xfId="0" applyNumberFormat="1" applyFont="1" applyBorder="1" applyAlignment="1" applyProtection="1">
      <alignment vertical="center"/>
      <protection locked="0"/>
    </xf>
    <xf numFmtId="3" fontId="12" fillId="0" borderId="52" xfId="0" applyNumberFormat="1" applyFont="1" applyBorder="1" applyAlignment="1">
      <alignment vertical="center"/>
    </xf>
    <xf numFmtId="0" fontId="12" fillId="0" borderId="2" xfId="0" applyFont="1" applyBorder="1"/>
    <xf numFmtId="3" fontId="12" fillId="0" borderId="20" xfId="0" applyNumberFormat="1" applyFont="1" applyBorder="1" applyAlignment="1">
      <alignment vertical="center"/>
    </xf>
    <xf numFmtId="49" fontId="12" fillId="0" borderId="10" xfId="0" applyNumberFormat="1" applyFont="1" applyBorder="1" applyAlignment="1" applyProtection="1">
      <alignment vertical="center"/>
      <protection locked="0"/>
    </xf>
    <xf numFmtId="3" fontId="12" fillId="0" borderId="6" xfId="0" applyNumberFormat="1" applyFont="1" applyBorder="1" applyAlignment="1" applyProtection="1">
      <alignment vertical="center"/>
      <protection locked="0"/>
    </xf>
    <xf numFmtId="49" fontId="24" fillId="0" borderId="13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2" fillId="0" borderId="17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3" fontId="12" fillId="0" borderId="37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horizontal="left" vertical="center"/>
    </xf>
    <xf numFmtId="49" fontId="12" fillId="0" borderId="8" xfId="0" applyNumberFormat="1" applyFont="1" applyBorder="1" applyAlignment="1" applyProtection="1">
      <alignment vertical="center"/>
      <protection locked="0"/>
    </xf>
    <xf numFmtId="3" fontId="53" fillId="0" borderId="20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36" fillId="0" borderId="35" xfId="4" applyNumberFormat="1" applyFont="1" applyBorder="1" applyAlignment="1">
      <alignment horizontal="left" vertical="center"/>
    </xf>
    <xf numFmtId="164" fontId="36" fillId="0" borderId="35" xfId="4" applyNumberFormat="1" applyFont="1" applyBorder="1" applyAlignment="1">
      <alignment horizontal="left"/>
    </xf>
    <xf numFmtId="0" fontId="24" fillId="0" borderId="0" xfId="4" applyFont="1" applyAlignment="1">
      <alignment horizontal="center"/>
    </xf>
    <xf numFmtId="164" fontId="31" fillId="0" borderId="62" xfId="0" applyNumberFormat="1" applyFont="1" applyBorder="1" applyAlignment="1">
      <alignment horizontal="center" vertical="center" wrapText="1"/>
    </xf>
    <xf numFmtId="164" fontId="31" fillId="0" borderId="63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textRotation="180" wrapText="1"/>
    </xf>
    <xf numFmtId="164" fontId="51" fillId="0" borderId="56" xfId="0" applyNumberFormat="1" applyFont="1" applyBorder="1" applyAlignment="1">
      <alignment horizontal="center" vertical="center" wrapText="1"/>
    </xf>
    <xf numFmtId="164" fontId="31" fillId="0" borderId="64" xfId="0" applyNumberFormat="1" applyFont="1" applyBorder="1" applyAlignment="1">
      <alignment horizontal="center" vertical="center" wrapText="1"/>
    </xf>
    <xf numFmtId="164" fontId="31" fillId="0" borderId="65" xfId="0" applyNumberFormat="1" applyFont="1" applyBorder="1" applyAlignment="1">
      <alignment horizontal="center" vertical="center" wrapText="1"/>
    </xf>
    <xf numFmtId="164" fontId="5" fillId="0" borderId="0" xfId="4" applyNumberFormat="1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32" fillId="0" borderId="37" xfId="4" applyFont="1" applyBorder="1" applyAlignment="1">
      <alignment horizontal="center" vertical="center" wrapText="1"/>
    </xf>
    <xf numFmtId="0" fontId="32" fillId="0" borderId="21" xfId="4" applyFont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2" fillId="0" borderId="10" xfId="4" applyFont="1" applyBorder="1" applyAlignment="1">
      <alignment horizontal="center" vertical="center" wrapText="1"/>
    </xf>
    <xf numFmtId="0" fontId="32" fillId="0" borderId="4" xfId="4" applyFont="1" applyBorder="1" applyAlignment="1">
      <alignment horizontal="center" vertical="center" wrapText="1"/>
    </xf>
    <xf numFmtId="0" fontId="32" fillId="0" borderId="6" xfId="4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31" fillId="0" borderId="13" xfId="4" applyFont="1" applyBorder="1" applyAlignment="1">
      <alignment horizontal="left"/>
    </xf>
    <xf numFmtId="0" fontId="31" fillId="0" borderId="14" xfId="4" applyFont="1" applyBorder="1" applyAlignment="1">
      <alignment horizontal="left"/>
    </xf>
    <xf numFmtId="0" fontId="22" fillId="0" borderId="56" xfId="4" applyFont="1" applyBorder="1" applyAlignment="1">
      <alignment horizontal="justify" vertical="center" wrapText="1"/>
    </xf>
    <xf numFmtId="164" fontId="24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right"/>
    </xf>
    <xf numFmtId="0" fontId="24" fillId="0" borderId="44" xfId="0" applyFont="1" applyBorder="1" applyAlignment="1">
      <alignment horizontal="left" indent="1"/>
    </xf>
    <xf numFmtId="0" fontId="24" fillId="0" borderId="45" xfId="0" applyFont="1" applyBorder="1" applyAlignment="1">
      <alignment horizontal="left" indent="1"/>
    </xf>
    <xf numFmtId="0" fontId="24" fillId="0" borderId="43" xfId="0" applyFont="1" applyBorder="1" applyAlignment="1">
      <alignment horizontal="left" indent="1"/>
    </xf>
    <xf numFmtId="0" fontId="12" fillId="0" borderId="4" xfId="0" applyFont="1" applyBorder="1" applyAlignment="1" applyProtection="1">
      <alignment horizontal="right" indent="1"/>
      <protection locked="0"/>
    </xf>
    <xf numFmtId="0" fontId="12" fillId="0" borderId="37" xfId="0" applyFont="1" applyBorder="1" applyAlignment="1" applyProtection="1">
      <alignment horizontal="right" indent="1"/>
      <protection locked="0"/>
    </xf>
    <xf numFmtId="0" fontId="12" fillId="0" borderId="6" xfId="0" applyFont="1" applyBorder="1" applyAlignment="1" applyProtection="1">
      <alignment horizontal="right" indent="1"/>
      <protection locked="0"/>
    </xf>
    <xf numFmtId="0" fontId="12" fillId="0" borderId="21" xfId="0" applyFont="1" applyBorder="1" applyAlignment="1" applyProtection="1">
      <alignment horizontal="right" indent="1"/>
      <protection locked="0"/>
    </xf>
    <xf numFmtId="0" fontId="24" fillId="0" borderId="0" xfId="0" applyFont="1" applyAlignment="1">
      <alignment horizontal="left" vertical="center"/>
    </xf>
    <xf numFmtId="0" fontId="24" fillId="0" borderId="14" xfId="0" applyFont="1" applyBorder="1" applyAlignment="1">
      <alignment horizontal="right" indent="1"/>
    </xf>
    <xf numFmtId="0" fontId="24" fillId="0" borderId="17" xfId="0" applyFont="1" applyBorder="1" applyAlignment="1">
      <alignment horizontal="right" indent="1"/>
    </xf>
    <xf numFmtId="0" fontId="24" fillId="0" borderId="16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66" xfId="0" applyFont="1" applyBorder="1" applyAlignment="1">
      <alignment horizontal="center"/>
    </xf>
    <xf numFmtId="0" fontId="24" fillId="0" borderId="56" xfId="0" applyFont="1" applyBorder="1" applyAlignment="1">
      <alignment horizontal="center"/>
    </xf>
    <xf numFmtId="0" fontId="24" fillId="0" borderId="67" xfId="0" applyFont="1" applyBorder="1" applyAlignment="1">
      <alignment horizontal="center"/>
    </xf>
    <xf numFmtId="0" fontId="12" fillId="0" borderId="59" xfId="0" applyFont="1" applyBorder="1" applyAlignment="1" applyProtection="1">
      <alignment horizontal="left" indent="1"/>
      <protection locked="0"/>
    </xf>
    <xf numFmtId="0" fontId="12" fillId="0" borderId="68" xfId="0" applyFont="1" applyBorder="1" applyAlignment="1" applyProtection="1">
      <alignment horizontal="left" indent="1"/>
      <protection locked="0"/>
    </xf>
    <xf numFmtId="0" fontId="12" fillId="0" borderId="69" xfId="0" applyFont="1" applyBorder="1" applyAlignment="1" applyProtection="1">
      <alignment horizontal="left" indent="1"/>
      <protection locked="0"/>
    </xf>
    <xf numFmtId="0" fontId="12" fillId="0" borderId="40" xfId="0" applyFont="1" applyBorder="1" applyAlignment="1" applyProtection="1">
      <alignment horizontal="left" indent="1"/>
      <protection locked="0"/>
    </xf>
    <xf numFmtId="0" fontId="12" fillId="0" borderId="41" xfId="0" applyFont="1" applyBorder="1" applyAlignment="1" applyProtection="1">
      <alignment horizontal="left" indent="1"/>
      <protection locked="0"/>
    </xf>
    <xf numFmtId="0" fontId="12" fillId="0" borderId="70" xfId="0" applyFont="1" applyBorder="1" applyAlignment="1" applyProtection="1">
      <alignment horizontal="left" indent="1"/>
      <protection locked="0"/>
    </xf>
    <xf numFmtId="0" fontId="12" fillId="0" borderId="52" xfId="0" applyFont="1" applyBorder="1" applyAlignment="1">
      <alignment horizontal="left"/>
    </xf>
    <xf numFmtId="0" fontId="12" fillId="0" borderId="7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24" fillId="0" borderId="0" xfId="0" applyFont="1" applyAlignment="1">
      <alignment horizontal="center" wrapText="1"/>
    </xf>
    <xf numFmtId="164" fontId="18" fillId="0" borderId="53" xfId="0" applyNumberFormat="1" applyFont="1" applyBorder="1" applyAlignment="1">
      <alignment horizontal="center" textRotation="180" wrapText="1"/>
    </xf>
    <xf numFmtId="164" fontId="8" fillId="0" borderId="44" xfId="0" applyNumberFormat="1" applyFont="1" applyBorder="1" applyAlignment="1">
      <alignment horizontal="left" vertical="center" wrapText="1" indent="2"/>
    </xf>
    <xf numFmtId="164" fontId="8" fillId="0" borderId="36" xfId="0" applyNumberFormat="1" applyFont="1" applyBorder="1" applyAlignment="1">
      <alignment horizontal="left" vertical="center" wrapText="1" indent="2"/>
    </xf>
    <xf numFmtId="164" fontId="8" fillId="0" borderId="62" xfId="0" applyNumberFormat="1" applyFont="1" applyBorder="1" applyAlignment="1">
      <alignment horizontal="center" vertical="center"/>
    </xf>
    <xf numFmtId="164" fontId="8" fillId="0" borderId="63" xfId="0" applyNumberFormat="1" applyFont="1" applyBorder="1" applyAlignment="1">
      <alignment horizontal="center" vertical="center"/>
    </xf>
    <xf numFmtId="164" fontId="8" fillId="0" borderId="59" xfId="0" applyNumberFormat="1" applyFont="1" applyBorder="1" applyAlignment="1">
      <alignment horizontal="center" vertical="center"/>
    </xf>
    <xf numFmtId="164" fontId="8" fillId="0" borderId="68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63" xfId="0" applyNumberFormat="1" applyFont="1" applyBorder="1" applyAlignment="1">
      <alignment horizontal="center" vertical="center" wrapText="1"/>
    </xf>
    <xf numFmtId="0" fontId="30" fillId="0" borderId="56" xfId="0" applyFont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Border="1" applyAlignment="1">
      <alignment horizontal="left" vertical="center" indent="1"/>
    </xf>
    <xf numFmtId="0" fontId="21" fillId="0" borderId="45" xfId="5" applyFont="1" applyBorder="1" applyAlignment="1">
      <alignment horizontal="left" vertical="center" indent="1"/>
    </xf>
    <xf numFmtId="0" fontId="21" fillId="0" borderId="36" xfId="5" applyFont="1" applyBorder="1" applyAlignment="1">
      <alignment horizontal="left" vertical="center" indent="1"/>
    </xf>
    <xf numFmtId="0" fontId="24" fillId="0" borderId="0" xfId="5" applyFont="1" applyAlignment="1">
      <alignment horizontal="center" wrapText="1"/>
    </xf>
    <xf numFmtId="0" fontId="24" fillId="0" borderId="0" xfId="5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53" xfId="0" applyFont="1" applyBorder="1" applyAlignment="1">
      <alignment horizontal="center" textRotation="180"/>
    </xf>
    <xf numFmtId="0" fontId="36" fillId="0" borderId="0" xfId="0" applyFont="1" applyAlignment="1">
      <alignment horizontal="right"/>
    </xf>
    <xf numFmtId="0" fontId="31" fillId="0" borderId="44" xfId="0" applyFont="1" applyBorder="1" applyAlignment="1">
      <alignment horizontal="left" vertical="center" indent="2"/>
    </xf>
    <xf numFmtId="0" fontId="31" fillId="0" borderId="43" xfId="0" applyFont="1" applyBorder="1" applyAlignment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904875</xdr:colOff>
      <xdr:row>2</xdr:row>
      <xdr:rowOff>161925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SpPr txBox="1"/>
      </xdr:nvSpPr>
      <xdr:spPr>
        <a:xfrm>
          <a:off x="4191000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view="pageLayout" zoomScaleNormal="124" zoomScaleSheetLayoutView="100" workbookViewId="0">
      <selection activeCell="B40" sqref="B40"/>
    </sheetView>
  </sheetViews>
  <sheetFormatPr defaultRowHeight="15.75" x14ac:dyDescent="0.25"/>
  <cols>
    <col min="1" max="1" width="9.5" style="39" customWidth="1"/>
    <col min="2" max="2" width="91.6640625" style="39" customWidth="1"/>
    <col min="3" max="3" width="21.6640625" style="358" customWidth="1"/>
    <col min="4" max="4" width="9" style="39" customWidth="1"/>
    <col min="5" max="16384" width="9.33203125" style="39"/>
  </cols>
  <sheetData>
    <row r="1" spans="1:3" ht="15.95" customHeight="1" x14ac:dyDescent="0.25">
      <c r="A1" s="562" t="s">
        <v>16</v>
      </c>
      <c r="B1" s="562"/>
      <c r="C1" s="562"/>
    </row>
    <row r="2" spans="1:3" ht="15.95" customHeight="1" thickBot="1" x14ac:dyDescent="0.3">
      <c r="A2" s="563" t="s">
        <v>152</v>
      </c>
      <c r="B2" s="563"/>
      <c r="C2" s="279" t="s">
        <v>559</v>
      </c>
    </row>
    <row r="3" spans="1:3" ht="38.1" customHeight="1" thickBot="1" x14ac:dyDescent="0.3">
      <c r="A3" s="23" t="s">
        <v>70</v>
      </c>
      <c r="B3" s="24" t="s">
        <v>18</v>
      </c>
      <c r="C3" s="40" t="e">
        <f>+CONCATENATE(LEFT(#REF!,4),". évi előirányzat")</f>
        <v>#REF!</v>
      </c>
    </row>
    <row r="4" spans="1:3" s="41" customFormat="1" ht="12" customHeight="1" thickBot="1" x14ac:dyDescent="0.25">
      <c r="A4" s="384"/>
      <c r="B4" s="385" t="s">
        <v>492</v>
      </c>
      <c r="C4" s="386" t="s">
        <v>493</v>
      </c>
    </row>
    <row r="5" spans="1:3" s="1" customFormat="1" ht="12" customHeight="1" thickBot="1" x14ac:dyDescent="0.25">
      <c r="A5" s="20" t="s">
        <v>19</v>
      </c>
      <c r="B5" s="21" t="s">
        <v>253</v>
      </c>
      <c r="C5" s="269">
        <f>+C6+C7+C8+C9+C10+C11</f>
        <v>35051025</v>
      </c>
    </row>
    <row r="6" spans="1:3" s="1" customFormat="1" ht="12" customHeight="1" x14ac:dyDescent="0.2">
      <c r="A6" s="15" t="s">
        <v>99</v>
      </c>
      <c r="B6" s="389" t="s">
        <v>254</v>
      </c>
      <c r="C6" s="272">
        <v>18162695</v>
      </c>
    </row>
    <row r="7" spans="1:3" s="1" customFormat="1" ht="12" customHeight="1" x14ac:dyDescent="0.2">
      <c r="A7" s="14" t="s">
        <v>100</v>
      </c>
      <c r="B7" s="390" t="s">
        <v>255</v>
      </c>
      <c r="C7" s="271"/>
    </row>
    <row r="8" spans="1:3" s="1" customFormat="1" ht="12" customHeight="1" x14ac:dyDescent="0.2">
      <c r="A8" s="14" t="s">
        <v>101</v>
      </c>
      <c r="B8" s="390" t="s">
        <v>545</v>
      </c>
      <c r="C8" s="271">
        <v>15088330</v>
      </c>
    </row>
    <row r="9" spans="1:3" s="1" customFormat="1" ht="12" customHeight="1" x14ac:dyDescent="0.2">
      <c r="A9" s="14" t="s">
        <v>102</v>
      </c>
      <c r="B9" s="390" t="s">
        <v>257</v>
      </c>
      <c r="C9" s="271">
        <v>1800000</v>
      </c>
    </row>
    <row r="10" spans="1:3" s="1" customFormat="1" ht="12" customHeight="1" x14ac:dyDescent="0.2">
      <c r="A10" s="14" t="s">
        <v>149</v>
      </c>
      <c r="B10" s="265" t="s">
        <v>437</v>
      </c>
      <c r="C10" s="271"/>
    </row>
    <row r="11" spans="1:3" s="1" customFormat="1" ht="12" customHeight="1" thickBot="1" x14ac:dyDescent="0.25">
      <c r="A11" s="16" t="s">
        <v>103</v>
      </c>
      <c r="B11" s="266" t="s">
        <v>438</v>
      </c>
      <c r="C11" s="271"/>
    </row>
    <row r="12" spans="1:3" s="1" customFormat="1" ht="12" customHeight="1" thickBot="1" x14ac:dyDescent="0.25">
      <c r="A12" s="20" t="s">
        <v>20</v>
      </c>
      <c r="B12" s="264" t="s">
        <v>258</v>
      </c>
      <c r="C12" s="269">
        <f>+C13+C14+C15+C16+C17</f>
        <v>64120778</v>
      </c>
    </row>
    <row r="13" spans="1:3" s="1" customFormat="1" ht="12" customHeight="1" x14ac:dyDescent="0.2">
      <c r="A13" s="15" t="s">
        <v>105</v>
      </c>
      <c r="B13" s="389" t="s">
        <v>259</v>
      </c>
      <c r="C13" s="272"/>
    </row>
    <row r="14" spans="1:3" s="1" customFormat="1" ht="12" customHeight="1" x14ac:dyDescent="0.2">
      <c r="A14" s="14" t="s">
        <v>106</v>
      </c>
      <c r="B14" s="390" t="s">
        <v>260</v>
      </c>
      <c r="C14" s="271"/>
    </row>
    <row r="15" spans="1:3" s="1" customFormat="1" ht="12" customHeight="1" x14ac:dyDescent="0.2">
      <c r="A15" s="14" t="s">
        <v>107</v>
      </c>
      <c r="B15" s="390" t="s">
        <v>427</v>
      </c>
      <c r="C15" s="271"/>
    </row>
    <row r="16" spans="1:3" s="1" customFormat="1" ht="12" customHeight="1" x14ac:dyDescent="0.2">
      <c r="A16" s="14" t="s">
        <v>108</v>
      </c>
      <c r="B16" s="390" t="s">
        <v>428</v>
      </c>
      <c r="C16" s="271"/>
    </row>
    <row r="17" spans="1:3" s="1" customFormat="1" ht="12" customHeight="1" x14ac:dyDescent="0.2">
      <c r="A17" s="14" t="s">
        <v>109</v>
      </c>
      <c r="B17" s="390" t="s">
        <v>261</v>
      </c>
      <c r="C17" s="271">
        <v>64120778</v>
      </c>
    </row>
    <row r="18" spans="1:3" s="1" customFormat="1" ht="12" customHeight="1" thickBot="1" x14ac:dyDescent="0.25">
      <c r="A18" s="16" t="s">
        <v>118</v>
      </c>
      <c r="B18" s="266" t="s">
        <v>262</v>
      </c>
      <c r="C18" s="273"/>
    </row>
    <row r="19" spans="1:3" s="1" customFormat="1" ht="12" customHeight="1" thickBot="1" x14ac:dyDescent="0.25">
      <c r="A19" s="20" t="s">
        <v>21</v>
      </c>
      <c r="B19" s="21" t="s">
        <v>263</v>
      </c>
      <c r="C19" s="269">
        <f>+C20+C21+C22+C23+C24</f>
        <v>159161300</v>
      </c>
    </row>
    <row r="20" spans="1:3" s="1" customFormat="1" ht="12" customHeight="1" x14ac:dyDescent="0.2">
      <c r="A20" s="15" t="s">
        <v>88</v>
      </c>
      <c r="B20" s="389" t="s">
        <v>264</v>
      </c>
      <c r="C20" s="272"/>
    </row>
    <row r="21" spans="1:3" s="1" customFormat="1" ht="12" customHeight="1" x14ac:dyDescent="0.2">
      <c r="A21" s="14" t="s">
        <v>89</v>
      </c>
      <c r="B21" s="390" t="s">
        <v>265</v>
      </c>
      <c r="C21" s="271"/>
    </row>
    <row r="22" spans="1:3" s="1" customFormat="1" ht="12" customHeight="1" x14ac:dyDescent="0.2">
      <c r="A22" s="14" t="s">
        <v>90</v>
      </c>
      <c r="B22" s="390" t="s">
        <v>429</v>
      </c>
      <c r="C22" s="271"/>
    </row>
    <row r="23" spans="1:3" s="1" customFormat="1" ht="12" customHeight="1" x14ac:dyDescent="0.2">
      <c r="A23" s="14" t="s">
        <v>91</v>
      </c>
      <c r="B23" s="390" t="s">
        <v>430</v>
      </c>
      <c r="C23" s="271"/>
    </row>
    <row r="24" spans="1:3" s="1" customFormat="1" ht="12" customHeight="1" x14ac:dyDescent="0.2">
      <c r="A24" s="14" t="s">
        <v>170</v>
      </c>
      <c r="B24" s="390" t="s">
        <v>266</v>
      </c>
      <c r="C24" s="271">
        <v>159161300</v>
      </c>
    </row>
    <row r="25" spans="1:3" s="1" customFormat="1" ht="12" customHeight="1" thickBot="1" x14ac:dyDescent="0.25">
      <c r="A25" s="16" t="s">
        <v>171</v>
      </c>
      <c r="B25" s="391" t="s">
        <v>267</v>
      </c>
      <c r="C25" s="273"/>
    </row>
    <row r="26" spans="1:3" s="1" customFormat="1" ht="12" customHeight="1" thickBot="1" x14ac:dyDescent="0.25">
      <c r="A26" s="20" t="s">
        <v>172</v>
      </c>
      <c r="B26" s="21" t="s">
        <v>546</v>
      </c>
      <c r="C26" s="275">
        <f>SUM(C27:C33)</f>
        <v>2400000</v>
      </c>
    </row>
    <row r="27" spans="1:3" s="1" customFormat="1" ht="12" customHeight="1" x14ac:dyDescent="0.2">
      <c r="A27" s="15" t="s">
        <v>269</v>
      </c>
      <c r="B27" s="389" t="s">
        <v>572</v>
      </c>
      <c r="C27" s="272">
        <v>400000</v>
      </c>
    </row>
    <row r="28" spans="1:3" s="1" customFormat="1" ht="12" customHeight="1" x14ac:dyDescent="0.2">
      <c r="A28" s="14" t="s">
        <v>270</v>
      </c>
      <c r="B28" s="390" t="s">
        <v>551</v>
      </c>
      <c r="C28" s="271"/>
    </row>
    <row r="29" spans="1:3" s="1" customFormat="1" ht="12" customHeight="1" x14ac:dyDescent="0.2">
      <c r="A29" s="14" t="s">
        <v>271</v>
      </c>
      <c r="B29" s="390" t="s">
        <v>552</v>
      </c>
      <c r="C29" s="271">
        <v>1200000</v>
      </c>
    </row>
    <row r="30" spans="1:3" s="1" customFormat="1" ht="12" customHeight="1" x14ac:dyDescent="0.2">
      <c r="A30" s="14" t="s">
        <v>272</v>
      </c>
      <c r="B30" s="390" t="s">
        <v>553</v>
      </c>
      <c r="C30" s="271"/>
    </row>
    <row r="31" spans="1:3" s="1" customFormat="1" ht="12" customHeight="1" x14ac:dyDescent="0.2">
      <c r="A31" s="14" t="s">
        <v>547</v>
      </c>
      <c r="B31" s="390" t="s">
        <v>273</v>
      </c>
      <c r="C31" s="271">
        <v>800000</v>
      </c>
    </row>
    <row r="32" spans="1:3" s="1" customFormat="1" ht="12" customHeight="1" x14ac:dyDescent="0.2">
      <c r="A32" s="14" t="s">
        <v>548</v>
      </c>
      <c r="B32" s="390" t="s">
        <v>274</v>
      </c>
      <c r="C32" s="271"/>
    </row>
    <row r="33" spans="1:3" s="1" customFormat="1" ht="12" customHeight="1" thickBot="1" x14ac:dyDescent="0.25">
      <c r="A33" s="16" t="s">
        <v>549</v>
      </c>
      <c r="B33" s="479" t="s">
        <v>275</v>
      </c>
      <c r="C33" s="273"/>
    </row>
    <row r="34" spans="1:3" s="1" customFormat="1" ht="12" customHeight="1" thickBot="1" x14ac:dyDescent="0.25">
      <c r="A34" s="20" t="s">
        <v>23</v>
      </c>
      <c r="B34" s="21" t="s">
        <v>439</v>
      </c>
      <c r="C34" s="269">
        <f>SUM(C35:C45)</f>
        <v>19321336</v>
      </c>
    </row>
    <row r="35" spans="1:3" s="1" customFormat="1" ht="12" customHeight="1" x14ac:dyDescent="0.2">
      <c r="A35" s="15" t="s">
        <v>92</v>
      </c>
      <c r="B35" s="389" t="s">
        <v>278</v>
      </c>
      <c r="C35" s="272">
        <v>5000000</v>
      </c>
    </row>
    <row r="36" spans="1:3" s="1" customFormat="1" ht="12" customHeight="1" x14ac:dyDescent="0.2">
      <c r="A36" s="14" t="s">
        <v>93</v>
      </c>
      <c r="B36" s="390" t="s">
        <v>279</v>
      </c>
      <c r="C36" s="271">
        <v>9788390</v>
      </c>
    </row>
    <row r="37" spans="1:3" s="1" customFormat="1" ht="12" customHeight="1" x14ac:dyDescent="0.2">
      <c r="A37" s="14" t="s">
        <v>94</v>
      </c>
      <c r="B37" s="390" t="s">
        <v>280</v>
      </c>
      <c r="C37" s="271"/>
    </row>
    <row r="38" spans="1:3" s="1" customFormat="1" ht="12" customHeight="1" x14ac:dyDescent="0.2">
      <c r="A38" s="14" t="s">
        <v>174</v>
      </c>
      <c r="B38" s="390" t="s">
        <v>281</v>
      </c>
      <c r="C38" s="271"/>
    </row>
    <row r="39" spans="1:3" s="1" customFormat="1" ht="12" customHeight="1" x14ac:dyDescent="0.2">
      <c r="A39" s="14" t="s">
        <v>175</v>
      </c>
      <c r="B39" s="390" t="s">
        <v>282</v>
      </c>
      <c r="C39" s="271"/>
    </row>
    <row r="40" spans="1:3" s="1" customFormat="1" ht="12" customHeight="1" x14ac:dyDescent="0.2">
      <c r="A40" s="14" t="s">
        <v>176</v>
      </c>
      <c r="B40" s="390" t="s">
        <v>283</v>
      </c>
      <c r="C40" s="271">
        <v>4532946</v>
      </c>
    </row>
    <row r="41" spans="1:3" s="1" customFormat="1" ht="12" customHeight="1" x14ac:dyDescent="0.2">
      <c r="A41" s="14" t="s">
        <v>177</v>
      </c>
      <c r="B41" s="390" t="s">
        <v>284</v>
      </c>
      <c r="C41" s="271"/>
    </row>
    <row r="42" spans="1:3" s="1" customFormat="1" ht="12" customHeight="1" x14ac:dyDescent="0.2">
      <c r="A42" s="14" t="s">
        <v>178</v>
      </c>
      <c r="B42" s="390" t="s">
        <v>554</v>
      </c>
      <c r="C42" s="271"/>
    </row>
    <row r="43" spans="1:3" s="1" customFormat="1" ht="12" customHeight="1" x14ac:dyDescent="0.2">
      <c r="A43" s="14" t="s">
        <v>276</v>
      </c>
      <c r="B43" s="390" t="s">
        <v>286</v>
      </c>
      <c r="C43" s="274"/>
    </row>
    <row r="44" spans="1:3" s="1" customFormat="1" ht="12" customHeight="1" x14ac:dyDescent="0.2">
      <c r="A44" s="16" t="s">
        <v>277</v>
      </c>
      <c r="B44" s="391" t="s">
        <v>441</v>
      </c>
      <c r="C44" s="378"/>
    </row>
    <row r="45" spans="1:3" s="1" customFormat="1" ht="12" customHeight="1" thickBot="1" x14ac:dyDescent="0.25">
      <c r="A45" s="16" t="s">
        <v>440</v>
      </c>
      <c r="B45" s="266" t="s">
        <v>287</v>
      </c>
      <c r="C45" s="378"/>
    </row>
    <row r="46" spans="1:3" s="1" customFormat="1" ht="12" customHeight="1" thickBot="1" x14ac:dyDescent="0.25">
      <c r="A46" s="20" t="s">
        <v>24</v>
      </c>
      <c r="B46" s="21" t="s">
        <v>288</v>
      </c>
      <c r="C46" s="269">
        <f>SUM(C47:C51)</f>
        <v>4318000</v>
      </c>
    </row>
    <row r="47" spans="1:3" s="1" customFormat="1" ht="12" customHeight="1" x14ac:dyDescent="0.2">
      <c r="A47" s="15" t="s">
        <v>95</v>
      </c>
      <c r="B47" s="389" t="s">
        <v>292</v>
      </c>
      <c r="C47" s="424"/>
    </row>
    <row r="48" spans="1:3" s="1" customFormat="1" ht="12" customHeight="1" x14ac:dyDescent="0.2">
      <c r="A48" s="14" t="s">
        <v>96</v>
      </c>
      <c r="B48" s="390" t="s">
        <v>293</v>
      </c>
      <c r="C48" s="274"/>
    </row>
    <row r="49" spans="1:3" s="1" customFormat="1" ht="12" customHeight="1" x14ac:dyDescent="0.2">
      <c r="A49" s="14" t="s">
        <v>289</v>
      </c>
      <c r="B49" s="390" t="s">
        <v>573</v>
      </c>
      <c r="C49" s="274">
        <v>3400000</v>
      </c>
    </row>
    <row r="50" spans="1:3" s="1" customFormat="1" ht="12" customHeight="1" x14ac:dyDescent="0.2">
      <c r="A50" s="14" t="s">
        <v>290</v>
      </c>
      <c r="B50" s="390" t="s">
        <v>574</v>
      </c>
      <c r="C50" s="274">
        <v>918000</v>
      </c>
    </row>
    <row r="51" spans="1:3" s="1" customFormat="1" ht="12" customHeight="1" thickBot="1" x14ac:dyDescent="0.25">
      <c r="A51" s="16" t="s">
        <v>291</v>
      </c>
      <c r="B51" s="266" t="s">
        <v>296</v>
      </c>
      <c r="C51" s="378"/>
    </row>
    <row r="52" spans="1:3" s="1" customFormat="1" ht="12" customHeight="1" thickBot="1" x14ac:dyDescent="0.25">
      <c r="A52" s="20" t="s">
        <v>179</v>
      </c>
      <c r="B52" s="21" t="s">
        <v>297</v>
      </c>
      <c r="C52" s="269">
        <f>SUM(C53:C55)</f>
        <v>0</v>
      </c>
    </row>
    <row r="53" spans="1:3" s="1" customFormat="1" ht="12" customHeight="1" x14ac:dyDescent="0.2">
      <c r="A53" s="15" t="s">
        <v>97</v>
      </c>
      <c r="B53" s="389" t="s">
        <v>298</v>
      </c>
      <c r="C53" s="272"/>
    </row>
    <row r="54" spans="1:3" s="1" customFormat="1" ht="12" customHeight="1" x14ac:dyDescent="0.2">
      <c r="A54" s="14" t="s">
        <v>98</v>
      </c>
      <c r="B54" s="390" t="s">
        <v>431</v>
      </c>
      <c r="C54" s="271"/>
    </row>
    <row r="55" spans="1:3" s="1" customFormat="1" ht="12" customHeight="1" x14ac:dyDescent="0.2">
      <c r="A55" s="14" t="s">
        <v>301</v>
      </c>
      <c r="B55" s="390" t="s">
        <v>299</v>
      </c>
      <c r="C55" s="271"/>
    </row>
    <row r="56" spans="1:3" s="1" customFormat="1" ht="12" customHeight="1" thickBot="1" x14ac:dyDescent="0.25">
      <c r="A56" s="16" t="s">
        <v>302</v>
      </c>
      <c r="B56" s="266" t="s">
        <v>300</v>
      </c>
      <c r="C56" s="273"/>
    </row>
    <row r="57" spans="1:3" s="1" customFormat="1" ht="12" customHeight="1" thickBot="1" x14ac:dyDescent="0.25">
      <c r="A57" s="20" t="s">
        <v>26</v>
      </c>
      <c r="B57" s="264" t="s">
        <v>303</v>
      </c>
      <c r="C57" s="269">
        <f>SUM(C58:C60)</f>
        <v>0</v>
      </c>
    </row>
    <row r="58" spans="1:3" s="1" customFormat="1" ht="12" customHeight="1" x14ac:dyDescent="0.2">
      <c r="A58" s="15" t="s">
        <v>180</v>
      </c>
      <c r="B58" s="389" t="s">
        <v>305</v>
      </c>
      <c r="C58" s="274"/>
    </row>
    <row r="59" spans="1:3" s="1" customFormat="1" ht="12" customHeight="1" x14ac:dyDescent="0.2">
      <c r="A59" s="14" t="s">
        <v>181</v>
      </c>
      <c r="B59" s="390" t="s">
        <v>432</v>
      </c>
      <c r="C59" s="274"/>
    </row>
    <row r="60" spans="1:3" s="1" customFormat="1" ht="12" customHeight="1" x14ac:dyDescent="0.2">
      <c r="A60" s="14" t="s">
        <v>231</v>
      </c>
      <c r="B60" s="390" t="s">
        <v>306</v>
      </c>
      <c r="C60" s="274"/>
    </row>
    <row r="61" spans="1:3" s="1" customFormat="1" ht="12" customHeight="1" thickBot="1" x14ac:dyDescent="0.25">
      <c r="A61" s="16" t="s">
        <v>304</v>
      </c>
      <c r="B61" s="266" t="s">
        <v>307</v>
      </c>
      <c r="C61" s="274"/>
    </row>
    <row r="62" spans="1:3" s="1" customFormat="1" ht="12" customHeight="1" thickBot="1" x14ac:dyDescent="0.25">
      <c r="A62" s="452" t="s">
        <v>481</v>
      </c>
      <c r="B62" s="21" t="s">
        <v>308</v>
      </c>
      <c r="C62" s="275">
        <f>+C5+C12+C19+C26+C34+C46+C52+C57</f>
        <v>284372439</v>
      </c>
    </row>
    <row r="63" spans="1:3" s="1" customFormat="1" ht="12" customHeight="1" thickBot="1" x14ac:dyDescent="0.25">
      <c r="A63" s="427" t="s">
        <v>309</v>
      </c>
      <c r="B63" s="264" t="s">
        <v>310</v>
      </c>
      <c r="C63" s="269">
        <f>SUM(C64:C66)</f>
        <v>0</v>
      </c>
    </row>
    <row r="64" spans="1:3" s="1" customFormat="1" ht="12" customHeight="1" x14ac:dyDescent="0.2">
      <c r="A64" s="15" t="s">
        <v>341</v>
      </c>
      <c r="B64" s="389" t="s">
        <v>311</v>
      </c>
      <c r="C64" s="274"/>
    </row>
    <row r="65" spans="1:3" s="1" customFormat="1" ht="12" customHeight="1" x14ac:dyDescent="0.2">
      <c r="A65" s="14" t="s">
        <v>350</v>
      </c>
      <c r="B65" s="390" t="s">
        <v>312</v>
      </c>
      <c r="C65" s="274"/>
    </row>
    <row r="66" spans="1:3" s="1" customFormat="1" ht="12" customHeight="1" thickBot="1" x14ac:dyDescent="0.25">
      <c r="A66" s="16" t="s">
        <v>351</v>
      </c>
      <c r="B66" s="446" t="s">
        <v>466</v>
      </c>
      <c r="C66" s="274"/>
    </row>
    <row r="67" spans="1:3" s="1" customFormat="1" ht="12" customHeight="1" thickBot="1" x14ac:dyDescent="0.25">
      <c r="A67" s="427" t="s">
        <v>314</v>
      </c>
      <c r="B67" s="264" t="s">
        <v>315</v>
      </c>
      <c r="C67" s="269">
        <f>SUM(C68:C71)</f>
        <v>0</v>
      </c>
    </row>
    <row r="68" spans="1:3" s="1" customFormat="1" ht="12" customHeight="1" x14ac:dyDescent="0.2">
      <c r="A68" s="15" t="s">
        <v>150</v>
      </c>
      <c r="B68" s="389" t="s">
        <v>316</v>
      </c>
      <c r="C68" s="274"/>
    </row>
    <row r="69" spans="1:3" s="1" customFormat="1" ht="12" customHeight="1" x14ac:dyDescent="0.2">
      <c r="A69" s="14" t="s">
        <v>151</v>
      </c>
      <c r="B69" s="390" t="s">
        <v>317</v>
      </c>
      <c r="C69" s="274"/>
    </row>
    <row r="70" spans="1:3" s="1" customFormat="1" ht="12" customHeight="1" x14ac:dyDescent="0.2">
      <c r="A70" s="14" t="s">
        <v>342</v>
      </c>
      <c r="B70" s="390" t="s">
        <v>318</v>
      </c>
      <c r="C70" s="274"/>
    </row>
    <row r="71" spans="1:3" s="1" customFormat="1" ht="12" customHeight="1" thickBot="1" x14ac:dyDescent="0.25">
      <c r="A71" s="16" t="s">
        <v>343</v>
      </c>
      <c r="B71" s="266" t="s">
        <v>319</v>
      </c>
      <c r="C71" s="274"/>
    </row>
    <row r="72" spans="1:3" s="1" customFormat="1" ht="12" customHeight="1" thickBot="1" x14ac:dyDescent="0.25">
      <c r="A72" s="427" t="s">
        <v>320</v>
      </c>
      <c r="B72" s="264" t="s">
        <v>321</v>
      </c>
      <c r="C72" s="269">
        <f>SUM(C73:C74)</f>
        <v>28207313</v>
      </c>
    </row>
    <row r="73" spans="1:3" s="1" customFormat="1" ht="12" customHeight="1" x14ac:dyDescent="0.2">
      <c r="A73" s="15" t="s">
        <v>344</v>
      </c>
      <c r="B73" s="389" t="s">
        <v>322</v>
      </c>
      <c r="C73" s="274">
        <v>28207313</v>
      </c>
    </row>
    <row r="74" spans="1:3" s="1" customFormat="1" ht="12" customHeight="1" thickBot="1" x14ac:dyDescent="0.25">
      <c r="A74" s="16" t="s">
        <v>345</v>
      </c>
      <c r="B74" s="266" t="s">
        <v>323</v>
      </c>
      <c r="C74" s="274"/>
    </row>
    <row r="75" spans="1:3" s="1" customFormat="1" ht="12" customHeight="1" thickBot="1" x14ac:dyDescent="0.25">
      <c r="A75" s="427" t="s">
        <v>324</v>
      </c>
      <c r="B75" s="264" t="s">
        <v>325</v>
      </c>
      <c r="C75" s="269">
        <f>SUM(C76:C78)</f>
        <v>1402042</v>
      </c>
    </row>
    <row r="76" spans="1:3" s="1" customFormat="1" ht="12" customHeight="1" x14ac:dyDescent="0.2">
      <c r="A76" s="15" t="s">
        <v>346</v>
      </c>
      <c r="B76" s="389" t="s">
        <v>326</v>
      </c>
      <c r="C76" s="274">
        <v>1402042</v>
      </c>
    </row>
    <row r="77" spans="1:3" s="1" customFormat="1" ht="12" customHeight="1" x14ac:dyDescent="0.2">
      <c r="A77" s="14" t="s">
        <v>347</v>
      </c>
      <c r="B77" s="390" t="s">
        <v>327</v>
      </c>
      <c r="C77" s="274"/>
    </row>
    <row r="78" spans="1:3" s="1" customFormat="1" ht="12" customHeight="1" thickBot="1" x14ac:dyDescent="0.25">
      <c r="A78" s="16" t="s">
        <v>348</v>
      </c>
      <c r="B78" s="266" t="s">
        <v>328</v>
      </c>
      <c r="C78" s="274"/>
    </row>
    <row r="79" spans="1:3" s="1" customFormat="1" ht="12" customHeight="1" thickBot="1" x14ac:dyDescent="0.25">
      <c r="A79" s="427" t="s">
        <v>329</v>
      </c>
      <c r="B79" s="264" t="s">
        <v>349</v>
      </c>
      <c r="C79" s="269">
        <f>SUM(C80:C83)</f>
        <v>0</v>
      </c>
    </row>
    <row r="80" spans="1:3" s="1" customFormat="1" ht="12" customHeight="1" x14ac:dyDescent="0.2">
      <c r="A80" s="393" t="s">
        <v>330</v>
      </c>
      <c r="B80" s="389" t="s">
        <v>331</v>
      </c>
      <c r="C80" s="274"/>
    </row>
    <row r="81" spans="1:3" s="1" customFormat="1" ht="12" customHeight="1" x14ac:dyDescent="0.2">
      <c r="A81" s="394" t="s">
        <v>332</v>
      </c>
      <c r="B81" s="390" t="s">
        <v>333</v>
      </c>
      <c r="C81" s="274"/>
    </row>
    <row r="82" spans="1:3" s="1" customFormat="1" ht="12" customHeight="1" x14ac:dyDescent="0.2">
      <c r="A82" s="394" t="s">
        <v>334</v>
      </c>
      <c r="B82" s="390" t="s">
        <v>335</v>
      </c>
      <c r="C82" s="274"/>
    </row>
    <row r="83" spans="1:3" s="1" customFormat="1" ht="12" customHeight="1" thickBot="1" x14ac:dyDescent="0.25">
      <c r="A83" s="395" t="s">
        <v>336</v>
      </c>
      <c r="B83" s="266" t="s">
        <v>337</v>
      </c>
      <c r="C83" s="274"/>
    </row>
    <row r="84" spans="1:3" s="1" customFormat="1" ht="12" customHeight="1" thickBot="1" x14ac:dyDescent="0.25">
      <c r="A84" s="427" t="s">
        <v>338</v>
      </c>
      <c r="B84" s="264" t="s">
        <v>480</v>
      </c>
      <c r="C84" s="425"/>
    </row>
    <row r="85" spans="1:3" s="1" customFormat="1" ht="13.5" customHeight="1" thickBot="1" x14ac:dyDescent="0.25">
      <c r="A85" s="427" t="s">
        <v>340</v>
      </c>
      <c r="B85" s="264" t="s">
        <v>339</v>
      </c>
      <c r="C85" s="425"/>
    </row>
    <row r="86" spans="1:3" s="1" customFormat="1" ht="15.75" customHeight="1" thickBot="1" x14ac:dyDescent="0.25">
      <c r="A86" s="427" t="s">
        <v>352</v>
      </c>
      <c r="B86" s="396" t="s">
        <v>483</v>
      </c>
      <c r="C86" s="275">
        <f>+C63+C67+C72+C75+C79+C85+C84</f>
        <v>29609355</v>
      </c>
    </row>
    <row r="87" spans="1:3" s="1" customFormat="1" ht="16.5" customHeight="1" thickBot="1" x14ac:dyDescent="0.25">
      <c r="A87" s="428" t="s">
        <v>482</v>
      </c>
      <c r="B87" s="397" t="s">
        <v>484</v>
      </c>
      <c r="C87" s="275">
        <f>+C62+C86</f>
        <v>313981794</v>
      </c>
    </row>
    <row r="88" spans="1:3" s="1" customFormat="1" ht="83.25" customHeight="1" x14ac:dyDescent="0.2">
      <c r="A88" s="5"/>
      <c r="B88" s="6"/>
      <c r="C88" s="276"/>
    </row>
    <row r="89" spans="1:3" ht="16.5" customHeight="1" x14ac:dyDescent="0.25">
      <c r="A89" s="562" t="s">
        <v>48</v>
      </c>
      <c r="B89" s="562"/>
      <c r="C89" s="562"/>
    </row>
    <row r="90" spans="1:3" ht="16.5" customHeight="1" thickBot="1" x14ac:dyDescent="0.3">
      <c r="A90" s="564" t="s">
        <v>153</v>
      </c>
      <c r="B90" s="564"/>
      <c r="C90" s="129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e">
        <f>+C3</f>
        <v>#REF!</v>
      </c>
    </row>
    <row r="92" spans="1:3" s="41" customFormat="1" ht="12" customHeight="1" thickBot="1" x14ac:dyDescent="0.25">
      <c r="A92" s="32"/>
      <c r="B92" s="33" t="s">
        <v>492</v>
      </c>
      <c r="C92" s="34" t="s">
        <v>493</v>
      </c>
    </row>
    <row r="93" spans="1:3" ht="12" customHeight="1" thickBot="1" x14ac:dyDescent="0.3">
      <c r="A93" s="22" t="s">
        <v>19</v>
      </c>
      <c r="B93" s="28" t="s">
        <v>442</v>
      </c>
      <c r="C93" s="268">
        <f>C94+C95+C96+C97+C98+C111</f>
        <v>146948621</v>
      </c>
    </row>
    <row r="94" spans="1:3" ht="12" customHeight="1" x14ac:dyDescent="0.25">
      <c r="A94" s="17" t="s">
        <v>99</v>
      </c>
      <c r="B94" s="10" t="s">
        <v>50</v>
      </c>
      <c r="C94" s="270">
        <v>65635640</v>
      </c>
    </row>
    <row r="95" spans="1:3" ht="12" customHeight="1" x14ac:dyDescent="0.25">
      <c r="A95" s="14" t="s">
        <v>100</v>
      </c>
      <c r="B95" s="8" t="s">
        <v>182</v>
      </c>
      <c r="C95" s="271">
        <v>8102501</v>
      </c>
    </row>
    <row r="96" spans="1:3" ht="12" customHeight="1" x14ac:dyDescent="0.25">
      <c r="A96" s="14" t="s">
        <v>101</v>
      </c>
      <c r="B96" s="8" t="s">
        <v>141</v>
      </c>
      <c r="C96" s="273">
        <v>52978880</v>
      </c>
    </row>
    <row r="97" spans="1:3" ht="12" customHeight="1" x14ac:dyDescent="0.25">
      <c r="A97" s="14" t="s">
        <v>102</v>
      </c>
      <c r="B97" s="11" t="s">
        <v>183</v>
      </c>
      <c r="C97" s="273">
        <v>11931600</v>
      </c>
    </row>
    <row r="98" spans="1:3" ht="12" customHeight="1" x14ac:dyDescent="0.25">
      <c r="A98" s="14" t="s">
        <v>113</v>
      </c>
      <c r="B98" s="19" t="s">
        <v>184</v>
      </c>
      <c r="C98" s="273">
        <v>8300000</v>
      </c>
    </row>
    <row r="99" spans="1:3" ht="12" customHeight="1" x14ac:dyDescent="0.25">
      <c r="A99" s="14" t="s">
        <v>103</v>
      </c>
      <c r="B99" s="8" t="s">
        <v>447</v>
      </c>
      <c r="C99" s="273"/>
    </row>
    <row r="100" spans="1:3" ht="12" customHeight="1" x14ac:dyDescent="0.25">
      <c r="A100" s="14" t="s">
        <v>104</v>
      </c>
      <c r="B100" s="134" t="s">
        <v>446</v>
      </c>
      <c r="C100" s="273"/>
    </row>
    <row r="101" spans="1:3" ht="12" customHeight="1" x14ac:dyDescent="0.25">
      <c r="A101" s="14" t="s">
        <v>114</v>
      </c>
      <c r="B101" s="134" t="s">
        <v>445</v>
      </c>
      <c r="C101" s="273"/>
    </row>
    <row r="102" spans="1:3" ht="12" customHeight="1" x14ac:dyDescent="0.25">
      <c r="A102" s="14" t="s">
        <v>115</v>
      </c>
      <c r="B102" s="132" t="s">
        <v>355</v>
      </c>
      <c r="C102" s="273"/>
    </row>
    <row r="103" spans="1:3" ht="12" customHeight="1" x14ac:dyDescent="0.25">
      <c r="A103" s="14" t="s">
        <v>116</v>
      </c>
      <c r="B103" s="133" t="s">
        <v>356</v>
      </c>
      <c r="C103" s="273"/>
    </row>
    <row r="104" spans="1:3" ht="12" customHeight="1" x14ac:dyDescent="0.25">
      <c r="A104" s="14" t="s">
        <v>117</v>
      </c>
      <c r="B104" s="133" t="s">
        <v>357</v>
      </c>
      <c r="C104" s="273"/>
    </row>
    <row r="105" spans="1:3" ht="12" customHeight="1" x14ac:dyDescent="0.25">
      <c r="A105" s="14" t="s">
        <v>119</v>
      </c>
      <c r="B105" s="132" t="s">
        <v>358</v>
      </c>
      <c r="C105" s="273">
        <v>6800000</v>
      </c>
    </row>
    <row r="106" spans="1:3" ht="12" customHeight="1" x14ac:dyDescent="0.25">
      <c r="A106" s="14" t="s">
        <v>185</v>
      </c>
      <c r="B106" s="132" t="s">
        <v>359</v>
      </c>
      <c r="C106" s="273"/>
    </row>
    <row r="107" spans="1:3" ht="12" customHeight="1" x14ac:dyDescent="0.25">
      <c r="A107" s="14" t="s">
        <v>353</v>
      </c>
      <c r="B107" s="133" t="s">
        <v>360</v>
      </c>
      <c r="C107" s="273"/>
    </row>
    <row r="108" spans="1:3" ht="12" customHeight="1" x14ac:dyDescent="0.25">
      <c r="A108" s="13" t="s">
        <v>354</v>
      </c>
      <c r="B108" s="134" t="s">
        <v>361</v>
      </c>
      <c r="C108" s="273"/>
    </row>
    <row r="109" spans="1:3" ht="12" customHeight="1" x14ac:dyDescent="0.25">
      <c r="A109" s="14" t="s">
        <v>443</v>
      </c>
      <c r="B109" s="134" t="s">
        <v>362</v>
      </c>
      <c r="C109" s="273"/>
    </row>
    <row r="110" spans="1:3" ht="12" customHeight="1" x14ac:dyDescent="0.25">
      <c r="A110" s="16" t="s">
        <v>444</v>
      </c>
      <c r="B110" s="134" t="s">
        <v>363</v>
      </c>
      <c r="C110" s="273">
        <v>1500000</v>
      </c>
    </row>
    <row r="111" spans="1:3" ht="12" customHeight="1" x14ac:dyDescent="0.25">
      <c r="A111" s="14" t="s">
        <v>448</v>
      </c>
      <c r="B111" s="11" t="s">
        <v>51</v>
      </c>
      <c r="C111" s="271"/>
    </row>
    <row r="112" spans="1:3" ht="12" customHeight="1" x14ac:dyDescent="0.25">
      <c r="A112" s="14" t="s">
        <v>449</v>
      </c>
      <c r="B112" s="8" t="s">
        <v>451</v>
      </c>
      <c r="C112" s="271"/>
    </row>
    <row r="113" spans="1:3" ht="12" customHeight="1" thickBot="1" x14ac:dyDescent="0.3">
      <c r="A113" s="18" t="s">
        <v>450</v>
      </c>
      <c r="B113" s="450" t="s">
        <v>452</v>
      </c>
      <c r="C113" s="277"/>
    </row>
    <row r="114" spans="1:3" ht="12" customHeight="1" thickBot="1" x14ac:dyDescent="0.3">
      <c r="A114" s="447" t="s">
        <v>20</v>
      </c>
      <c r="B114" s="448" t="s">
        <v>364</v>
      </c>
      <c r="C114" s="449">
        <f>+C115+C117+C119</f>
        <v>165631131</v>
      </c>
    </row>
    <row r="115" spans="1:3" ht="12" customHeight="1" x14ac:dyDescent="0.25">
      <c r="A115" s="15" t="s">
        <v>105</v>
      </c>
      <c r="B115" s="8" t="s">
        <v>230</v>
      </c>
      <c r="C115" s="272">
        <v>53368660</v>
      </c>
    </row>
    <row r="116" spans="1:3" ht="12" customHeight="1" x14ac:dyDescent="0.25">
      <c r="A116" s="15" t="s">
        <v>106</v>
      </c>
      <c r="B116" s="12" t="s">
        <v>368</v>
      </c>
      <c r="C116" s="272"/>
    </row>
    <row r="117" spans="1:3" ht="12" customHeight="1" x14ac:dyDescent="0.25">
      <c r="A117" s="15" t="s">
        <v>107</v>
      </c>
      <c r="B117" s="12" t="s">
        <v>186</v>
      </c>
      <c r="C117" s="271">
        <v>112262471</v>
      </c>
    </row>
    <row r="118" spans="1:3" ht="12" customHeight="1" x14ac:dyDescent="0.25">
      <c r="A118" s="15" t="s">
        <v>108</v>
      </c>
      <c r="B118" s="12" t="s">
        <v>369</v>
      </c>
      <c r="C118" s="236"/>
    </row>
    <row r="119" spans="1:3" ht="12" customHeight="1" x14ac:dyDescent="0.25">
      <c r="A119" s="15" t="s">
        <v>109</v>
      </c>
      <c r="B119" s="266" t="s">
        <v>232</v>
      </c>
      <c r="C119" s="236"/>
    </row>
    <row r="120" spans="1:3" ht="12" customHeight="1" x14ac:dyDescent="0.25">
      <c r="A120" s="15" t="s">
        <v>118</v>
      </c>
      <c r="B120" s="265" t="s">
        <v>433</v>
      </c>
      <c r="C120" s="236"/>
    </row>
    <row r="121" spans="1:3" ht="12" customHeight="1" x14ac:dyDescent="0.25">
      <c r="A121" s="15" t="s">
        <v>120</v>
      </c>
      <c r="B121" s="388" t="s">
        <v>374</v>
      </c>
      <c r="C121" s="236"/>
    </row>
    <row r="122" spans="1:3" x14ac:dyDescent="0.25">
      <c r="A122" s="15" t="s">
        <v>187</v>
      </c>
      <c r="B122" s="133" t="s">
        <v>357</v>
      </c>
      <c r="C122" s="236"/>
    </row>
    <row r="123" spans="1:3" ht="12" customHeight="1" x14ac:dyDescent="0.25">
      <c r="A123" s="15" t="s">
        <v>188</v>
      </c>
      <c r="B123" s="133" t="s">
        <v>373</v>
      </c>
      <c r="C123" s="236"/>
    </row>
    <row r="124" spans="1:3" ht="12" customHeight="1" x14ac:dyDescent="0.25">
      <c r="A124" s="15" t="s">
        <v>189</v>
      </c>
      <c r="B124" s="133" t="s">
        <v>372</v>
      </c>
      <c r="C124" s="236"/>
    </row>
    <row r="125" spans="1:3" ht="12" customHeight="1" x14ac:dyDescent="0.25">
      <c r="A125" s="15" t="s">
        <v>365</v>
      </c>
      <c r="B125" s="133" t="s">
        <v>360</v>
      </c>
      <c r="C125" s="236"/>
    </row>
    <row r="126" spans="1:3" ht="12" customHeight="1" x14ac:dyDescent="0.25">
      <c r="A126" s="15" t="s">
        <v>366</v>
      </c>
      <c r="B126" s="133" t="s">
        <v>371</v>
      </c>
      <c r="C126" s="236"/>
    </row>
    <row r="127" spans="1:3" ht="16.5" thickBot="1" x14ac:dyDescent="0.3">
      <c r="A127" s="13" t="s">
        <v>367</v>
      </c>
      <c r="B127" s="133" t="s">
        <v>370</v>
      </c>
      <c r="C127" s="238"/>
    </row>
    <row r="128" spans="1:3" ht="12" customHeight="1" thickBot="1" x14ac:dyDescent="0.3">
      <c r="A128" s="20" t="s">
        <v>21</v>
      </c>
      <c r="B128" s="121" t="s">
        <v>453</v>
      </c>
      <c r="C128" s="269">
        <f>+C93+C114</f>
        <v>312579752</v>
      </c>
    </row>
    <row r="129" spans="1:3" ht="12" customHeight="1" thickBot="1" x14ac:dyDescent="0.3">
      <c r="A129" s="20" t="s">
        <v>22</v>
      </c>
      <c r="B129" s="121" t="s">
        <v>454</v>
      </c>
      <c r="C129" s="269">
        <f>+C130+C131+C132</f>
        <v>0</v>
      </c>
    </row>
    <row r="130" spans="1:3" ht="12" customHeight="1" x14ac:dyDescent="0.25">
      <c r="A130" s="15" t="s">
        <v>269</v>
      </c>
      <c r="B130" s="12" t="s">
        <v>461</v>
      </c>
      <c r="C130" s="236"/>
    </row>
    <row r="131" spans="1:3" ht="12" customHeight="1" x14ac:dyDescent="0.25">
      <c r="A131" s="15" t="s">
        <v>270</v>
      </c>
      <c r="B131" s="12" t="s">
        <v>462</v>
      </c>
      <c r="C131" s="236"/>
    </row>
    <row r="132" spans="1:3" ht="12" customHeight="1" thickBot="1" x14ac:dyDescent="0.3">
      <c r="A132" s="13" t="s">
        <v>271</v>
      </c>
      <c r="B132" s="12" t="s">
        <v>463</v>
      </c>
      <c r="C132" s="236"/>
    </row>
    <row r="133" spans="1:3" ht="12" customHeight="1" thickBot="1" x14ac:dyDescent="0.3">
      <c r="A133" s="20" t="s">
        <v>23</v>
      </c>
      <c r="B133" s="121" t="s">
        <v>455</v>
      </c>
      <c r="C133" s="269">
        <f>SUM(C134:C139)</f>
        <v>0</v>
      </c>
    </row>
    <row r="134" spans="1:3" ht="12" customHeight="1" x14ac:dyDescent="0.25">
      <c r="A134" s="15" t="s">
        <v>92</v>
      </c>
      <c r="B134" s="9" t="s">
        <v>464</v>
      </c>
      <c r="C134" s="236"/>
    </row>
    <row r="135" spans="1:3" ht="12" customHeight="1" x14ac:dyDescent="0.25">
      <c r="A135" s="15" t="s">
        <v>93</v>
      </c>
      <c r="B135" s="9" t="s">
        <v>456</v>
      </c>
      <c r="C135" s="236"/>
    </row>
    <row r="136" spans="1:3" ht="12" customHeight="1" x14ac:dyDescent="0.25">
      <c r="A136" s="15" t="s">
        <v>94</v>
      </c>
      <c r="B136" s="9" t="s">
        <v>457</v>
      </c>
      <c r="C136" s="236"/>
    </row>
    <row r="137" spans="1:3" ht="12" customHeight="1" x14ac:dyDescent="0.25">
      <c r="A137" s="15" t="s">
        <v>174</v>
      </c>
      <c r="B137" s="9" t="s">
        <v>458</v>
      </c>
      <c r="C137" s="236"/>
    </row>
    <row r="138" spans="1:3" ht="12" customHeight="1" x14ac:dyDescent="0.25">
      <c r="A138" s="15" t="s">
        <v>175</v>
      </c>
      <c r="B138" s="9" t="s">
        <v>459</v>
      </c>
      <c r="C138" s="236"/>
    </row>
    <row r="139" spans="1:3" ht="12" customHeight="1" thickBot="1" x14ac:dyDescent="0.3">
      <c r="A139" s="13" t="s">
        <v>176</v>
      </c>
      <c r="B139" s="9" t="s">
        <v>460</v>
      </c>
      <c r="C139" s="236"/>
    </row>
    <row r="140" spans="1:3" ht="12" customHeight="1" thickBot="1" x14ac:dyDescent="0.3">
      <c r="A140" s="20" t="s">
        <v>24</v>
      </c>
      <c r="B140" s="121" t="s">
        <v>468</v>
      </c>
      <c r="C140" s="275">
        <f>+C141+C142+C143+C144</f>
        <v>1402042</v>
      </c>
    </row>
    <row r="141" spans="1:3" ht="12" customHeight="1" x14ac:dyDescent="0.25">
      <c r="A141" s="15" t="s">
        <v>95</v>
      </c>
      <c r="B141" s="9" t="s">
        <v>375</v>
      </c>
      <c r="C141" s="236"/>
    </row>
    <row r="142" spans="1:3" ht="12" customHeight="1" x14ac:dyDescent="0.25">
      <c r="A142" s="15" t="s">
        <v>96</v>
      </c>
      <c r="B142" s="9" t="s">
        <v>376</v>
      </c>
      <c r="C142" s="236">
        <v>1402042</v>
      </c>
    </row>
    <row r="143" spans="1:3" ht="12" customHeight="1" x14ac:dyDescent="0.25">
      <c r="A143" s="15" t="s">
        <v>289</v>
      </c>
      <c r="B143" s="9" t="s">
        <v>469</v>
      </c>
      <c r="C143" s="236"/>
    </row>
    <row r="144" spans="1:3" ht="12" customHeight="1" thickBot="1" x14ac:dyDescent="0.3">
      <c r="A144" s="13" t="s">
        <v>290</v>
      </c>
      <c r="B144" s="7" t="s">
        <v>395</v>
      </c>
      <c r="C144" s="236"/>
    </row>
    <row r="145" spans="1:9" ht="12" customHeight="1" thickBot="1" x14ac:dyDescent="0.3">
      <c r="A145" s="20" t="s">
        <v>25</v>
      </c>
      <c r="B145" s="121" t="s">
        <v>470</v>
      </c>
      <c r="C145" s="278">
        <f>SUM(C146:C150)</f>
        <v>0</v>
      </c>
    </row>
    <row r="146" spans="1:9" ht="12" customHeight="1" x14ac:dyDescent="0.25">
      <c r="A146" s="15" t="s">
        <v>97</v>
      </c>
      <c r="B146" s="9" t="s">
        <v>465</v>
      </c>
      <c r="C146" s="236"/>
    </row>
    <row r="147" spans="1:9" ht="12" customHeight="1" x14ac:dyDescent="0.25">
      <c r="A147" s="15" t="s">
        <v>98</v>
      </c>
      <c r="B147" s="9" t="s">
        <v>472</v>
      </c>
      <c r="C147" s="236"/>
    </row>
    <row r="148" spans="1:9" ht="12" customHeight="1" x14ac:dyDescent="0.25">
      <c r="A148" s="15" t="s">
        <v>301</v>
      </c>
      <c r="B148" s="9" t="s">
        <v>467</v>
      </c>
      <c r="C148" s="236"/>
    </row>
    <row r="149" spans="1:9" ht="12" customHeight="1" x14ac:dyDescent="0.25">
      <c r="A149" s="15" t="s">
        <v>302</v>
      </c>
      <c r="B149" s="9" t="s">
        <v>473</v>
      </c>
      <c r="C149" s="236"/>
    </row>
    <row r="150" spans="1:9" ht="12" customHeight="1" thickBot="1" x14ac:dyDescent="0.3">
      <c r="A150" s="15" t="s">
        <v>471</v>
      </c>
      <c r="B150" s="9" t="s">
        <v>474</v>
      </c>
      <c r="C150" s="236"/>
    </row>
    <row r="151" spans="1:9" ht="12" customHeight="1" thickBot="1" x14ac:dyDescent="0.3">
      <c r="A151" s="20" t="s">
        <v>26</v>
      </c>
      <c r="B151" s="121" t="s">
        <v>475</v>
      </c>
      <c r="C151" s="451"/>
    </row>
    <row r="152" spans="1:9" ht="12" customHeight="1" thickBot="1" x14ac:dyDescent="0.3">
      <c r="A152" s="20" t="s">
        <v>27</v>
      </c>
      <c r="B152" s="121" t="s">
        <v>476</v>
      </c>
      <c r="C152" s="451"/>
    </row>
    <row r="153" spans="1:9" ht="15" customHeight="1" thickBot="1" x14ac:dyDescent="0.3">
      <c r="A153" s="20" t="s">
        <v>28</v>
      </c>
      <c r="B153" s="121" t="s">
        <v>478</v>
      </c>
      <c r="C153" s="398">
        <f>+C129+C133+C140+C145+C151+C152</f>
        <v>1402042</v>
      </c>
      <c r="F153" s="42"/>
      <c r="G153" s="122"/>
      <c r="H153" s="122"/>
      <c r="I153" s="122"/>
    </row>
    <row r="154" spans="1:9" s="1" customFormat="1" ht="12.95" customHeight="1" thickBot="1" x14ac:dyDescent="0.25">
      <c r="A154" s="267" t="s">
        <v>29</v>
      </c>
      <c r="B154" s="357" t="s">
        <v>477</v>
      </c>
      <c r="C154" s="398">
        <f>+C128+C153</f>
        <v>313981794</v>
      </c>
    </row>
    <row r="155" spans="1:9" ht="7.5" customHeight="1" x14ac:dyDescent="0.25"/>
    <row r="156" spans="1:9" x14ac:dyDescent="0.25">
      <c r="A156" s="565" t="s">
        <v>377</v>
      </c>
      <c r="B156" s="565"/>
      <c r="C156" s="565"/>
    </row>
    <row r="157" spans="1:9" ht="15" customHeight="1" thickBot="1" x14ac:dyDescent="0.3">
      <c r="A157" s="563" t="s">
        <v>154</v>
      </c>
      <c r="B157" s="563"/>
      <c r="C157" s="279" t="str">
        <f>C90</f>
        <v>Forintban!</v>
      </c>
    </row>
    <row r="158" spans="1:9" ht="13.5" customHeight="1" thickBot="1" x14ac:dyDescent="0.3">
      <c r="A158" s="20">
        <v>1</v>
      </c>
      <c r="B158" s="27" t="s">
        <v>479</v>
      </c>
      <c r="C158" s="269">
        <f>+C62-C128</f>
        <v>-28207313</v>
      </c>
    </row>
    <row r="159" spans="1:9" ht="27.75" customHeight="1" thickBot="1" x14ac:dyDescent="0.3">
      <c r="A159" s="20" t="s">
        <v>20</v>
      </c>
      <c r="B159" s="27" t="s">
        <v>485</v>
      </c>
      <c r="C159" s="269">
        <f>+C86-C153</f>
        <v>28207313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2019. ÉVI KÖLTSÉGVETÉSÉNEK ÖSSZEVONT MÉRLEGE&amp;R&amp;11 1.1. melléklet az 1/2019. (III.14.)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view="pageLayout" workbookViewId="0">
      <selection activeCell="C9" sqref="C9"/>
    </sheetView>
  </sheetViews>
  <sheetFormatPr defaultRowHeight="12.75" x14ac:dyDescent="0.2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 x14ac:dyDescent="0.2">
      <c r="A1" s="584" t="s">
        <v>0</v>
      </c>
      <c r="B1" s="584"/>
      <c r="C1" s="584"/>
      <c r="D1" s="584"/>
      <c r="E1" s="584"/>
      <c r="F1" s="584"/>
    </row>
    <row r="2" spans="1:6" ht="22.5" customHeight="1" thickBot="1" x14ac:dyDescent="0.3">
      <c r="F2" s="51" t="str">
        <f>'5.sz.mell.'!C2</f>
        <v>Forintban!</v>
      </c>
    </row>
    <row r="3" spans="1:6" s="46" customFormat="1" ht="44.25" customHeight="1" thickBot="1" x14ac:dyDescent="0.25">
      <c r="A3" s="177" t="s">
        <v>65</v>
      </c>
      <c r="B3" s="178" t="s">
        <v>66</v>
      </c>
      <c r="C3" s="178" t="s">
        <v>67</v>
      </c>
      <c r="D3" s="178" t="e">
        <f>+CONCATENATE("Felhasználás   ",LEFT(#REF!,4)-1,". XII. 31-ig")</f>
        <v>#REF!</v>
      </c>
      <c r="E3" s="178" t="e">
        <f>+'1.1.sz.mell.'!C3</f>
        <v>#REF!</v>
      </c>
      <c r="F3" s="52" t="e">
        <f>+CONCATENATE(LEFT(#REF!,4),". utáni szükséglet")</f>
        <v>#REF!</v>
      </c>
    </row>
    <row r="4" spans="1:6" ht="12" customHeight="1" thickBot="1" x14ac:dyDescent="0.25">
      <c r="A4" s="53" t="s">
        <v>492</v>
      </c>
      <c r="B4" s="54" t="s">
        <v>493</v>
      </c>
      <c r="C4" s="54" t="s">
        <v>494</v>
      </c>
      <c r="D4" s="54" t="s">
        <v>496</v>
      </c>
      <c r="E4" s="54" t="s">
        <v>495</v>
      </c>
      <c r="F4" s="484" t="s">
        <v>557</v>
      </c>
    </row>
    <row r="5" spans="1:6" ht="15.95" customHeight="1" x14ac:dyDescent="0.2">
      <c r="A5" s="434" t="s">
        <v>581</v>
      </c>
      <c r="B5" s="25">
        <v>53368660</v>
      </c>
      <c r="C5" s="436" t="s">
        <v>582</v>
      </c>
      <c r="D5" s="25"/>
      <c r="E5" s="25">
        <v>53368660</v>
      </c>
      <c r="F5" s="55">
        <f t="shared" ref="F5:F22" si="0">B5-D5-E5</f>
        <v>0</v>
      </c>
    </row>
    <row r="6" spans="1:6" ht="15.95" customHeight="1" x14ac:dyDescent="0.2">
      <c r="A6" s="434"/>
      <c r="B6" s="25"/>
      <c r="C6" s="436"/>
      <c r="D6" s="25"/>
      <c r="E6" s="25"/>
      <c r="F6" s="55">
        <f t="shared" si="0"/>
        <v>0</v>
      </c>
    </row>
    <row r="7" spans="1:6" ht="15.95" customHeight="1" x14ac:dyDescent="0.2">
      <c r="A7" s="434"/>
      <c r="B7" s="25"/>
      <c r="C7" s="436"/>
      <c r="D7" s="25"/>
      <c r="E7" s="25"/>
      <c r="F7" s="55">
        <f t="shared" si="0"/>
        <v>0</v>
      </c>
    </row>
    <row r="8" spans="1:6" ht="15.95" customHeight="1" x14ac:dyDescent="0.2">
      <c r="A8" s="435"/>
      <c r="B8" s="25"/>
      <c r="C8" s="436"/>
      <c r="D8" s="25"/>
      <c r="E8" s="25"/>
      <c r="F8" s="55">
        <f t="shared" si="0"/>
        <v>0</v>
      </c>
    </row>
    <row r="9" spans="1:6" ht="15.95" customHeight="1" x14ac:dyDescent="0.2">
      <c r="A9" s="434"/>
      <c r="B9" s="25"/>
      <c r="C9" s="436"/>
      <c r="D9" s="25"/>
      <c r="E9" s="25"/>
      <c r="F9" s="55">
        <f t="shared" si="0"/>
        <v>0</v>
      </c>
    </row>
    <row r="10" spans="1:6" ht="15.95" customHeight="1" x14ac:dyDescent="0.2">
      <c r="A10" s="435"/>
      <c r="B10" s="25"/>
      <c r="C10" s="436"/>
      <c r="D10" s="25"/>
      <c r="E10" s="25"/>
      <c r="F10" s="55">
        <f t="shared" si="0"/>
        <v>0</v>
      </c>
    </row>
    <row r="11" spans="1:6" ht="15.95" customHeight="1" x14ac:dyDescent="0.2">
      <c r="A11" s="434"/>
      <c r="B11" s="25"/>
      <c r="C11" s="436"/>
      <c r="D11" s="25"/>
      <c r="E11" s="25"/>
      <c r="F11" s="55">
        <f t="shared" si="0"/>
        <v>0</v>
      </c>
    </row>
    <row r="12" spans="1:6" ht="15.95" customHeight="1" x14ac:dyDescent="0.2">
      <c r="A12" s="434"/>
      <c r="B12" s="25"/>
      <c r="C12" s="436"/>
      <c r="D12" s="25"/>
      <c r="E12" s="25"/>
      <c r="F12" s="55">
        <f t="shared" si="0"/>
        <v>0</v>
      </c>
    </row>
    <row r="13" spans="1:6" ht="15.95" customHeight="1" x14ac:dyDescent="0.2">
      <c r="A13" s="434"/>
      <c r="B13" s="25"/>
      <c r="C13" s="436"/>
      <c r="D13" s="25"/>
      <c r="E13" s="25"/>
      <c r="F13" s="55">
        <f t="shared" si="0"/>
        <v>0</v>
      </c>
    </row>
    <row r="14" spans="1:6" ht="15.95" customHeight="1" x14ac:dyDescent="0.2">
      <c r="A14" s="434"/>
      <c r="B14" s="25"/>
      <c r="C14" s="436"/>
      <c r="D14" s="25"/>
      <c r="E14" s="25"/>
      <c r="F14" s="55">
        <f t="shared" si="0"/>
        <v>0</v>
      </c>
    </row>
    <row r="15" spans="1:6" ht="15.95" customHeight="1" x14ac:dyDescent="0.2">
      <c r="A15" s="434"/>
      <c r="B15" s="25"/>
      <c r="C15" s="436"/>
      <c r="D15" s="25"/>
      <c r="E15" s="25"/>
      <c r="F15" s="55">
        <f t="shared" si="0"/>
        <v>0</v>
      </c>
    </row>
    <row r="16" spans="1:6" ht="15.95" customHeight="1" x14ac:dyDescent="0.2">
      <c r="A16" s="434"/>
      <c r="B16" s="25"/>
      <c r="C16" s="436"/>
      <c r="D16" s="25"/>
      <c r="E16" s="25"/>
      <c r="F16" s="55">
        <f t="shared" si="0"/>
        <v>0</v>
      </c>
    </row>
    <row r="17" spans="1:6" ht="15.95" customHeight="1" x14ac:dyDescent="0.2">
      <c r="A17" s="434"/>
      <c r="B17" s="25"/>
      <c r="C17" s="436"/>
      <c r="D17" s="25"/>
      <c r="E17" s="25"/>
      <c r="F17" s="55">
        <f t="shared" si="0"/>
        <v>0</v>
      </c>
    </row>
    <row r="18" spans="1:6" ht="15.95" customHeight="1" x14ac:dyDescent="0.2">
      <c r="A18" s="434"/>
      <c r="B18" s="25"/>
      <c r="C18" s="436"/>
      <c r="D18" s="25"/>
      <c r="E18" s="25"/>
      <c r="F18" s="55">
        <f t="shared" si="0"/>
        <v>0</v>
      </c>
    </row>
    <row r="19" spans="1:6" ht="15.95" customHeight="1" x14ac:dyDescent="0.2">
      <c r="A19" s="434"/>
      <c r="B19" s="25"/>
      <c r="C19" s="436"/>
      <c r="D19" s="25"/>
      <c r="E19" s="25"/>
      <c r="F19" s="55">
        <f t="shared" si="0"/>
        <v>0</v>
      </c>
    </row>
    <row r="20" spans="1:6" ht="15.95" customHeight="1" x14ac:dyDescent="0.2">
      <c r="A20" s="434"/>
      <c r="B20" s="25"/>
      <c r="C20" s="436"/>
      <c r="D20" s="25"/>
      <c r="E20" s="25"/>
      <c r="F20" s="55">
        <f t="shared" si="0"/>
        <v>0</v>
      </c>
    </row>
    <row r="21" spans="1:6" ht="15.95" customHeight="1" x14ac:dyDescent="0.2">
      <c r="A21" s="434"/>
      <c r="B21" s="25"/>
      <c r="C21" s="436"/>
      <c r="D21" s="25"/>
      <c r="E21" s="25"/>
      <c r="F21" s="55">
        <f t="shared" si="0"/>
        <v>0</v>
      </c>
    </row>
    <row r="22" spans="1:6" ht="15.95" customHeight="1" thickBot="1" x14ac:dyDescent="0.25">
      <c r="A22" s="56"/>
      <c r="B22" s="26"/>
      <c r="C22" s="437"/>
      <c r="D22" s="26"/>
      <c r="E22" s="26"/>
      <c r="F22" s="57">
        <f t="shared" si="0"/>
        <v>0</v>
      </c>
    </row>
    <row r="23" spans="1:6" s="60" customFormat="1" ht="18" customHeight="1" thickBot="1" x14ac:dyDescent="0.25">
      <c r="A23" s="179" t="s">
        <v>64</v>
      </c>
      <c r="B23" s="58">
        <f>SUM(B5:B22)</f>
        <v>53368660</v>
      </c>
      <c r="C23" s="116"/>
      <c r="D23" s="58">
        <f>SUM(D5:D22)</f>
        <v>0</v>
      </c>
      <c r="E23" s="58">
        <f>SUM(E5:E22)</f>
        <v>53368660</v>
      </c>
      <c r="F23" s="59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az 1/2019. (III.14.)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D3" sqref="D3"/>
    </sheetView>
  </sheetViews>
  <sheetFormatPr defaultRowHeight="12.75" x14ac:dyDescent="0.2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 x14ac:dyDescent="0.2">
      <c r="A1" s="584" t="s">
        <v>1</v>
      </c>
      <c r="B1" s="584"/>
      <c r="C1" s="584"/>
      <c r="D1" s="584"/>
      <c r="E1" s="584"/>
      <c r="F1" s="584"/>
    </row>
    <row r="2" spans="1:6" ht="23.25" customHeight="1" thickBot="1" x14ac:dyDescent="0.3">
      <c r="F2" s="51" t="str">
        <f>'6.sz.mell.'!F2</f>
        <v>Forintban!</v>
      </c>
    </row>
    <row r="3" spans="1:6" s="46" customFormat="1" ht="48.75" customHeight="1" thickBot="1" x14ac:dyDescent="0.25">
      <c r="A3" s="177" t="s">
        <v>68</v>
      </c>
      <c r="B3" s="178" t="s">
        <v>66</v>
      </c>
      <c r="C3" s="178" t="s">
        <v>67</v>
      </c>
      <c r="D3" s="178" t="e">
        <f>+'6.sz.mell.'!D3</f>
        <v>#REF!</v>
      </c>
      <c r="E3" s="178" t="e">
        <f>+'6.sz.mell.'!E3</f>
        <v>#REF!</v>
      </c>
      <c r="F3" s="482" t="e">
        <f>+CONCATENATE(LEFT(#REF!,4),". utáni szükséglet ",CHAR(10),"")</f>
        <v>#REF!</v>
      </c>
    </row>
    <row r="4" spans="1:6" ht="15" customHeight="1" thickBot="1" x14ac:dyDescent="0.25">
      <c r="A4" s="53" t="s">
        <v>492</v>
      </c>
      <c r="B4" s="54" t="s">
        <v>493</v>
      </c>
      <c r="C4" s="54" t="s">
        <v>494</v>
      </c>
      <c r="D4" s="54" t="s">
        <v>496</v>
      </c>
      <c r="E4" s="54" t="s">
        <v>495</v>
      </c>
      <c r="F4" s="485" t="s">
        <v>557</v>
      </c>
    </row>
    <row r="5" spans="1:6" ht="15.95" customHeight="1" x14ac:dyDescent="0.2">
      <c r="A5" s="61" t="s">
        <v>583</v>
      </c>
      <c r="B5" s="62">
        <v>65210000</v>
      </c>
      <c r="C5" s="438" t="s">
        <v>582</v>
      </c>
      <c r="D5" s="62"/>
      <c r="E5" s="62">
        <v>65210000</v>
      </c>
      <c r="F5" s="63">
        <f t="shared" ref="F5:F23" si="0">B5-D5-E5</f>
        <v>0</v>
      </c>
    </row>
    <row r="6" spans="1:6" ht="15.95" customHeight="1" x14ac:dyDescent="0.2">
      <c r="A6" s="61" t="s">
        <v>584</v>
      </c>
      <c r="B6" s="62">
        <v>47052471</v>
      </c>
      <c r="C6" s="438" t="s">
        <v>582</v>
      </c>
      <c r="D6" s="62"/>
      <c r="E6" s="62">
        <v>47052471</v>
      </c>
      <c r="F6" s="63">
        <f t="shared" si="0"/>
        <v>0</v>
      </c>
    </row>
    <row r="7" spans="1:6" ht="15.95" customHeight="1" x14ac:dyDescent="0.2">
      <c r="A7" s="61"/>
      <c r="B7" s="62"/>
      <c r="C7" s="438"/>
      <c r="D7" s="62"/>
      <c r="E7" s="62"/>
      <c r="F7" s="63">
        <f t="shared" si="0"/>
        <v>0</v>
      </c>
    </row>
    <row r="8" spans="1:6" ht="15.95" customHeight="1" x14ac:dyDescent="0.2">
      <c r="A8" s="61"/>
      <c r="B8" s="62"/>
      <c r="C8" s="438"/>
      <c r="D8" s="62"/>
      <c r="E8" s="62"/>
      <c r="F8" s="63">
        <f t="shared" si="0"/>
        <v>0</v>
      </c>
    </row>
    <row r="9" spans="1:6" ht="15.95" customHeight="1" x14ac:dyDescent="0.2">
      <c r="A9" s="61"/>
      <c r="B9" s="62"/>
      <c r="C9" s="438"/>
      <c r="D9" s="62"/>
      <c r="E9" s="62"/>
      <c r="F9" s="63">
        <f t="shared" si="0"/>
        <v>0</v>
      </c>
    </row>
    <row r="10" spans="1:6" ht="15.95" customHeight="1" x14ac:dyDescent="0.2">
      <c r="A10" s="61"/>
      <c r="B10" s="62"/>
      <c r="C10" s="438"/>
      <c r="D10" s="62"/>
      <c r="E10" s="62"/>
      <c r="F10" s="63">
        <f t="shared" si="0"/>
        <v>0</v>
      </c>
    </row>
    <row r="11" spans="1:6" ht="15.95" customHeight="1" x14ac:dyDescent="0.2">
      <c r="A11" s="61"/>
      <c r="B11" s="62"/>
      <c r="C11" s="438"/>
      <c r="D11" s="62"/>
      <c r="E11" s="62"/>
      <c r="F11" s="63">
        <f t="shared" si="0"/>
        <v>0</v>
      </c>
    </row>
    <row r="12" spans="1:6" ht="15.95" customHeight="1" x14ac:dyDescent="0.2">
      <c r="A12" s="61"/>
      <c r="B12" s="62"/>
      <c r="C12" s="438"/>
      <c r="D12" s="62"/>
      <c r="E12" s="62"/>
      <c r="F12" s="63">
        <f t="shared" si="0"/>
        <v>0</v>
      </c>
    </row>
    <row r="13" spans="1:6" ht="15.95" customHeight="1" x14ac:dyDescent="0.2">
      <c r="A13" s="61"/>
      <c r="B13" s="62"/>
      <c r="C13" s="438"/>
      <c r="D13" s="62"/>
      <c r="E13" s="62"/>
      <c r="F13" s="63">
        <f t="shared" si="0"/>
        <v>0</v>
      </c>
    </row>
    <row r="14" spans="1:6" ht="15.95" customHeight="1" x14ac:dyDescent="0.2">
      <c r="A14" s="61"/>
      <c r="B14" s="62"/>
      <c r="C14" s="438"/>
      <c r="D14" s="62"/>
      <c r="E14" s="62"/>
      <c r="F14" s="63">
        <f t="shared" si="0"/>
        <v>0</v>
      </c>
    </row>
    <row r="15" spans="1:6" ht="15.95" customHeight="1" x14ac:dyDescent="0.2">
      <c r="A15" s="61"/>
      <c r="B15" s="62"/>
      <c r="C15" s="438"/>
      <c r="D15" s="62"/>
      <c r="E15" s="62"/>
      <c r="F15" s="63">
        <f t="shared" si="0"/>
        <v>0</v>
      </c>
    </row>
    <row r="16" spans="1:6" ht="15.95" customHeight="1" x14ac:dyDescent="0.2">
      <c r="A16" s="61"/>
      <c r="B16" s="62"/>
      <c r="C16" s="438"/>
      <c r="D16" s="62"/>
      <c r="E16" s="62"/>
      <c r="F16" s="63">
        <f t="shared" si="0"/>
        <v>0</v>
      </c>
    </row>
    <row r="17" spans="1:6" ht="15.95" customHeight="1" x14ac:dyDescent="0.2">
      <c r="A17" s="61"/>
      <c r="B17" s="62"/>
      <c r="C17" s="438"/>
      <c r="D17" s="62"/>
      <c r="E17" s="62"/>
      <c r="F17" s="63">
        <f t="shared" si="0"/>
        <v>0</v>
      </c>
    </row>
    <row r="18" spans="1:6" ht="15.95" customHeight="1" x14ac:dyDescent="0.2">
      <c r="A18" s="61"/>
      <c r="B18" s="62"/>
      <c r="C18" s="438"/>
      <c r="D18" s="62"/>
      <c r="E18" s="62"/>
      <c r="F18" s="63">
        <f t="shared" si="0"/>
        <v>0</v>
      </c>
    </row>
    <row r="19" spans="1:6" ht="15.95" customHeight="1" x14ac:dyDescent="0.2">
      <c r="A19" s="61"/>
      <c r="B19" s="62"/>
      <c r="C19" s="438"/>
      <c r="D19" s="62"/>
      <c r="E19" s="62"/>
      <c r="F19" s="63">
        <f t="shared" si="0"/>
        <v>0</v>
      </c>
    </row>
    <row r="20" spans="1:6" ht="15.95" customHeight="1" x14ac:dyDescent="0.2">
      <c r="A20" s="61"/>
      <c r="B20" s="62"/>
      <c r="C20" s="438"/>
      <c r="D20" s="62"/>
      <c r="E20" s="62"/>
      <c r="F20" s="63">
        <f t="shared" si="0"/>
        <v>0</v>
      </c>
    </row>
    <row r="21" spans="1:6" ht="15.95" customHeight="1" x14ac:dyDescent="0.2">
      <c r="A21" s="61"/>
      <c r="B21" s="62"/>
      <c r="C21" s="438"/>
      <c r="D21" s="62"/>
      <c r="E21" s="62"/>
      <c r="F21" s="63">
        <f t="shared" si="0"/>
        <v>0</v>
      </c>
    </row>
    <row r="22" spans="1:6" ht="15.95" customHeight="1" x14ac:dyDescent="0.2">
      <c r="A22" s="61"/>
      <c r="B22" s="62"/>
      <c r="C22" s="438"/>
      <c r="D22" s="62"/>
      <c r="E22" s="62"/>
      <c r="F22" s="63">
        <f t="shared" si="0"/>
        <v>0</v>
      </c>
    </row>
    <row r="23" spans="1:6" ht="15.95" customHeight="1" thickBot="1" x14ac:dyDescent="0.25">
      <c r="A23" s="64"/>
      <c r="B23" s="65"/>
      <c r="C23" s="439"/>
      <c r="D23" s="65"/>
      <c r="E23" s="65"/>
      <c r="F23" s="66">
        <f t="shared" si="0"/>
        <v>0</v>
      </c>
    </row>
    <row r="24" spans="1:6" s="60" customFormat="1" ht="18" customHeight="1" thickBot="1" x14ac:dyDescent="0.25">
      <c r="A24" s="179" t="s">
        <v>64</v>
      </c>
      <c r="B24" s="180">
        <f>SUM(B5:B23)</f>
        <v>112262471</v>
      </c>
      <c r="C24" s="117"/>
      <c r="D24" s="180">
        <f>SUM(D5:D23)</f>
        <v>0</v>
      </c>
      <c r="E24" s="180">
        <f>SUM(E5:E23)</f>
        <v>112262471</v>
      </c>
      <c r="F24" s="67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7. melléklet az 1/2019. (III.14.)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53"/>
  <sheetViews>
    <sheetView view="pageLayout" topLeftCell="F1" zoomScaleNormal="100" workbookViewId="0">
      <selection activeCell="F1" sqref="F1:J10"/>
    </sheetView>
  </sheetViews>
  <sheetFormatPr defaultRowHeight="15.75" x14ac:dyDescent="0.25"/>
  <cols>
    <col min="1" max="1" width="38.6640625" style="528" customWidth="1"/>
    <col min="2" max="5" width="13.83203125" style="528" customWidth="1"/>
    <col min="6" max="10" width="19.1640625" style="528" customWidth="1"/>
    <col min="11" max="16384" width="9.33203125" style="528"/>
  </cols>
  <sheetData>
    <row r="2" spans="1:15" x14ac:dyDescent="0.25">
      <c r="A2" s="87" t="s">
        <v>139</v>
      </c>
      <c r="B2" s="611"/>
      <c r="C2" s="611"/>
      <c r="D2" s="611"/>
      <c r="E2" s="611"/>
      <c r="F2" s="610" t="s">
        <v>587</v>
      </c>
      <c r="G2" s="610"/>
      <c r="H2" s="610"/>
      <c r="I2" s="610"/>
      <c r="J2" s="610"/>
      <c r="K2" s="529"/>
      <c r="L2" s="529"/>
      <c r="M2" s="529"/>
      <c r="N2" s="529"/>
      <c r="O2" s="529"/>
    </row>
    <row r="3" spans="1:15" x14ac:dyDescent="0.25">
      <c r="D3" s="585" t="str">
        <f>'7.sz.mell.'!F2</f>
        <v>Forintban!</v>
      </c>
      <c r="E3" s="585"/>
      <c r="F3" s="610" t="s">
        <v>586</v>
      </c>
      <c r="G3" s="610"/>
      <c r="H3" s="610"/>
      <c r="I3" s="610"/>
      <c r="J3" s="610"/>
      <c r="K3" s="529"/>
      <c r="L3" s="529"/>
      <c r="M3" s="529"/>
      <c r="N3" s="529"/>
      <c r="O3" s="529"/>
    </row>
    <row r="4" spans="1:15" ht="16.5" thickBot="1" x14ac:dyDescent="0.3">
      <c r="D4" s="530"/>
      <c r="E4" s="530"/>
      <c r="F4" s="529"/>
      <c r="G4" s="529"/>
      <c r="H4" s="529"/>
      <c r="I4" s="529"/>
      <c r="J4" s="529"/>
      <c r="K4" s="529"/>
      <c r="L4" s="529"/>
      <c r="M4" s="529"/>
      <c r="N4" s="529"/>
      <c r="O4" s="529"/>
    </row>
    <row r="5" spans="1:15" ht="15" customHeight="1" thickBot="1" x14ac:dyDescent="0.3">
      <c r="A5" s="531" t="s">
        <v>132</v>
      </c>
      <c r="B5" s="532" t="e">
        <f>CONCATENATE((LEFT(#REF!,4)),".")</f>
        <v>#REF!</v>
      </c>
      <c r="C5" s="532" t="e">
        <f>CONCATENATE((LEFT(#REF!,4))+1,".")</f>
        <v>#REF!</v>
      </c>
      <c r="D5" s="532" t="e">
        <f>CONCATENATE((LEFT(#REF!,4))+1,". után")</f>
        <v>#REF!</v>
      </c>
      <c r="E5" s="533" t="s">
        <v>52</v>
      </c>
    </row>
    <row r="6" spans="1:15" ht="19.5" customHeight="1" x14ac:dyDescent="0.25">
      <c r="A6" s="534" t="s">
        <v>133</v>
      </c>
      <c r="B6" s="535"/>
      <c r="C6" s="535"/>
      <c r="D6" s="535"/>
      <c r="E6" s="536">
        <f t="shared" ref="E6:E12" si="0">SUM(B6:D6)</f>
        <v>0</v>
      </c>
      <c r="F6" s="607" t="s">
        <v>588</v>
      </c>
      <c r="G6" s="608"/>
      <c r="H6" s="608"/>
      <c r="I6" s="608"/>
      <c r="J6" s="609"/>
    </row>
    <row r="7" spans="1:15" ht="48" customHeight="1" x14ac:dyDescent="0.25">
      <c r="A7" s="537"/>
      <c r="B7" s="538"/>
      <c r="C7" s="538"/>
      <c r="D7" s="538"/>
      <c r="E7" s="539"/>
      <c r="F7" s="540"/>
      <c r="G7" s="540" t="s">
        <v>595</v>
      </c>
      <c r="H7" s="541" t="s">
        <v>591</v>
      </c>
      <c r="I7" s="541" t="s">
        <v>592</v>
      </c>
      <c r="J7" s="541" t="s">
        <v>593</v>
      </c>
    </row>
    <row r="8" spans="1:15" ht="35.25" customHeight="1" x14ac:dyDescent="0.25">
      <c r="A8" s="542" t="s">
        <v>146</v>
      </c>
      <c r="B8" s="543"/>
      <c r="C8" s="543"/>
      <c r="D8" s="543"/>
      <c r="E8" s="544">
        <f t="shared" si="0"/>
        <v>0</v>
      </c>
      <c r="F8" s="545" t="s">
        <v>589</v>
      </c>
      <c r="G8" s="561">
        <v>1</v>
      </c>
      <c r="H8" s="561"/>
      <c r="I8" s="561">
        <v>69</v>
      </c>
      <c r="J8" s="561">
        <v>5</v>
      </c>
    </row>
    <row r="9" spans="1:15" ht="61.5" customHeight="1" x14ac:dyDescent="0.25">
      <c r="A9" s="546" t="s">
        <v>134</v>
      </c>
      <c r="B9" s="547"/>
      <c r="C9" s="547"/>
      <c r="D9" s="547"/>
      <c r="E9" s="548">
        <f t="shared" si="0"/>
        <v>0</v>
      </c>
      <c r="F9" s="545" t="s">
        <v>594</v>
      </c>
      <c r="G9" s="561">
        <v>3</v>
      </c>
      <c r="H9" s="561">
        <v>1</v>
      </c>
      <c r="I9" s="561"/>
      <c r="J9" s="561"/>
    </row>
    <row r="10" spans="1:15" ht="19.5" customHeight="1" x14ac:dyDescent="0.25">
      <c r="A10" s="546" t="s">
        <v>148</v>
      </c>
      <c r="B10" s="547"/>
      <c r="C10" s="547"/>
      <c r="D10" s="547"/>
      <c r="E10" s="548">
        <f t="shared" si="0"/>
        <v>0</v>
      </c>
      <c r="F10" s="549" t="s">
        <v>590</v>
      </c>
      <c r="G10" s="561">
        <f>SUM(G8:G9)</f>
        <v>4</v>
      </c>
      <c r="H10" s="561">
        <f t="shared" ref="H10:J10" si="1">SUM(H8:H9)</f>
        <v>1</v>
      </c>
      <c r="I10" s="561">
        <f t="shared" si="1"/>
        <v>69</v>
      </c>
      <c r="J10" s="561">
        <f t="shared" si="1"/>
        <v>5</v>
      </c>
    </row>
    <row r="11" spans="1:15" x14ac:dyDescent="0.25">
      <c r="A11" s="546" t="s">
        <v>136</v>
      </c>
      <c r="B11" s="547"/>
      <c r="C11" s="547"/>
      <c r="D11" s="547"/>
      <c r="E11" s="550">
        <f t="shared" si="0"/>
        <v>0</v>
      </c>
    </row>
    <row r="12" spans="1:15" ht="16.5" thickBot="1" x14ac:dyDescent="0.3">
      <c r="A12" s="551"/>
      <c r="B12" s="552"/>
      <c r="C12" s="552"/>
      <c r="D12" s="552"/>
      <c r="E12" s="550">
        <f t="shared" si="0"/>
        <v>0</v>
      </c>
    </row>
    <row r="13" spans="1:15" ht="16.5" thickBot="1" x14ac:dyDescent="0.3">
      <c r="A13" s="553" t="s">
        <v>138</v>
      </c>
      <c r="B13" s="554">
        <f>B6+SUM(B9:B12)</f>
        <v>0</v>
      </c>
      <c r="C13" s="554">
        <f>C6+SUM(C9:C12)</f>
        <v>0</v>
      </c>
      <c r="D13" s="554">
        <f>D6+SUM(D9:D12)</f>
        <v>0</v>
      </c>
      <c r="E13" s="555">
        <f>E6+SUM(E9:E12)</f>
        <v>0</v>
      </c>
    </row>
    <row r="14" spans="1:15" ht="16.5" thickBot="1" x14ac:dyDescent="0.3">
      <c r="A14" s="556"/>
      <c r="B14" s="556"/>
      <c r="C14" s="556"/>
      <c r="D14" s="556"/>
      <c r="E14" s="556"/>
    </row>
    <row r="15" spans="1:15" ht="15" customHeight="1" thickBot="1" x14ac:dyDescent="0.3">
      <c r="A15" s="531" t="s">
        <v>137</v>
      </c>
      <c r="B15" s="532" t="e">
        <f>+B5</f>
        <v>#REF!</v>
      </c>
      <c r="C15" s="532" t="e">
        <f>+C5</f>
        <v>#REF!</v>
      </c>
      <c r="D15" s="532" t="e">
        <f>+D5</f>
        <v>#REF!</v>
      </c>
      <c r="E15" s="533" t="s">
        <v>52</v>
      </c>
    </row>
    <row r="16" spans="1:15" x14ac:dyDescent="0.25">
      <c r="A16" s="534" t="s">
        <v>142</v>
      </c>
      <c r="B16" s="535"/>
      <c r="C16" s="535"/>
      <c r="D16" s="535"/>
      <c r="E16" s="557">
        <f t="shared" ref="E16:E22" si="2">SUM(B16:D16)</f>
        <v>0</v>
      </c>
    </row>
    <row r="17" spans="1:5" x14ac:dyDescent="0.25">
      <c r="A17" s="558" t="s">
        <v>143</v>
      </c>
      <c r="B17" s="547"/>
      <c r="C17" s="547"/>
      <c r="D17" s="547"/>
      <c r="E17" s="550">
        <f t="shared" si="2"/>
        <v>0</v>
      </c>
    </row>
    <row r="18" spans="1:5" x14ac:dyDescent="0.25">
      <c r="A18" s="546" t="s">
        <v>144</v>
      </c>
      <c r="B18" s="547"/>
      <c r="C18" s="547"/>
      <c r="D18" s="547"/>
      <c r="E18" s="550">
        <f t="shared" si="2"/>
        <v>0</v>
      </c>
    </row>
    <row r="19" spans="1:5" x14ac:dyDescent="0.25">
      <c r="A19" s="546" t="s">
        <v>145</v>
      </c>
      <c r="B19" s="547"/>
      <c r="C19" s="547"/>
      <c r="D19" s="547"/>
      <c r="E19" s="550">
        <f t="shared" si="2"/>
        <v>0</v>
      </c>
    </row>
    <row r="20" spans="1:5" x14ac:dyDescent="0.25">
      <c r="A20" s="559"/>
      <c r="B20" s="547"/>
      <c r="C20" s="547"/>
      <c r="D20" s="547"/>
      <c r="E20" s="550">
        <f t="shared" si="2"/>
        <v>0</v>
      </c>
    </row>
    <row r="21" spans="1:5" x14ac:dyDescent="0.25">
      <c r="A21" s="559"/>
      <c r="B21" s="547"/>
      <c r="C21" s="547"/>
      <c r="D21" s="547"/>
      <c r="E21" s="550">
        <f t="shared" si="2"/>
        <v>0</v>
      </c>
    </row>
    <row r="22" spans="1:5" ht="16.5" thickBot="1" x14ac:dyDescent="0.3">
      <c r="A22" s="551"/>
      <c r="B22" s="552"/>
      <c r="C22" s="552"/>
      <c r="D22" s="552"/>
      <c r="E22" s="550">
        <f t="shared" si="2"/>
        <v>0</v>
      </c>
    </row>
    <row r="23" spans="1:5" ht="16.5" thickBot="1" x14ac:dyDescent="0.3">
      <c r="A23" s="553" t="s">
        <v>54</v>
      </c>
      <c r="B23" s="554">
        <f>SUM(B16:B22)</f>
        <v>0</v>
      </c>
      <c r="C23" s="554">
        <f>SUM(C16:C22)</f>
        <v>0</v>
      </c>
      <c r="D23" s="554">
        <f>SUM(D16:D22)</f>
        <v>0</v>
      </c>
      <c r="E23" s="555">
        <f>SUM(E16:E22)</f>
        <v>0</v>
      </c>
    </row>
    <row r="26" spans="1:5" x14ac:dyDescent="0.25">
      <c r="A26" s="87" t="s">
        <v>139</v>
      </c>
      <c r="B26" s="611"/>
      <c r="C26" s="611"/>
      <c r="D26" s="611"/>
      <c r="E26" s="611"/>
    </row>
    <row r="27" spans="1:5" ht="16.5" thickBot="1" x14ac:dyDescent="0.3">
      <c r="D27" s="585" t="str">
        <f>D3</f>
        <v>Forintban!</v>
      </c>
      <c r="E27" s="585"/>
    </row>
    <row r="28" spans="1:5" ht="16.5" thickBot="1" x14ac:dyDescent="0.3">
      <c r="A28" s="531" t="s">
        <v>132</v>
      </c>
      <c r="B28" s="532" t="e">
        <f>+B15</f>
        <v>#REF!</v>
      </c>
      <c r="C28" s="532" t="e">
        <f>+C15</f>
        <v>#REF!</v>
      </c>
      <c r="D28" s="532" t="e">
        <f>+D15</f>
        <v>#REF!</v>
      </c>
      <c r="E28" s="533" t="s">
        <v>52</v>
      </c>
    </row>
    <row r="29" spans="1:5" x14ac:dyDescent="0.25">
      <c r="A29" s="534" t="s">
        <v>133</v>
      </c>
      <c r="B29" s="535"/>
      <c r="C29" s="535"/>
      <c r="D29" s="535"/>
      <c r="E29" s="557">
        <f t="shared" ref="E29:E35" si="3">SUM(B29:D29)</f>
        <v>0</v>
      </c>
    </row>
    <row r="30" spans="1:5" x14ac:dyDescent="0.25">
      <c r="A30" s="542" t="s">
        <v>146</v>
      </c>
      <c r="B30" s="543"/>
      <c r="C30" s="543"/>
      <c r="D30" s="543"/>
      <c r="E30" s="560">
        <f t="shared" si="3"/>
        <v>0</v>
      </c>
    </row>
    <row r="31" spans="1:5" x14ac:dyDescent="0.25">
      <c r="A31" s="546" t="s">
        <v>134</v>
      </c>
      <c r="B31" s="547"/>
      <c r="C31" s="547"/>
      <c r="D31" s="547"/>
      <c r="E31" s="550">
        <f t="shared" si="3"/>
        <v>0</v>
      </c>
    </row>
    <row r="32" spans="1:5" x14ac:dyDescent="0.25">
      <c r="A32" s="546" t="s">
        <v>148</v>
      </c>
      <c r="B32" s="547"/>
      <c r="C32" s="547"/>
      <c r="D32" s="547"/>
      <c r="E32" s="550">
        <f t="shared" si="3"/>
        <v>0</v>
      </c>
    </row>
    <row r="33" spans="1:5" x14ac:dyDescent="0.25">
      <c r="A33" s="546" t="s">
        <v>135</v>
      </c>
      <c r="B33" s="547"/>
      <c r="C33" s="547"/>
      <c r="D33" s="547"/>
      <c r="E33" s="550">
        <f t="shared" si="3"/>
        <v>0</v>
      </c>
    </row>
    <row r="34" spans="1:5" x14ac:dyDescent="0.25">
      <c r="A34" s="546" t="s">
        <v>136</v>
      </c>
      <c r="B34" s="547"/>
      <c r="C34" s="547"/>
      <c r="D34" s="547"/>
      <c r="E34" s="550">
        <f t="shared" si="3"/>
        <v>0</v>
      </c>
    </row>
    <row r="35" spans="1:5" ht="16.5" thickBot="1" x14ac:dyDescent="0.3">
      <c r="A35" s="551"/>
      <c r="B35" s="552"/>
      <c r="C35" s="552"/>
      <c r="D35" s="552"/>
      <c r="E35" s="550">
        <f t="shared" si="3"/>
        <v>0</v>
      </c>
    </row>
    <row r="36" spans="1:5" ht="16.5" thickBot="1" x14ac:dyDescent="0.3">
      <c r="A36" s="553" t="s">
        <v>138</v>
      </c>
      <c r="B36" s="554">
        <f>B29+SUM(B31:B35)</f>
        <v>0</v>
      </c>
      <c r="C36" s="554">
        <f>C29+SUM(C31:C35)</f>
        <v>0</v>
      </c>
      <c r="D36" s="554">
        <f>D29+SUM(D31:D35)</f>
        <v>0</v>
      </c>
      <c r="E36" s="555">
        <f>E29+SUM(E31:E35)</f>
        <v>0</v>
      </c>
    </row>
    <row r="37" spans="1:5" ht="16.5" thickBot="1" x14ac:dyDescent="0.3">
      <c r="A37" s="556"/>
      <c r="B37" s="556"/>
      <c r="C37" s="556"/>
      <c r="D37" s="556"/>
      <c r="E37" s="556"/>
    </row>
    <row r="38" spans="1:5" ht="16.5" thickBot="1" x14ac:dyDescent="0.3">
      <c r="A38" s="531" t="s">
        <v>137</v>
      </c>
      <c r="B38" s="532" t="e">
        <f>+B28</f>
        <v>#REF!</v>
      </c>
      <c r="C38" s="532" t="e">
        <f>+C28</f>
        <v>#REF!</v>
      </c>
      <c r="D38" s="532" t="e">
        <f>+D28</f>
        <v>#REF!</v>
      </c>
      <c r="E38" s="533" t="s">
        <v>52</v>
      </c>
    </row>
    <row r="39" spans="1:5" x14ac:dyDescent="0.25">
      <c r="A39" s="534" t="s">
        <v>142</v>
      </c>
      <c r="B39" s="535"/>
      <c r="C39" s="535"/>
      <c r="D39" s="535"/>
      <c r="E39" s="557">
        <f t="shared" ref="E39:E45" si="4">SUM(B39:D39)</f>
        <v>0</v>
      </c>
    </row>
    <row r="40" spans="1:5" x14ac:dyDescent="0.25">
      <c r="A40" s="558" t="s">
        <v>143</v>
      </c>
      <c r="B40" s="547"/>
      <c r="C40" s="547"/>
      <c r="D40" s="547"/>
      <c r="E40" s="550">
        <f t="shared" si="4"/>
        <v>0</v>
      </c>
    </row>
    <row r="41" spans="1:5" x14ac:dyDescent="0.25">
      <c r="A41" s="546" t="s">
        <v>144</v>
      </c>
      <c r="B41" s="547"/>
      <c r="C41" s="547"/>
      <c r="D41" s="547"/>
      <c r="E41" s="550">
        <f t="shared" si="4"/>
        <v>0</v>
      </c>
    </row>
    <row r="42" spans="1:5" x14ac:dyDescent="0.25">
      <c r="A42" s="546" t="s">
        <v>145</v>
      </c>
      <c r="B42" s="547"/>
      <c r="C42" s="547"/>
      <c r="D42" s="547"/>
      <c r="E42" s="550">
        <f t="shared" si="4"/>
        <v>0</v>
      </c>
    </row>
    <row r="43" spans="1:5" x14ac:dyDescent="0.25">
      <c r="A43" s="559"/>
      <c r="B43" s="547"/>
      <c r="C43" s="547"/>
      <c r="D43" s="547"/>
      <c r="E43" s="550">
        <f t="shared" si="4"/>
        <v>0</v>
      </c>
    </row>
    <row r="44" spans="1:5" x14ac:dyDescent="0.25">
      <c r="A44" s="559"/>
      <c r="B44" s="547"/>
      <c r="C44" s="547"/>
      <c r="D44" s="547"/>
      <c r="E44" s="550">
        <f t="shared" si="4"/>
        <v>0</v>
      </c>
    </row>
    <row r="45" spans="1:5" ht="16.5" thickBot="1" x14ac:dyDescent="0.3">
      <c r="A45" s="551"/>
      <c r="B45" s="552"/>
      <c r="C45" s="552"/>
      <c r="D45" s="552"/>
      <c r="E45" s="550">
        <f t="shared" si="4"/>
        <v>0</v>
      </c>
    </row>
    <row r="46" spans="1:5" ht="16.5" thickBot="1" x14ac:dyDescent="0.3">
      <c r="A46" s="553" t="s">
        <v>54</v>
      </c>
      <c r="B46" s="554">
        <f>SUM(B39:B45)</f>
        <v>0</v>
      </c>
      <c r="C46" s="554">
        <f>SUM(C39:C45)</f>
        <v>0</v>
      </c>
      <c r="D46" s="554">
        <f>SUM(D39:D45)</f>
        <v>0</v>
      </c>
      <c r="E46" s="555">
        <f>SUM(E39:E45)</f>
        <v>0</v>
      </c>
    </row>
    <row r="48" spans="1:5" x14ac:dyDescent="0.25">
      <c r="A48" s="593" t="e">
        <f>+CONCATENATE("Önkormányzaton kívüli EU-s projektekhez történő hozzájárulás ",LEFT(#REF!,4),". évi előirányzat")</f>
        <v>#REF!</v>
      </c>
      <c r="B48" s="593"/>
      <c r="C48" s="593"/>
      <c r="D48" s="593"/>
      <c r="E48" s="593"/>
    </row>
    <row r="49" spans="1:5" ht="16.5" thickBot="1" x14ac:dyDescent="0.3"/>
    <row r="50" spans="1:5" ht="16.5" thickBot="1" x14ac:dyDescent="0.3">
      <c r="A50" s="598" t="s">
        <v>140</v>
      </c>
      <c r="B50" s="599"/>
      <c r="C50" s="600"/>
      <c r="D50" s="596" t="s">
        <v>560</v>
      </c>
      <c r="E50" s="597"/>
    </row>
    <row r="51" spans="1:5" x14ac:dyDescent="0.25">
      <c r="A51" s="601"/>
      <c r="B51" s="602"/>
      <c r="C51" s="603"/>
      <c r="D51" s="589"/>
      <c r="E51" s="590"/>
    </row>
    <row r="52" spans="1:5" ht="16.5" thickBot="1" x14ac:dyDescent="0.3">
      <c r="A52" s="604"/>
      <c r="B52" s="605"/>
      <c r="C52" s="606"/>
      <c r="D52" s="591"/>
      <c r="E52" s="592"/>
    </row>
    <row r="53" spans="1:5" ht="16.5" thickBot="1" x14ac:dyDescent="0.3">
      <c r="A53" s="586" t="s">
        <v>54</v>
      </c>
      <c r="B53" s="587"/>
      <c r="C53" s="588"/>
      <c r="D53" s="594">
        <f>SUM(D51:E52)</f>
        <v>0</v>
      </c>
      <c r="E53" s="595"/>
    </row>
  </sheetData>
  <mergeCells count="16">
    <mergeCell ref="F6:J6"/>
    <mergeCell ref="F2:J2"/>
    <mergeCell ref="F3:J3"/>
    <mergeCell ref="B2:E2"/>
    <mergeCell ref="B26:E26"/>
    <mergeCell ref="D3:E3"/>
    <mergeCell ref="D27:E27"/>
    <mergeCell ref="A53:C53"/>
    <mergeCell ref="D51:E51"/>
    <mergeCell ref="D52:E52"/>
    <mergeCell ref="A48:E48"/>
    <mergeCell ref="D53:E53"/>
    <mergeCell ref="D50:E50"/>
    <mergeCell ref="A50:C50"/>
    <mergeCell ref="A51:C51"/>
    <mergeCell ref="A52:C52"/>
  </mergeCells>
  <phoneticPr fontId="30" type="noConversion"/>
  <conditionalFormatting sqref="B13:D13 B23:E23 E16:E22 E29:E36 B36:D36 E39:E46 B46:D46 D53:E53 E6:E13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&amp;C&amp;12
Európai uniós támogatással megvalósuló projektek bevételei, kiadásai, hozzájárulások&amp;R&amp;11 8. melléklet az 1/2019. (III.14.)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 x14ac:dyDescent="0.2"/>
  <cols>
    <col min="1" max="1" width="19.5" style="365" customWidth="1"/>
    <col min="2" max="2" width="72" style="366" customWidth="1"/>
    <col min="3" max="3" width="25" style="367" customWidth="1"/>
    <col min="4" max="16384" width="9.33203125" style="3"/>
  </cols>
  <sheetData>
    <row r="1" spans="1:3" s="2" customFormat="1" ht="16.5" customHeight="1" thickBot="1" x14ac:dyDescent="0.25">
      <c r="A1" s="197"/>
      <c r="B1" s="198"/>
      <c r="C1" s="524" t="s">
        <v>596</v>
      </c>
    </row>
    <row r="2" spans="1:3" s="88" customFormat="1" ht="21" customHeight="1" x14ac:dyDescent="0.2">
      <c r="A2" s="382" t="s">
        <v>62</v>
      </c>
      <c r="B2" s="328" t="s">
        <v>226</v>
      </c>
      <c r="C2" s="330" t="s">
        <v>55</v>
      </c>
    </row>
    <row r="3" spans="1:3" s="88" customFormat="1" ht="16.5" thickBot="1" x14ac:dyDescent="0.25">
      <c r="A3" s="199" t="s">
        <v>202</v>
      </c>
      <c r="B3" s="329" t="s">
        <v>403</v>
      </c>
      <c r="C3" s="454" t="s">
        <v>55</v>
      </c>
    </row>
    <row r="4" spans="1:3" s="89" customFormat="1" ht="15.95" customHeight="1" thickBot="1" x14ac:dyDescent="0.3">
      <c r="A4" s="200"/>
      <c r="B4" s="200"/>
      <c r="C4" s="4" t="str">
        <f>'7.sz.mell.'!F2</f>
        <v>Forintban!</v>
      </c>
    </row>
    <row r="5" spans="1:3" ht="13.5" thickBot="1" x14ac:dyDescent="0.25">
      <c r="A5" s="383" t="s">
        <v>204</v>
      </c>
      <c r="B5" s="201" t="s">
        <v>558</v>
      </c>
      <c r="C5" s="331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332"/>
    </row>
    <row r="8" spans="1:3" s="68" customFormat="1" ht="12" customHeight="1" thickBot="1" x14ac:dyDescent="0.25">
      <c r="A8" s="32" t="s">
        <v>19</v>
      </c>
      <c r="B8" s="21" t="s">
        <v>253</v>
      </c>
      <c r="C8" s="269">
        <f>+C9+C10+C11+C12+C13+C14</f>
        <v>35051025</v>
      </c>
    </row>
    <row r="9" spans="1:3" s="90" customFormat="1" ht="12" customHeight="1" x14ac:dyDescent="0.2">
      <c r="A9" s="404" t="s">
        <v>99</v>
      </c>
      <c r="B9" s="389" t="s">
        <v>254</v>
      </c>
      <c r="C9" s="272">
        <v>18162695</v>
      </c>
    </row>
    <row r="10" spans="1:3" s="91" customFormat="1" ht="12" customHeight="1" x14ac:dyDescent="0.2">
      <c r="A10" s="405" t="s">
        <v>100</v>
      </c>
      <c r="B10" s="390" t="s">
        <v>255</v>
      </c>
      <c r="C10" s="271"/>
    </row>
    <row r="11" spans="1:3" s="91" customFormat="1" ht="12" customHeight="1" x14ac:dyDescent="0.2">
      <c r="A11" s="405" t="s">
        <v>101</v>
      </c>
      <c r="B11" s="390" t="s">
        <v>545</v>
      </c>
      <c r="C11" s="271">
        <v>15088330</v>
      </c>
    </row>
    <row r="12" spans="1:3" s="91" customFormat="1" ht="12" customHeight="1" x14ac:dyDescent="0.2">
      <c r="A12" s="405" t="s">
        <v>102</v>
      </c>
      <c r="B12" s="390" t="s">
        <v>257</v>
      </c>
      <c r="C12" s="271">
        <v>1800000</v>
      </c>
    </row>
    <row r="13" spans="1:3" s="91" customFormat="1" ht="12" customHeight="1" x14ac:dyDescent="0.2">
      <c r="A13" s="405" t="s">
        <v>149</v>
      </c>
      <c r="B13" s="390" t="s">
        <v>505</v>
      </c>
      <c r="C13" s="271"/>
    </row>
    <row r="14" spans="1:3" s="90" customFormat="1" ht="12" customHeight="1" thickBot="1" x14ac:dyDescent="0.25">
      <c r="A14" s="406" t="s">
        <v>103</v>
      </c>
      <c r="B14" s="391" t="s">
        <v>438</v>
      </c>
      <c r="C14" s="271"/>
    </row>
    <row r="15" spans="1:3" s="90" customFormat="1" ht="12" customHeight="1" thickBot="1" x14ac:dyDescent="0.25">
      <c r="A15" s="32" t="s">
        <v>20</v>
      </c>
      <c r="B15" s="264" t="s">
        <v>258</v>
      </c>
      <c r="C15" s="269">
        <f>+C16+C17+C18+C19+C20</f>
        <v>64120778</v>
      </c>
    </row>
    <row r="16" spans="1:3" s="90" customFormat="1" ht="12" customHeight="1" x14ac:dyDescent="0.2">
      <c r="A16" s="404" t="s">
        <v>105</v>
      </c>
      <c r="B16" s="389" t="s">
        <v>259</v>
      </c>
      <c r="C16" s="272"/>
    </row>
    <row r="17" spans="1:3" s="90" customFormat="1" ht="12" customHeight="1" x14ac:dyDescent="0.2">
      <c r="A17" s="405" t="s">
        <v>106</v>
      </c>
      <c r="B17" s="390" t="s">
        <v>260</v>
      </c>
      <c r="C17" s="271"/>
    </row>
    <row r="18" spans="1:3" s="90" customFormat="1" ht="12" customHeight="1" x14ac:dyDescent="0.2">
      <c r="A18" s="405" t="s">
        <v>107</v>
      </c>
      <c r="B18" s="390" t="s">
        <v>427</v>
      </c>
      <c r="C18" s="271"/>
    </row>
    <row r="19" spans="1:3" s="90" customFormat="1" ht="12" customHeight="1" x14ac:dyDescent="0.2">
      <c r="A19" s="405" t="s">
        <v>108</v>
      </c>
      <c r="B19" s="390" t="s">
        <v>428</v>
      </c>
      <c r="C19" s="271"/>
    </row>
    <row r="20" spans="1:3" s="90" customFormat="1" ht="12" customHeight="1" x14ac:dyDescent="0.2">
      <c r="A20" s="405" t="s">
        <v>109</v>
      </c>
      <c r="B20" s="390" t="s">
        <v>261</v>
      </c>
      <c r="C20" s="271">
        <v>64120778</v>
      </c>
    </row>
    <row r="21" spans="1:3" s="91" customFormat="1" ht="12" customHeight="1" thickBot="1" x14ac:dyDescent="0.25">
      <c r="A21" s="406" t="s">
        <v>118</v>
      </c>
      <c r="B21" s="391" t="s">
        <v>262</v>
      </c>
      <c r="C21" s="273"/>
    </row>
    <row r="22" spans="1:3" s="91" customFormat="1" ht="12" customHeight="1" thickBot="1" x14ac:dyDescent="0.25">
      <c r="A22" s="32" t="s">
        <v>21</v>
      </c>
      <c r="B22" s="21" t="s">
        <v>263</v>
      </c>
      <c r="C22" s="269">
        <f>+C23+C24+C25+C26+C27</f>
        <v>159161300</v>
      </c>
    </row>
    <row r="23" spans="1:3" s="91" customFormat="1" ht="12" customHeight="1" x14ac:dyDescent="0.2">
      <c r="A23" s="404" t="s">
        <v>88</v>
      </c>
      <c r="B23" s="389" t="s">
        <v>264</v>
      </c>
      <c r="C23" s="272"/>
    </row>
    <row r="24" spans="1:3" s="90" customFormat="1" ht="12" customHeight="1" x14ac:dyDescent="0.2">
      <c r="A24" s="405" t="s">
        <v>89</v>
      </c>
      <c r="B24" s="390" t="s">
        <v>265</v>
      </c>
      <c r="C24" s="271"/>
    </row>
    <row r="25" spans="1:3" s="91" customFormat="1" ht="12" customHeight="1" x14ac:dyDescent="0.2">
      <c r="A25" s="405" t="s">
        <v>90</v>
      </c>
      <c r="B25" s="390" t="s">
        <v>429</v>
      </c>
      <c r="C25" s="271"/>
    </row>
    <row r="26" spans="1:3" s="91" customFormat="1" ht="12" customHeight="1" x14ac:dyDescent="0.2">
      <c r="A26" s="405" t="s">
        <v>91</v>
      </c>
      <c r="B26" s="390" t="s">
        <v>430</v>
      </c>
      <c r="C26" s="271"/>
    </row>
    <row r="27" spans="1:3" s="91" customFormat="1" ht="12" customHeight="1" x14ac:dyDescent="0.2">
      <c r="A27" s="405" t="s">
        <v>170</v>
      </c>
      <c r="B27" s="390" t="s">
        <v>266</v>
      </c>
      <c r="C27" s="271">
        <v>159161300</v>
      </c>
    </row>
    <row r="28" spans="1:3" s="91" customFormat="1" ht="12" customHeight="1" thickBot="1" x14ac:dyDescent="0.25">
      <c r="A28" s="406" t="s">
        <v>171</v>
      </c>
      <c r="B28" s="391" t="s">
        <v>267</v>
      </c>
      <c r="C28" s="273"/>
    </row>
    <row r="29" spans="1:3" s="91" customFormat="1" ht="12" customHeight="1" thickBot="1" x14ac:dyDescent="0.25">
      <c r="A29" s="32" t="s">
        <v>172</v>
      </c>
      <c r="B29" s="21" t="s">
        <v>555</v>
      </c>
      <c r="C29" s="275">
        <f>SUM(C30:C36)</f>
        <v>2400000</v>
      </c>
    </row>
    <row r="30" spans="1:3" s="91" customFormat="1" ht="12" customHeight="1" x14ac:dyDescent="0.2">
      <c r="A30" s="404" t="s">
        <v>269</v>
      </c>
      <c r="B30" s="389" t="s">
        <v>572</v>
      </c>
      <c r="C30" s="387">
        <v>400000</v>
      </c>
    </row>
    <row r="31" spans="1:3" s="91" customFormat="1" ht="12" customHeight="1" x14ac:dyDescent="0.2">
      <c r="A31" s="405" t="s">
        <v>270</v>
      </c>
      <c r="B31" s="390" t="s">
        <v>551</v>
      </c>
      <c r="C31" s="271"/>
    </row>
    <row r="32" spans="1:3" s="91" customFormat="1" ht="12" customHeight="1" x14ac:dyDescent="0.2">
      <c r="A32" s="405" t="s">
        <v>271</v>
      </c>
      <c r="B32" s="390" t="s">
        <v>552</v>
      </c>
      <c r="C32" s="271">
        <v>1200000</v>
      </c>
    </row>
    <row r="33" spans="1:3" s="91" customFormat="1" ht="12" customHeight="1" x14ac:dyDescent="0.2">
      <c r="A33" s="405" t="s">
        <v>272</v>
      </c>
      <c r="B33" s="390" t="s">
        <v>553</v>
      </c>
      <c r="C33" s="271"/>
    </row>
    <row r="34" spans="1:3" s="91" customFormat="1" ht="12" customHeight="1" x14ac:dyDescent="0.2">
      <c r="A34" s="405" t="s">
        <v>547</v>
      </c>
      <c r="B34" s="390" t="s">
        <v>273</v>
      </c>
      <c r="C34" s="271">
        <v>800000</v>
      </c>
    </row>
    <row r="35" spans="1:3" s="91" customFormat="1" ht="12" customHeight="1" x14ac:dyDescent="0.2">
      <c r="A35" s="405" t="s">
        <v>548</v>
      </c>
      <c r="B35" s="390" t="s">
        <v>274</v>
      </c>
      <c r="C35" s="271"/>
    </row>
    <row r="36" spans="1:3" s="91" customFormat="1" ht="12" customHeight="1" thickBot="1" x14ac:dyDescent="0.25">
      <c r="A36" s="406" t="s">
        <v>549</v>
      </c>
      <c r="B36" s="479" t="s">
        <v>275</v>
      </c>
      <c r="C36" s="273"/>
    </row>
    <row r="37" spans="1:3" s="91" customFormat="1" ht="12" customHeight="1" thickBot="1" x14ac:dyDescent="0.25">
      <c r="A37" s="32" t="s">
        <v>23</v>
      </c>
      <c r="B37" s="21" t="s">
        <v>439</v>
      </c>
      <c r="C37" s="269">
        <f>SUM(C38:C48)</f>
        <v>11970000</v>
      </c>
    </row>
    <row r="38" spans="1:3" s="91" customFormat="1" ht="12" customHeight="1" x14ac:dyDescent="0.2">
      <c r="A38" s="404" t="s">
        <v>92</v>
      </c>
      <c r="B38" s="389" t="s">
        <v>278</v>
      </c>
      <c r="C38" s="272">
        <v>5000000</v>
      </c>
    </row>
    <row r="39" spans="1:3" s="91" customFormat="1" ht="12" customHeight="1" x14ac:dyDescent="0.2">
      <c r="A39" s="405" t="s">
        <v>93</v>
      </c>
      <c r="B39" s="390" t="s">
        <v>279</v>
      </c>
      <c r="C39" s="271">
        <v>4000000</v>
      </c>
    </row>
    <row r="40" spans="1:3" s="91" customFormat="1" ht="12" customHeight="1" x14ac:dyDescent="0.2">
      <c r="A40" s="405" t="s">
        <v>94</v>
      </c>
      <c r="B40" s="390" t="s">
        <v>280</v>
      </c>
      <c r="C40" s="271"/>
    </row>
    <row r="41" spans="1:3" s="91" customFormat="1" ht="12" customHeight="1" x14ac:dyDescent="0.2">
      <c r="A41" s="405" t="s">
        <v>174</v>
      </c>
      <c r="B41" s="390" t="s">
        <v>281</v>
      </c>
      <c r="C41" s="271"/>
    </row>
    <row r="42" spans="1:3" s="91" customFormat="1" ht="12" customHeight="1" x14ac:dyDescent="0.2">
      <c r="A42" s="405" t="s">
        <v>175</v>
      </c>
      <c r="B42" s="390" t="s">
        <v>282</v>
      </c>
      <c r="C42" s="271"/>
    </row>
    <row r="43" spans="1:3" s="91" customFormat="1" ht="12" customHeight="1" x14ac:dyDescent="0.2">
      <c r="A43" s="405" t="s">
        <v>176</v>
      </c>
      <c r="B43" s="390" t="s">
        <v>283</v>
      </c>
      <c r="C43" s="271">
        <v>2970000</v>
      </c>
    </row>
    <row r="44" spans="1:3" s="91" customFormat="1" ht="12" customHeight="1" x14ac:dyDescent="0.2">
      <c r="A44" s="405" t="s">
        <v>177</v>
      </c>
      <c r="B44" s="390" t="s">
        <v>284</v>
      </c>
      <c r="C44" s="271"/>
    </row>
    <row r="45" spans="1:3" s="91" customFormat="1" ht="12" customHeight="1" x14ac:dyDescent="0.2">
      <c r="A45" s="405" t="s">
        <v>178</v>
      </c>
      <c r="B45" s="390" t="s">
        <v>554</v>
      </c>
      <c r="C45" s="271"/>
    </row>
    <row r="46" spans="1:3" s="91" customFormat="1" ht="12" customHeight="1" x14ac:dyDescent="0.2">
      <c r="A46" s="405" t="s">
        <v>276</v>
      </c>
      <c r="B46" s="390" t="s">
        <v>286</v>
      </c>
      <c r="C46" s="274"/>
    </row>
    <row r="47" spans="1:3" s="91" customFormat="1" ht="12" customHeight="1" x14ac:dyDescent="0.2">
      <c r="A47" s="406" t="s">
        <v>277</v>
      </c>
      <c r="B47" s="391" t="s">
        <v>441</v>
      </c>
      <c r="C47" s="378"/>
    </row>
    <row r="48" spans="1:3" s="91" customFormat="1" ht="12" customHeight="1" thickBot="1" x14ac:dyDescent="0.25">
      <c r="A48" s="406" t="s">
        <v>440</v>
      </c>
      <c r="B48" s="391" t="s">
        <v>287</v>
      </c>
      <c r="C48" s="378"/>
    </row>
    <row r="49" spans="1:3" s="91" customFormat="1" ht="12" customHeight="1" thickBot="1" x14ac:dyDescent="0.25">
      <c r="A49" s="32" t="s">
        <v>24</v>
      </c>
      <c r="B49" s="21" t="s">
        <v>288</v>
      </c>
      <c r="C49" s="269">
        <f>SUM(C50:C54)</f>
        <v>4318000</v>
      </c>
    </row>
    <row r="50" spans="1:3" s="91" customFormat="1" ht="12" customHeight="1" x14ac:dyDescent="0.2">
      <c r="A50" s="404" t="s">
        <v>95</v>
      </c>
      <c r="B50" s="389" t="s">
        <v>292</v>
      </c>
      <c r="C50" s="424"/>
    </row>
    <row r="51" spans="1:3" s="91" customFormat="1" ht="12" customHeight="1" x14ac:dyDescent="0.2">
      <c r="A51" s="405" t="s">
        <v>96</v>
      </c>
      <c r="B51" s="390" t="s">
        <v>293</v>
      </c>
      <c r="C51" s="274"/>
    </row>
    <row r="52" spans="1:3" s="91" customFormat="1" ht="12" customHeight="1" x14ac:dyDescent="0.2">
      <c r="A52" s="405" t="s">
        <v>289</v>
      </c>
      <c r="B52" s="390" t="s">
        <v>294</v>
      </c>
      <c r="C52" s="274">
        <v>3400000</v>
      </c>
    </row>
    <row r="53" spans="1:3" s="91" customFormat="1" ht="12" customHeight="1" x14ac:dyDescent="0.2">
      <c r="A53" s="405" t="s">
        <v>290</v>
      </c>
      <c r="B53" s="390" t="s">
        <v>295</v>
      </c>
      <c r="C53" s="274">
        <v>918000</v>
      </c>
    </row>
    <row r="54" spans="1:3" s="91" customFormat="1" ht="12" customHeight="1" thickBot="1" x14ac:dyDescent="0.25">
      <c r="A54" s="406" t="s">
        <v>291</v>
      </c>
      <c r="B54" s="391" t="s">
        <v>296</v>
      </c>
      <c r="C54" s="378"/>
    </row>
    <row r="55" spans="1:3" s="91" customFormat="1" ht="12" customHeight="1" thickBot="1" x14ac:dyDescent="0.25">
      <c r="A55" s="32" t="s">
        <v>179</v>
      </c>
      <c r="B55" s="21" t="s">
        <v>297</v>
      </c>
      <c r="C55" s="269">
        <f>SUM(C56:C58)</f>
        <v>0</v>
      </c>
    </row>
    <row r="56" spans="1:3" s="91" customFormat="1" ht="12" customHeight="1" x14ac:dyDescent="0.2">
      <c r="A56" s="404" t="s">
        <v>97</v>
      </c>
      <c r="B56" s="389" t="s">
        <v>298</v>
      </c>
      <c r="C56" s="272"/>
    </row>
    <row r="57" spans="1:3" s="91" customFormat="1" ht="12" customHeight="1" x14ac:dyDescent="0.2">
      <c r="A57" s="405" t="s">
        <v>98</v>
      </c>
      <c r="B57" s="390" t="s">
        <v>431</v>
      </c>
      <c r="C57" s="271"/>
    </row>
    <row r="58" spans="1:3" s="91" customFormat="1" ht="12" customHeight="1" x14ac:dyDescent="0.2">
      <c r="A58" s="405" t="s">
        <v>301</v>
      </c>
      <c r="B58" s="390" t="s">
        <v>299</v>
      </c>
      <c r="C58" s="271"/>
    </row>
    <row r="59" spans="1:3" s="91" customFormat="1" ht="12" customHeight="1" thickBot="1" x14ac:dyDescent="0.25">
      <c r="A59" s="406" t="s">
        <v>302</v>
      </c>
      <c r="B59" s="391" t="s">
        <v>300</v>
      </c>
      <c r="C59" s="273"/>
    </row>
    <row r="60" spans="1:3" s="91" customFormat="1" ht="12" customHeight="1" thickBot="1" x14ac:dyDescent="0.25">
      <c r="A60" s="32" t="s">
        <v>26</v>
      </c>
      <c r="B60" s="264" t="s">
        <v>303</v>
      </c>
      <c r="C60" s="269">
        <f>SUM(C61:C63)</f>
        <v>0</v>
      </c>
    </row>
    <row r="61" spans="1:3" s="91" customFormat="1" ht="12" customHeight="1" x14ac:dyDescent="0.2">
      <c r="A61" s="404" t="s">
        <v>180</v>
      </c>
      <c r="B61" s="389" t="s">
        <v>305</v>
      </c>
      <c r="C61" s="274"/>
    </row>
    <row r="62" spans="1:3" s="91" customFormat="1" ht="12" customHeight="1" x14ac:dyDescent="0.2">
      <c r="A62" s="405" t="s">
        <v>181</v>
      </c>
      <c r="B62" s="390" t="s">
        <v>432</v>
      </c>
      <c r="C62" s="274"/>
    </row>
    <row r="63" spans="1:3" s="91" customFormat="1" ht="12" customHeight="1" x14ac:dyDescent="0.2">
      <c r="A63" s="405" t="s">
        <v>231</v>
      </c>
      <c r="B63" s="390" t="s">
        <v>306</v>
      </c>
      <c r="C63" s="274"/>
    </row>
    <row r="64" spans="1:3" s="91" customFormat="1" ht="12" customHeight="1" thickBot="1" x14ac:dyDescent="0.25">
      <c r="A64" s="406" t="s">
        <v>304</v>
      </c>
      <c r="B64" s="391" t="s">
        <v>307</v>
      </c>
      <c r="C64" s="274"/>
    </row>
    <row r="65" spans="1:3" s="91" customFormat="1" ht="12" customHeight="1" thickBot="1" x14ac:dyDescent="0.25">
      <c r="A65" s="32" t="s">
        <v>27</v>
      </c>
      <c r="B65" s="21" t="s">
        <v>308</v>
      </c>
      <c r="C65" s="275">
        <f>+C8+C15+C22+C29+C37+C49+C55+C60</f>
        <v>277021103</v>
      </c>
    </row>
    <row r="66" spans="1:3" s="91" customFormat="1" ht="12" customHeight="1" thickBot="1" x14ac:dyDescent="0.2">
      <c r="A66" s="407" t="s">
        <v>399</v>
      </c>
      <c r="B66" s="264" t="s">
        <v>310</v>
      </c>
      <c r="C66" s="269">
        <f>SUM(C67:C69)</f>
        <v>0</v>
      </c>
    </row>
    <row r="67" spans="1:3" s="91" customFormat="1" ht="12" customHeight="1" x14ac:dyDescent="0.2">
      <c r="A67" s="404" t="s">
        <v>341</v>
      </c>
      <c r="B67" s="389" t="s">
        <v>311</v>
      </c>
      <c r="C67" s="274"/>
    </row>
    <row r="68" spans="1:3" s="91" customFormat="1" ht="12" customHeight="1" x14ac:dyDescent="0.2">
      <c r="A68" s="405" t="s">
        <v>350</v>
      </c>
      <c r="B68" s="390" t="s">
        <v>312</v>
      </c>
      <c r="C68" s="274"/>
    </row>
    <row r="69" spans="1:3" s="91" customFormat="1" ht="12" customHeight="1" thickBot="1" x14ac:dyDescent="0.25">
      <c r="A69" s="406" t="s">
        <v>351</v>
      </c>
      <c r="B69" s="392" t="s">
        <v>313</v>
      </c>
      <c r="C69" s="274"/>
    </row>
    <row r="70" spans="1:3" s="91" customFormat="1" ht="12" customHeight="1" thickBot="1" x14ac:dyDescent="0.2">
      <c r="A70" s="407" t="s">
        <v>314</v>
      </c>
      <c r="B70" s="264" t="s">
        <v>315</v>
      </c>
      <c r="C70" s="269">
        <f>SUM(C71:C74)</f>
        <v>0</v>
      </c>
    </row>
    <row r="71" spans="1:3" s="91" customFormat="1" ht="12" customHeight="1" x14ac:dyDescent="0.2">
      <c r="A71" s="404" t="s">
        <v>150</v>
      </c>
      <c r="B71" s="389" t="s">
        <v>316</v>
      </c>
      <c r="C71" s="274"/>
    </row>
    <row r="72" spans="1:3" s="91" customFormat="1" ht="12" customHeight="1" x14ac:dyDescent="0.2">
      <c r="A72" s="405" t="s">
        <v>151</v>
      </c>
      <c r="B72" s="390" t="s">
        <v>317</v>
      </c>
      <c r="C72" s="274"/>
    </row>
    <row r="73" spans="1:3" s="91" customFormat="1" ht="12" customHeight="1" x14ac:dyDescent="0.2">
      <c r="A73" s="405" t="s">
        <v>342</v>
      </c>
      <c r="B73" s="390" t="s">
        <v>318</v>
      </c>
      <c r="C73" s="274"/>
    </row>
    <row r="74" spans="1:3" s="91" customFormat="1" ht="12" customHeight="1" thickBot="1" x14ac:dyDescent="0.25">
      <c r="A74" s="406" t="s">
        <v>343</v>
      </c>
      <c r="B74" s="391" t="s">
        <v>319</v>
      </c>
      <c r="C74" s="274"/>
    </row>
    <row r="75" spans="1:3" s="91" customFormat="1" ht="12" customHeight="1" thickBot="1" x14ac:dyDescent="0.2">
      <c r="A75" s="407" t="s">
        <v>320</v>
      </c>
      <c r="B75" s="264" t="s">
        <v>321</v>
      </c>
      <c r="C75" s="269">
        <f>SUM(C76:C77)</f>
        <v>28207313</v>
      </c>
    </row>
    <row r="76" spans="1:3" s="91" customFormat="1" ht="12" customHeight="1" x14ac:dyDescent="0.2">
      <c r="A76" s="404" t="s">
        <v>344</v>
      </c>
      <c r="B76" s="389" t="s">
        <v>322</v>
      </c>
      <c r="C76" s="274">
        <v>28207313</v>
      </c>
    </row>
    <row r="77" spans="1:3" s="91" customFormat="1" ht="12" customHeight="1" thickBot="1" x14ac:dyDescent="0.25">
      <c r="A77" s="406" t="s">
        <v>345</v>
      </c>
      <c r="B77" s="391" t="s">
        <v>323</v>
      </c>
      <c r="C77" s="274"/>
    </row>
    <row r="78" spans="1:3" s="90" customFormat="1" ht="12" customHeight="1" thickBot="1" x14ac:dyDescent="0.2">
      <c r="A78" s="407" t="s">
        <v>324</v>
      </c>
      <c r="B78" s="264" t="s">
        <v>325</v>
      </c>
      <c r="C78" s="269">
        <f>SUM(C79:C81)</f>
        <v>1402042</v>
      </c>
    </row>
    <row r="79" spans="1:3" s="91" customFormat="1" ht="12" customHeight="1" x14ac:dyDescent="0.2">
      <c r="A79" s="404" t="s">
        <v>346</v>
      </c>
      <c r="B79" s="389" t="s">
        <v>326</v>
      </c>
      <c r="C79" s="274">
        <v>1402042</v>
      </c>
    </row>
    <row r="80" spans="1:3" s="91" customFormat="1" ht="12" customHeight="1" x14ac:dyDescent="0.2">
      <c r="A80" s="405" t="s">
        <v>347</v>
      </c>
      <c r="B80" s="390" t="s">
        <v>327</v>
      </c>
      <c r="C80" s="274"/>
    </row>
    <row r="81" spans="1:3" s="91" customFormat="1" ht="12" customHeight="1" thickBot="1" x14ac:dyDescent="0.25">
      <c r="A81" s="406" t="s">
        <v>348</v>
      </c>
      <c r="B81" s="391" t="s">
        <v>328</v>
      </c>
      <c r="C81" s="274"/>
    </row>
    <row r="82" spans="1:3" s="91" customFormat="1" ht="12" customHeight="1" thickBot="1" x14ac:dyDescent="0.2">
      <c r="A82" s="407" t="s">
        <v>329</v>
      </c>
      <c r="B82" s="264" t="s">
        <v>349</v>
      </c>
      <c r="C82" s="269">
        <f>SUM(C83:C86)</f>
        <v>0</v>
      </c>
    </row>
    <row r="83" spans="1:3" s="91" customFormat="1" ht="12" customHeight="1" x14ac:dyDescent="0.2">
      <c r="A83" s="408" t="s">
        <v>330</v>
      </c>
      <c r="B83" s="389" t="s">
        <v>331</v>
      </c>
      <c r="C83" s="274"/>
    </row>
    <row r="84" spans="1:3" s="91" customFormat="1" ht="12" customHeight="1" x14ac:dyDescent="0.2">
      <c r="A84" s="409" t="s">
        <v>332</v>
      </c>
      <c r="B84" s="390" t="s">
        <v>333</v>
      </c>
      <c r="C84" s="274"/>
    </row>
    <row r="85" spans="1:3" s="91" customFormat="1" ht="12" customHeight="1" x14ac:dyDescent="0.2">
      <c r="A85" s="409" t="s">
        <v>334</v>
      </c>
      <c r="B85" s="390" t="s">
        <v>335</v>
      </c>
      <c r="C85" s="274"/>
    </row>
    <row r="86" spans="1:3" s="90" customFormat="1" ht="12" customHeight="1" thickBot="1" x14ac:dyDescent="0.25">
      <c r="A86" s="410" t="s">
        <v>336</v>
      </c>
      <c r="B86" s="391" t="s">
        <v>337</v>
      </c>
      <c r="C86" s="274"/>
    </row>
    <row r="87" spans="1:3" s="90" customFormat="1" ht="12" customHeight="1" thickBot="1" x14ac:dyDescent="0.2">
      <c r="A87" s="407" t="s">
        <v>338</v>
      </c>
      <c r="B87" s="264" t="s">
        <v>480</v>
      </c>
      <c r="C87" s="425"/>
    </row>
    <row r="88" spans="1:3" s="90" customFormat="1" ht="12" customHeight="1" thickBot="1" x14ac:dyDescent="0.2">
      <c r="A88" s="407" t="s">
        <v>506</v>
      </c>
      <c r="B88" s="264" t="s">
        <v>339</v>
      </c>
      <c r="C88" s="425"/>
    </row>
    <row r="89" spans="1:3" s="90" customFormat="1" ht="12" customHeight="1" thickBot="1" x14ac:dyDescent="0.2">
      <c r="A89" s="407" t="s">
        <v>507</v>
      </c>
      <c r="B89" s="396" t="s">
        <v>483</v>
      </c>
      <c r="C89" s="275">
        <f>+C66+C70+C75+C78+C82+C88+C87</f>
        <v>29609355</v>
      </c>
    </row>
    <row r="90" spans="1:3" s="90" customFormat="1" ht="12" customHeight="1" thickBot="1" x14ac:dyDescent="0.2">
      <c r="A90" s="411" t="s">
        <v>508</v>
      </c>
      <c r="B90" s="397" t="s">
        <v>509</v>
      </c>
      <c r="C90" s="275">
        <f>+C65+C89</f>
        <v>306630458</v>
      </c>
    </row>
    <row r="91" spans="1:3" s="91" customFormat="1" ht="15" customHeight="1" thickBot="1" x14ac:dyDescent="0.25">
      <c r="A91" s="209"/>
      <c r="B91" s="210"/>
      <c r="C91" s="337"/>
    </row>
    <row r="92" spans="1:3" s="68" customFormat="1" ht="16.5" customHeight="1" thickBot="1" x14ac:dyDescent="0.25">
      <c r="A92" s="213"/>
      <c r="B92" s="214" t="s">
        <v>58</v>
      </c>
      <c r="C92" s="339"/>
    </row>
    <row r="93" spans="1:3" s="92" customFormat="1" ht="12" customHeight="1" thickBot="1" x14ac:dyDescent="0.25">
      <c r="A93" s="384" t="s">
        <v>19</v>
      </c>
      <c r="B93" s="28" t="s">
        <v>513</v>
      </c>
      <c r="C93" s="268">
        <f>+C94+C95+C96+C97+C98+C111</f>
        <v>127153952</v>
      </c>
    </row>
    <row r="94" spans="1:3" ht="12" customHeight="1" x14ac:dyDescent="0.2">
      <c r="A94" s="412" t="s">
        <v>99</v>
      </c>
      <c r="B94" s="10" t="s">
        <v>50</v>
      </c>
      <c r="C94" s="270">
        <v>57015640</v>
      </c>
    </row>
    <row r="95" spans="1:3" ht="12" customHeight="1" x14ac:dyDescent="0.2">
      <c r="A95" s="405" t="s">
        <v>100</v>
      </c>
      <c r="B95" s="8" t="s">
        <v>182</v>
      </c>
      <c r="C95" s="271">
        <v>6340166</v>
      </c>
    </row>
    <row r="96" spans="1:3" ht="12" customHeight="1" x14ac:dyDescent="0.2">
      <c r="A96" s="405" t="s">
        <v>101</v>
      </c>
      <c r="B96" s="8" t="s">
        <v>141</v>
      </c>
      <c r="C96" s="273">
        <v>43566546</v>
      </c>
    </row>
    <row r="97" spans="1:3" ht="12" customHeight="1" x14ac:dyDescent="0.2">
      <c r="A97" s="405" t="s">
        <v>102</v>
      </c>
      <c r="B97" s="11" t="s">
        <v>183</v>
      </c>
      <c r="C97" s="273">
        <v>11931600</v>
      </c>
    </row>
    <row r="98" spans="1:3" ht="12" customHeight="1" x14ac:dyDescent="0.2">
      <c r="A98" s="405" t="s">
        <v>113</v>
      </c>
      <c r="B98" s="19" t="s">
        <v>184</v>
      </c>
      <c r="C98" s="273">
        <v>8300000</v>
      </c>
    </row>
    <row r="99" spans="1:3" ht="12" customHeight="1" x14ac:dyDescent="0.2">
      <c r="A99" s="405" t="s">
        <v>103</v>
      </c>
      <c r="B99" s="8" t="s">
        <v>510</v>
      </c>
      <c r="C99" s="273"/>
    </row>
    <row r="100" spans="1:3" ht="12" customHeight="1" x14ac:dyDescent="0.2">
      <c r="A100" s="405" t="s">
        <v>104</v>
      </c>
      <c r="B100" s="132" t="s">
        <v>446</v>
      </c>
      <c r="C100" s="273"/>
    </row>
    <row r="101" spans="1:3" ht="12" customHeight="1" x14ac:dyDescent="0.2">
      <c r="A101" s="405" t="s">
        <v>114</v>
      </c>
      <c r="B101" s="132" t="s">
        <v>445</v>
      </c>
      <c r="C101" s="273"/>
    </row>
    <row r="102" spans="1:3" ht="12" customHeight="1" x14ac:dyDescent="0.2">
      <c r="A102" s="405" t="s">
        <v>115</v>
      </c>
      <c r="B102" s="132" t="s">
        <v>355</v>
      </c>
      <c r="C102" s="273"/>
    </row>
    <row r="103" spans="1:3" ht="12" customHeight="1" x14ac:dyDescent="0.2">
      <c r="A103" s="405" t="s">
        <v>116</v>
      </c>
      <c r="B103" s="133" t="s">
        <v>356</v>
      </c>
      <c r="C103" s="273"/>
    </row>
    <row r="104" spans="1:3" ht="12" customHeight="1" x14ac:dyDescent="0.2">
      <c r="A104" s="405" t="s">
        <v>117</v>
      </c>
      <c r="B104" s="133" t="s">
        <v>357</v>
      </c>
      <c r="C104" s="273"/>
    </row>
    <row r="105" spans="1:3" ht="12" customHeight="1" x14ac:dyDescent="0.2">
      <c r="A105" s="405" t="s">
        <v>119</v>
      </c>
      <c r="B105" s="132" t="s">
        <v>358</v>
      </c>
      <c r="C105" s="273">
        <v>6800000</v>
      </c>
    </row>
    <row r="106" spans="1:3" ht="12" customHeight="1" x14ac:dyDescent="0.2">
      <c r="A106" s="405" t="s">
        <v>185</v>
      </c>
      <c r="B106" s="132" t="s">
        <v>359</v>
      </c>
      <c r="C106" s="273"/>
    </row>
    <row r="107" spans="1:3" ht="12" customHeight="1" x14ac:dyDescent="0.2">
      <c r="A107" s="405" t="s">
        <v>353</v>
      </c>
      <c r="B107" s="133" t="s">
        <v>360</v>
      </c>
      <c r="C107" s="273"/>
    </row>
    <row r="108" spans="1:3" ht="12" customHeight="1" x14ac:dyDescent="0.2">
      <c r="A108" s="413" t="s">
        <v>354</v>
      </c>
      <c r="B108" s="134" t="s">
        <v>361</v>
      </c>
      <c r="C108" s="273"/>
    </row>
    <row r="109" spans="1:3" ht="12" customHeight="1" x14ac:dyDescent="0.2">
      <c r="A109" s="405" t="s">
        <v>443</v>
      </c>
      <c r="B109" s="134" t="s">
        <v>362</v>
      </c>
      <c r="C109" s="273"/>
    </row>
    <row r="110" spans="1:3" ht="12" customHeight="1" x14ac:dyDescent="0.2">
      <c r="A110" s="405" t="s">
        <v>444</v>
      </c>
      <c r="B110" s="133" t="s">
        <v>363</v>
      </c>
      <c r="C110" s="271">
        <v>1500000</v>
      </c>
    </row>
    <row r="111" spans="1:3" ht="12" customHeight="1" x14ac:dyDescent="0.2">
      <c r="A111" s="405" t="s">
        <v>448</v>
      </c>
      <c r="B111" s="11" t="s">
        <v>51</v>
      </c>
      <c r="C111" s="271"/>
    </row>
    <row r="112" spans="1:3" ht="12" customHeight="1" x14ac:dyDescent="0.2">
      <c r="A112" s="406" t="s">
        <v>449</v>
      </c>
      <c r="B112" s="8" t="s">
        <v>511</v>
      </c>
      <c r="C112" s="273"/>
    </row>
    <row r="113" spans="1:3" ht="12" customHeight="1" thickBot="1" x14ac:dyDescent="0.25">
      <c r="A113" s="414" t="s">
        <v>450</v>
      </c>
      <c r="B113" s="135" t="s">
        <v>512</v>
      </c>
      <c r="C113" s="277"/>
    </row>
    <row r="114" spans="1:3" ht="12" customHeight="1" thickBot="1" x14ac:dyDescent="0.25">
      <c r="A114" s="32" t="s">
        <v>20</v>
      </c>
      <c r="B114" s="27" t="s">
        <v>364</v>
      </c>
      <c r="C114" s="269">
        <f>+C115+C117+C119</f>
        <v>165631131</v>
      </c>
    </row>
    <row r="115" spans="1:3" ht="12" customHeight="1" x14ac:dyDescent="0.2">
      <c r="A115" s="404" t="s">
        <v>105</v>
      </c>
      <c r="B115" s="8" t="s">
        <v>230</v>
      </c>
      <c r="C115" s="272">
        <v>53368660</v>
      </c>
    </row>
    <row r="116" spans="1:3" ht="12" customHeight="1" x14ac:dyDescent="0.2">
      <c r="A116" s="404" t="s">
        <v>106</v>
      </c>
      <c r="B116" s="12" t="s">
        <v>368</v>
      </c>
      <c r="C116" s="272"/>
    </row>
    <row r="117" spans="1:3" ht="12" customHeight="1" x14ac:dyDescent="0.2">
      <c r="A117" s="404" t="s">
        <v>107</v>
      </c>
      <c r="B117" s="12" t="s">
        <v>186</v>
      </c>
      <c r="C117" s="271">
        <v>112262471</v>
      </c>
    </row>
    <row r="118" spans="1:3" ht="12" customHeight="1" x14ac:dyDescent="0.2">
      <c r="A118" s="404" t="s">
        <v>108</v>
      </c>
      <c r="B118" s="12" t="s">
        <v>369</v>
      </c>
      <c r="C118" s="236"/>
    </row>
    <row r="119" spans="1:3" ht="12" customHeight="1" x14ac:dyDescent="0.2">
      <c r="A119" s="404" t="s">
        <v>109</v>
      </c>
      <c r="B119" s="266" t="s">
        <v>232</v>
      </c>
      <c r="C119" s="236"/>
    </row>
    <row r="120" spans="1:3" ht="12" customHeight="1" x14ac:dyDescent="0.2">
      <c r="A120" s="404" t="s">
        <v>118</v>
      </c>
      <c r="B120" s="265" t="s">
        <v>433</v>
      </c>
      <c r="C120" s="236"/>
    </row>
    <row r="121" spans="1:3" ht="12" customHeight="1" x14ac:dyDescent="0.2">
      <c r="A121" s="404" t="s">
        <v>120</v>
      </c>
      <c r="B121" s="388" t="s">
        <v>374</v>
      </c>
      <c r="C121" s="236"/>
    </row>
    <row r="122" spans="1:3" ht="12" customHeight="1" x14ac:dyDescent="0.2">
      <c r="A122" s="404" t="s">
        <v>187</v>
      </c>
      <c r="B122" s="133" t="s">
        <v>357</v>
      </c>
      <c r="C122" s="236"/>
    </row>
    <row r="123" spans="1:3" ht="12" customHeight="1" x14ac:dyDescent="0.2">
      <c r="A123" s="404" t="s">
        <v>188</v>
      </c>
      <c r="B123" s="133" t="s">
        <v>373</v>
      </c>
      <c r="C123" s="236"/>
    </row>
    <row r="124" spans="1:3" ht="12" customHeight="1" x14ac:dyDescent="0.2">
      <c r="A124" s="404" t="s">
        <v>189</v>
      </c>
      <c r="B124" s="133" t="s">
        <v>372</v>
      </c>
      <c r="C124" s="236"/>
    </row>
    <row r="125" spans="1:3" ht="12" customHeight="1" x14ac:dyDescent="0.2">
      <c r="A125" s="404" t="s">
        <v>365</v>
      </c>
      <c r="B125" s="133" t="s">
        <v>360</v>
      </c>
      <c r="C125" s="236"/>
    </row>
    <row r="126" spans="1:3" ht="12" customHeight="1" x14ac:dyDescent="0.2">
      <c r="A126" s="404" t="s">
        <v>366</v>
      </c>
      <c r="B126" s="133" t="s">
        <v>371</v>
      </c>
      <c r="C126" s="236"/>
    </row>
    <row r="127" spans="1:3" ht="12" customHeight="1" thickBot="1" x14ac:dyDescent="0.25">
      <c r="A127" s="413" t="s">
        <v>367</v>
      </c>
      <c r="B127" s="133" t="s">
        <v>370</v>
      </c>
      <c r="C127" s="238"/>
    </row>
    <row r="128" spans="1:3" ht="12" customHeight="1" thickBot="1" x14ac:dyDescent="0.25">
      <c r="A128" s="32" t="s">
        <v>21</v>
      </c>
      <c r="B128" s="121" t="s">
        <v>453</v>
      </c>
      <c r="C128" s="269">
        <f>+C93+C114</f>
        <v>292785083</v>
      </c>
    </row>
    <row r="129" spans="1:11" ht="12" customHeight="1" thickBot="1" x14ac:dyDescent="0.25">
      <c r="A129" s="32" t="s">
        <v>22</v>
      </c>
      <c r="B129" s="121" t="s">
        <v>454</v>
      </c>
      <c r="C129" s="269">
        <f>+C130+C131+C132</f>
        <v>0</v>
      </c>
    </row>
    <row r="130" spans="1:11" s="92" customFormat="1" ht="12" customHeight="1" x14ac:dyDescent="0.2">
      <c r="A130" s="404" t="s">
        <v>269</v>
      </c>
      <c r="B130" s="9" t="s">
        <v>516</v>
      </c>
      <c r="C130" s="236"/>
    </row>
    <row r="131" spans="1:11" ht="12" customHeight="1" x14ac:dyDescent="0.2">
      <c r="A131" s="404" t="s">
        <v>270</v>
      </c>
      <c r="B131" s="9" t="s">
        <v>462</v>
      </c>
      <c r="C131" s="236"/>
    </row>
    <row r="132" spans="1:11" ht="12" customHeight="1" thickBot="1" x14ac:dyDescent="0.25">
      <c r="A132" s="413" t="s">
        <v>271</v>
      </c>
      <c r="B132" s="7" t="s">
        <v>515</v>
      </c>
      <c r="C132" s="236"/>
    </row>
    <row r="133" spans="1:11" ht="12" customHeight="1" thickBot="1" x14ac:dyDescent="0.25">
      <c r="A133" s="32" t="s">
        <v>23</v>
      </c>
      <c r="B133" s="121" t="s">
        <v>455</v>
      </c>
      <c r="C133" s="269">
        <f>+C134+C135+C136+C137+C138+C139</f>
        <v>0</v>
      </c>
    </row>
    <row r="134" spans="1:11" ht="12" customHeight="1" x14ac:dyDescent="0.2">
      <c r="A134" s="404" t="s">
        <v>92</v>
      </c>
      <c r="B134" s="9" t="s">
        <v>464</v>
      </c>
      <c r="C134" s="236"/>
    </row>
    <row r="135" spans="1:11" ht="12" customHeight="1" x14ac:dyDescent="0.2">
      <c r="A135" s="404" t="s">
        <v>93</v>
      </c>
      <c r="B135" s="9" t="s">
        <v>456</v>
      </c>
      <c r="C135" s="236"/>
    </row>
    <row r="136" spans="1:11" ht="12" customHeight="1" x14ac:dyDescent="0.2">
      <c r="A136" s="404" t="s">
        <v>94</v>
      </c>
      <c r="B136" s="9" t="s">
        <v>457</v>
      </c>
      <c r="C136" s="236"/>
    </row>
    <row r="137" spans="1:11" ht="12" customHeight="1" x14ac:dyDescent="0.2">
      <c r="A137" s="404" t="s">
        <v>174</v>
      </c>
      <c r="B137" s="9" t="s">
        <v>514</v>
      </c>
      <c r="C137" s="236"/>
    </row>
    <row r="138" spans="1:11" ht="12" customHeight="1" x14ac:dyDescent="0.2">
      <c r="A138" s="404" t="s">
        <v>175</v>
      </c>
      <c r="B138" s="9" t="s">
        <v>459</v>
      </c>
      <c r="C138" s="236"/>
    </row>
    <row r="139" spans="1:11" s="92" customFormat="1" ht="12" customHeight="1" thickBot="1" x14ac:dyDescent="0.25">
      <c r="A139" s="413" t="s">
        <v>176</v>
      </c>
      <c r="B139" s="7" t="s">
        <v>460</v>
      </c>
      <c r="C139" s="236"/>
    </row>
    <row r="140" spans="1:11" ht="12" customHeight="1" thickBot="1" x14ac:dyDescent="0.25">
      <c r="A140" s="32" t="s">
        <v>24</v>
      </c>
      <c r="B140" s="121" t="s">
        <v>542</v>
      </c>
      <c r="C140" s="275">
        <f>+C141+C142+C144+C145+C143</f>
        <v>13845375</v>
      </c>
      <c r="K140" s="219"/>
    </row>
    <row r="141" spans="1:11" x14ac:dyDescent="0.2">
      <c r="A141" s="404" t="s">
        <v>95</v>
      </c>
      <c r="B141" s="9" t="s">
        <v>375</v>
      </c>
      <c r="C141" s="236"/>
    </row>
    <row r="142" spans="1:11" ht="12" customHeight="1" x14ac:dyDescent="0.2">
      <c r="A142" s="404" t="s">
        <v>96</v>
      </c>
      <c r="B142" s="9" t="s">
        <v>376</v>
      </c>
      <c r="C142" s="236">
        <v>1402042</v>
      </c>
    </row>
    <row r="143" spans="1:11" ht="12" customHeight="1" x14ac:dyDescent="0.2">
      <c r="A143" s="404" t="s">
        <v>289</v>
      </c>
      <c r="B143" s="9" t="s">
        <v>541</v>
      </c>
      <c r="C143" s="236">
        <v>12443333</v>
      </c>
    </row>
    <row r="144" spans="1:11" s="92" customFormat="1" ht="12" customHeight="1" x14ac:dyDescent="0.2">
      <c r="A144" s="404" t="s">
        <v>290</v>
      </c>
      <c r="B144" s="9" t="s">
        <v>469</v>
      </c>
      <c r="C144" s="236"/>
    </row>
    <row r="145" spans="1:3" s="92" customFormat="1" ht="12" customHeight="1" thickBot="1" x14ac:dyDescent="0.25">
      <c r="A145" s="413" t="s">
        <v>291</v>
      </c>
      <c r="B145" s="7" t="s">
        <v>395</v>
      </c>
      <c r="C145" s="236"/>
    </row>
    <row r="146" spans="1:3" s="92" customFormat="1" ht="12" customHeight="1" thickBot="1" x14ac:dyDescent="0.25">
      <c r="A146" s="32" t="s">
        <v>25</v>
      </c>
      <c r="B146" s="121" t="s">
        <v>470</v>
      </c>
      <c r="C146" s="278">
        <f>+C147+C148+C149+C150+C151</f>
        <v>0</v>
      </c>
    </row>
    <row r="147" spans="1:3" s="92" customFormat="1" ht="12" customHeight="1" x14ac:dyDescent="0.2">
      <c r="A147" s="404" t="s">
        <v>97</v>
      </c>
      <c r="B147" s="9" t="s">
        <v>465</v>
      </c>
      <c r="C147" s="236"/>
    </row>
    <row r="148" spans="1:3" s="92" customFormat="1" ht="12" customHeight="1" x14ac:dyDescent="0.2">
      <c r="A148" s="404" t="s">
        <v>98</v>
      </c>
      <c r="B148" s="9" t="s">
        <v>472</v>
      </c>
      <c r="C148" s="236"/>
    </row>
    <row r="149" spans="1:3" s="92" customFormat="1" ht="12" customHeight="1" x14ac:dyDescent="0.2">
      <c r="A149" s="404" t="s">
        <v>301</v>
      </c>
      <c r="B149" s="9" t="s">
        <v>467</v>
      </c>
      <c r="C149" s="236"/>
    </row>
    <row r="150" spans="1:3" s="92" customFormat="1" ht="12" customHeight="1" x14ac:dyDescent="0.2">
      <c r="A150" s="404" t="s">
        <v>302</v>
      </c>
      <c r="B150" s="9" t="s">
        <v>517</v>
      </c>
      <c r="C150" s="236"/>
    </row>
    <row r="151" spans="1:3" ht="12.75" customHeight="1" thickBot="1" x14ac:dyDescent="0.25">
      <c r="A151" s="413" t="s">
        <v>471</v>
      </c>
      <c r="B151" s="7" t="s">
        <v>474</v>
      </c>
      <c r="C151" s="238"/>
    </row>
    <row r="152" spans="1:3" ht="12.75" customHeight="1" thickBot="1" x14ac:dyDescent="0.25">
      <c r="A152" s="455" t="s">
        <v>26</v>
      </c>
      <c r="B152" s="121" t="s">
        <v>475</v>
      </c>
      <c r="C152" s="278"/>
    </row>
    <row r="153" spans="1:3" ht="12.75" customHeight="1" thickBot="1" x14ac:dyDescent="0.25">
      <c r="A153" s="455" t="s">
        <v>27</v>
      </c>
      <c r="B153" s="121" t="s">
        <v>476</v>
      </c>
      <c r="C153" s="278"/>
    </row>
    <row r="154" spans="1:3" ht="12" customHeight="1" thickBot="1" x14ac:dyDescent="0.25">
      <c r="A154" s="32" t="s">
        <v>28</v>
      </c>
      <c r="B154" s="121" t="s">
        <v>478</v>
      </c>
      <c r="C154" s="398">
        <f>+C129+C133+C140+C146+C152+C153</f>
        <v>13845375</v>
      </c>
    </row>
    <row r="155" spans="1:3" ht="15" customHeight="1" thickBot="1" x14ac:dyDescent="0.25">
      <c r="A155" s="415" t="s">
        <v>29</v>
      </c>
      <c r="B155" s="357" t="s">
        <v>477</v>
      </c>
      <c r="C155" s="398">
        <f>+C128+C154</f>
        <v>306630458</v>
      </c>
    </row>
    <row r="156" spans="1:3" ht="13.5" thickBot="1" x14ac:dyDescent="0.25">
      <c r="A156" s="362"/>
      <c r="B156" s="363"/>
      <c r="C156" s="364"/>
    </row>
    <row r="157" spans="1:3" ht="15" customHeight="1" thickBot="1" x14ac:dyDescent="0.25">
      <c r="A157" s="217" t="s">
        <v>518</v>
      </c>
      <c r="B157" s="218"/>
      <c r="C157" s="118">
        <v>6</v>
      </c>
    </row>
    <row r="158" spans="1:3" ht="14.25" customHeight="1" thickBot="1" x14ac:dyDescent="0.25">
      <c r="A158" s="217" t="s">
        <v>205</v>
      </c>
      <c r="B158" s="218"/>
      <c r="C158" s="118">
        <v>69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 x14ac:dyDescent="0.2"/>
  <cols>
    <col min="1" max="1" width="19.5" style="365" customWidth="1"/>
    <col min="2" max="2" width="72" style="366" customWidth="1"/>
    <col min="3" max="3" width="25" style="367" customWidth="1"/>
    <col min="4" max="16384" width="9.33203125" style="3"/>
  </cols>
  <sheetData>
    <row r="1" spans="1:3" s="2" customFormat="1" ht="16.5" customHeight="1" thickBot="1" x14ac:dyDescent="0.25">
      <c r="A1" s="197"/>
      <c r="B1" s="198"/>
      <c r="C1" s="524" t="s">
        <v>597</v>
      </c>
    </row>
    <row r="2" spans="1:3" s="88" customFormat="1" ht="21" customHeight="1" x14ac:dyDescent="0.2">
      <c r="A2" s="382" t="s">
        <v>62</v>
      </c>
      <c r="B2" s="328" t="s">
        <v>226</v>
      </c>
      <c r="C2" s="330" t="s">
        <v>55</v>
      </c>
    </row>
    <row r="3" spans="1:3" s="88" customFormat="1" ht="16.5" thickBot="1" x14ac:dyDescent="0.25">
      <c r="A3" s="199" t="s">
        <v>202</v>
      </c>
      <c r="B3" s="329" t="s">
        <v>434</v>
      </c>
      <c r="C3" s="454" t="s">
        <v>60</v>
      </c>
    </row>
    <row r="4" spans="1:3" s="89" customFormat="1" ht="15.95" customHeight="1" thickBot="1" x14ac:dyDescent="0.3">
      <c r="A4" s="200"/>
      <c r="B4" s="200"/>
      <c r="C4" s="4" t="str">
        <f>'9.1. sz. mell'!C4</f>
        <v>Forintban!</v>
      </c>
    </row>
    <row r="5" spans="1:3" ht="13.5" thickBot="1" x14ac:dyDescent="0.25">
      <c r="A5" s="383" t="s">
        <v>204</v>
      </c>
      <c r="B5" s="201" t="s">
        <v>558</v>
      </c>
      <c r="C5" s="331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332"/>
    </row>
    <row r="8" spans="1:3" s="68" customFormat="1" ht="12" customHeight="1" thickBot="1" x14ac:dyDescent="0.25">
      <c r="A8" s="32" t="s">
        <v>19</v>
      </c>
      <c r="B8" s="21" t="s">
        <v>253</v>
      </c>
      <c r="C8" s="269">
        <f>+C9+C10+C11+C12+C13+C14</f>
        <v>35051025</v>
      </c>
    </row>
    <row r="9" spans="1:3" s="90" customFormat="1" ht="12" customHeight="1" x14ac:dyDescent="0.2">
      <c r="A9" s="404" t="s">
        <v>99</v>
      </c>
      <c r="B9" s="389" t="s">
        <v>254</v>
      </c>
      <c r="C9" s="272">
        <v>18162695</v>
      </c>
    </row>
    <row r="10" spans="1:3" s="91" customFormat="1" ht="12" customHeight="1" x14ac:dyDescent="0.2">
      <c r="A10" s="405" t="s">
        <v>100</v>
      </c>
      <c r="B10" s="390" t="s">
        <v>255</v>
      </c>
      <c r="C10" s="271"/>
    </row>
    <row r="11" spans="1:3" s="91" customFormat="1" ht="12" customHeight="1" x14ac:dyDescent="0.2">
      <c r="A11" s="405" t="s">
        <v>101</v>
      </c>
      <c r="B11" s="390" t="s">
        <v>545</v>
      </c>
      <c r="C11" s="271">
        <v>15088330</v>
      </c>
    </row>
    <row r="12" spans="1:3" s="91" customFormat="1" ht="12" customHeight="1" x14ac:dyDescent="0.2">
      <c r="A12" s="405" t="s">
        <v>102</v>
      </c>
      <c r="B12" s="390" t="s">
        <v>257</v>
      </c>
      <c r="C12" s="271">
        <v>1800000</v>
      </c>
    </row>
    <row r="13" spans="1:3" s="91" customFormat="1" ht="12" customHeight="1" x14ac:dyDescent="0.2">
      <c r="A13" s="405" t="s">
        <v>149</v>
      </c>
      <c r="B13" s="390" t="s">
        <v>505</v>
      </c>
      <c r="C13" s="271"/>
    </row>
    <row r="14" spans="1:3" s="90" customFormat="1" ht="12" customHeight="1" thickBot="1" x14ac:dyDescent="0.25">
      <c r="A14" s="406" t="s">
        <v>103</v>
      </c>
      <c r="B14" s="391" t="s">
        <v>438</v>
      </c>
      <c r="C14" s="271"/>
    </row>
    <row r="15" spans="1:3" s="90" customFormat="1" ht="12" customHeight="1" thickBot="1" x14ac:dyDescent="0.25">
      <c r="A15" s="32" t="s">
        <v>20</v>
      </c>
      <c r="B15" s="264" t="s">
        <v>258</v>
      </c>
      <c r="C15" s="269">
        <f>+C16+C17+C18+C19+C20</f>
        <v>64120778</v>
      </c>
    </row>
    <row r="16" spans="1:3" s="90" customFormat="1" ht="12" customHeight="1" x14ac:dyDescent="0.2">
      <c r="A16" s="404" t="s">
        <v>105</v>
      </c>
      <c r="B16" s="389" t="s">
        <v>259</v>
      </c>
      <c r="C16" s="272"/>
    </row>
    <row r="17" spans="1:3" s="90" customFormat="1" ht="12" customHeight="1" x14ac:dyDescent="0.2">
      <c r="A17" s="405" t="s">
        <v>106</v>
      </c>
      <c r="B17" s="390" t="s">
        <v>260</v>
      </c>
      <c r="C17" s="271"/>
    </row>
    <row r="18" spans="1:3" s="90" customFormat="1" ht="12" customHeight="1" x14ac:dyDescent="0.2">
      <c r="A18" s="405" t="s">
        <v>107</v>
      </c>
      <c r="B18" s="390" t="s">
        <v>427</v>
      </c>
      <c r="C18" s="271"/>
    </row>
    <row r="19" spans="1:3" s="90" customFormat="1" ht="12" customHeight="1" x14ac:dyDescent="0.2">
      <c r="A19" s="405" t="s">
        <v>108</v>
      </c>
      <c r="B19" s="390" t="s">
        <v>428</v>
      </c>
      <c r="C19" s="271"/>
    </row>
    <row r="20" spans="1:3" s="90" customFormat="1" ht="12" customHeight="1" x14ac:dyDescent="0.2">
      <c r="A20" s="405" t="s">
        <v>109</v>
      </c>
      <c r="B20" s="390" t="s">
        <v>261</v>
      </c>
      <c r="C20" s="271">
        <v>64120778</v>
      </c>
    </row>
    <row r="21" spans="1:3" s="91" customFormat="1" ht="12" customHeight="1" thickBot="1" x14ac:dyDescent="0.25">
      <c r="A21" s="406" t="s">
        <v>118</v>
      </c>
      <c r="B21" s="391" t="s">
        <v>262</v>
      </c>
      <c r="C21" s="273"/>
    </row>
    <row r="22" spans="1:3" s="91" customFormat="1" ht="12" customHeight="1" thickBot="1" x14ac:dyDescent="0.25">
      <c r="A22" s="32" t="s">
        <v>21</v>
      </c>
      <c r="B22" s="21" t="s">
        <v>263</v>
      </c>
      <c r="C22" s="269">
        <f>+C23+C24+C25+C26+C27</f>
        <v>159161300</v>
      </c>
    </row>
    <row r="23" spans="1:3" s="91" customFormat="1" ht="12" customHeight="1" x14ac:dyDescent="0.2">
      <c r="A23" s="404" t="s">
        <v>88</v>
      </c>
      <c r="B23" s="389" t="s">
        <v>264</v>
      </c>
      <c r="C23" s="272"/>
    </row>
    <row r="24" spans="1:3" s="90" customFormat="1" ht="12" customHeight="1" x14ac:dyDescent="0.2">
      <c r="A24" s="405" t="s">
        <v>89</v>
      </c>
      <c r="B24" s="390" t="s">
        <v>265</v>
      </c>
      <c r="C24" s="271"/>
    </row>
    <row r="25" spans="1:3" s="91" customFormat="1" ht="12" customHeight="1" x14ac:dyDescent="0.2">
      <c r="A25" s="405" t="s">
        <v>90</v>
      </c>
      <c r="B25" s="390" t="s">
        <v>429</v>
      </c>
      <c r="C25" s="271"/>
    </row>
    <row r="26" spans="1:3" s="91" customFormat="1" ht="12" customHeight="1" x14ac:dyDescent="0.2">
      <c r="A26" s="405" t="s">
        <v>91</v>
      </c>
      <c r="B26" s="390" t="s">
        <v>430</v>
      </c>
      <c r="C26" s="271"/>
    </row>
    <row r="27" spans="1:3" s="91" customFormat="1" ht="12" customHeight="1" x14ac:dyDescent="0.2">
      <c r="A27" s="405" t="s">
        <v>170</v>
      </c>
      <c r="B27" s="390" t="s">
        <v>266</v>
      </c>
      <c r="C27" s="271">
        <v>159161300</v>
      </c>
    </row>
    <row r="28" spans="1:3" s="91" customFormat="1" ht="12" customHeight="1" thickBot="1" x14ac:dyDescent="0.25">
      <c r="A28" s="406" t="s">
        <v>171</v>
      </c>
      <c r="B28" s="391" t="s">
        <v>267</v>
      </c>
      <c r="C28" s="273"/>
    </row>
    <row r="29" spans="1:3" s="91" customFormat="1" ht="12" customHeight="1" thickBot="1" x14ac:dyDescent="0.25">
      <c r="A29" s="32" t="s">
        <v>172</v>
      </c>
      <c r="B29" s="21" t="s">
        <v>555</v>
      </c>
      <c r="C29" s="275">
        <f>SUM(C30:C36)</f>
        <v>2400000</v>
      </c>
    </row>
    <row r="30" spans="1:3" s="91" customFormat="1" ht="12" customHeight="1" x14ac:dyDescent="0.2">
      <c r="A30" s="404" t="s">
        <v>269</v>
      </c>
      <c r="B30" s="389" t="s">
        <v>572</v>
      </c>
      <c r="C30" s="272">
        <v>400000</v>
      </c>
    </row>
    <row r="31" spans="1:3" s="91" customFormat="1" ht="12" customHeight="1" x14ac:dyDescent="0.2">
      <c r="A31" s="405" t="s">
        <v>270</v>
      </c>
      <c r="B31" s="390" t="s">
        <v>551</v>
      </c>
      <c r="C31" s="271"/>
    </row>
    <row r="32" spans="1:3" s="91" customFormat="1" ht="12" customHeight="1" x14ac:dyDescent="0.2">
      <c r="A32" s="405" t="s">
        <v>271</v>
      </c>
      <c r="B32" s="390" t="s">
        <v>552</v>
      </c>
      <c r="C32" s="271">
        <v>1200000</v>
      </c>
    </row>
    <row r="33" spans="1:3" s="91" customFormat="1" ht="12" customHeight="1" x14ac:dyDescent="0.2">
      <c r="A33" s="405" t="s">
        <v>272</v>
      </c>
      <c r="B33" s="390" t="s">
        <v>553</v>
      </c>
      <c r="C33" s="271"/>
    </row>
    <row r="34" spans="1:3" s="91" customFormat="1" ht="12" customHeight="1" x14ac:dyDescent="0.2">
      <c r="A34" s="405" t="s">
        <v>547</v>
      </c>
      <c r="B34" s="390" t="s">
        <v>273</v>
      </c>
      <c r="C34" s="271">
        <v>800000</v>
      </c>
    </row>
    <row r="35" spans="1:3" s="91" customFormat="1" ht="12" customHeight="1" x14ac:dyDescent="0.2">
      <c r="A35" s="405" t="s">
        <v>548</v>
      </c>
      <c r="B35" s="390" t="s">
        <v>274</v>
      </c>
      <c r="C35" s="271"/>
    </row>
    <row r="36" spans="1:3" s="91" customFormat="1" ht="12" customHeight="1" thickBot="1" x14ac:dyDescent="0.25">
      <c r="A36" s="406" t="s">
        <v>549</v>
      </c>
      <c r="B36" s="479" t="s">
        <v>275</v>
      </c>
      <c r="C36" s="273"/>
    </row>
    <row r="37" spans="1:3" s="91" customFormat="1" ht="12" customHeight="1" thickBot="1" x14ac:dyDescent="0.25">
      <c r="A37" s="32" t="s">
        <v>23</v>
      </c>
      <c r="B37" s="21" t="s">
        <v>439</v>
      </c>
      <c r="C37" s="269">
        <f>SUM(C38:C48)</f>
        <v>11970000</v>
      </c>
    </row>
    <row r="38" spans="1:3" s="91" customFormat="1" ht="12" customHeight="1" x14ac:dyDescent="0.2">
      <c r="A38" s="404" t="s">
        <v>92</v>
      </c>
      <c r="B38" s="389" t="s">
        <v>278</v>
      </c>
      <c r="C38" s="272">
        <v>5000000</v>
      </c>
    </row>
    <row r="39" spans="1:3" s="91" customFormat="1" ht="12" customHeight="1" x14ac:dyDescent="0.2">
      <c r="A39" s="405" t="s">
        <v>93</v>
      </c>
      <c r="B39" s="390" t="s">
        <v>279</v>
      </c>
      <c r="C39" s="271">
        <v>4000000</v>
      </c>
    </row>
    <row r="40" spans="1:3" s="91" customFormat="1" ht="12" customHeight="1" x14ac:dyDescent="0.2">
      <c r="A40" s="405" t="s">
        <v>94</v>
      </c>
      <c r="B40" s="390" t="s">
        <v>280</v>
      </c>
      <c r="C40" s="271"/>
    </row>
    <row r="41" spans="1:3" s="91" customFormat="1" ht="12" customHeight="1" x14ac:dyDescent="0.2">
      <c r="A41" s="405" t="s">
        <v>174</v>
      </c>
      <c r="B41" s="390" t="s">
        <v>281</v>
      </c>
      <c r="C41" s="271"/>
    </row>
    <row r="42" spans="1:3" s="91" customFormat="1" ht="12" customHeight="1" x14ac:dyDescent="0.2">
      <c r="A42" s="405" t="s">
        <v>175</v>
      </c>
      <c r="B42" s="390" t="s">
        <v>282</v>
      </c>
      <c r="C42" s="271"/>
    </row>
    <row r="43" spans="1:3" s="91" customFormat="1" ht="12" customHeight="1" x14ac:dyDescent="0.2">
      <c r="A43" s="405" t="s">
        <v>176</v>
      </c>
      <c r="B43" s="390" t="s">
        <v>283</v>
      </c>
      <c r="C43" s="271">
        <v>2970000</v>
      </c>
    </row>
    <row r="44" spans="1:3" s="91" customFormat="1" ht="12" customHeight="1" x14ac:dyDescent="0.2">
      <c r="A44" s="405" t="s">
        <v>177</v>
      </c>
      <c r="B44" s="390" t="s">
        <v>284</v>
      </c>
      <c r="C44" s="271"/>
    </row>
    <row r="45" spans="1:3" s="91" customFormat="1" ht="12" customHeight="1" x14ac:dyDescent="0.2">
      <c r="A45" s="405" t="s">
        <v>178</v>
      </c>
      <c r="B45" s="390" t="s">
        <v>554</v>
      </c>
      <c r="C45" s="271"/>
    </row>
    <row r="46" spans="1:3" s="91" customFormat="1" ht="12" customHeight="1" x14ac:dyDescent="0.2">
      <c r="A46" s="405" t="s">
        <v>276</v>
      </c>
      <c r="B46" s="390" t="s">
        <v>286</v>
      </c>
      <c r="C46" s="274"/>
    </row>
    <row r="47" spans="1:3" s="91" customFormat="1" ht="12" customHeight="1" x14ac:dyDescent="0.2">
      <c r="A47" s="406" t="s">
        <v>277</v>
      </c>
      <c r="B47" s="391" t="s">
        <v>441</v>
      </c>
      <c r="C47" s="378"/>
    </row>
    <row r="48" spans="1:3" s="91" customFormat="1" ht="12" customHeight="1" thickBot="1" x14ac:dyDescent="0.25">
      <c r="A48" s="406" t="s">
        <v>440</v>
      </c>
      <c r="B48" s="391" t="s">
        <v>287</v>
      </c>
      <c r="C48" s="378"/>
    </row>
    <row r="49" spans="1:3" s="91" customFormat="1" ht="12" customHeight="1" thickBot="1" x14ac:dyDescent="0.25">
      <c r="A49" s="32" t="s">
        <v>24</v>
      </c>
      <c r="B49" s="21" t="s">
        <v>288</v>
      </c>
      <c r="C49" s="269">
        <f>SUM(C50:C54)</f>
        <v>4318000</v>
      </c>
    </row>
    <row r="50" spans="1:3" s="91" customFormat="1" ht="12" customHeight="1" x14ac:dyDescent="0.2">
      <c r="A50" s="404" t="s">
        <v>95</v>
      </c>
      <c r="B50" s="389" t="s">
        <v>292</v>
      </c>
      <c r="C50" s="424"/>
    </row>
    <row r="51" spans="1:3" s="91" customFormat="1" ht="12" customHeight="1" x14ac:dyDescent="0.2">
      <c r="A51" s="405" t="s">
        <v>96</v>
      </c>
      <c r="B51" s="390" t="s">
        <v>293</v>
      </c>
      <c r="C51" s="274"/>
    </row>
    <row r="52" spans="1:3" s="91" customFormat="1" ht="12" customHeight="1" x14ac:dyDescent="0.2">
      <c r="A52" s="405" t="s">
        <v>289</v>
      </c>
      <c r="B52" s="390" t="s">
        <v>294</v>
      </c>
      <c r="C52" s="274">
        <v>3400000</v>
      </c>
    </row>
    <row r="53" spans="1:3" s="91" customFormat="1" ht="12" customHeight="1" x14ac:dyDescent="0.2">
      <c r="A53" s="405" t="s">
        <v>290</v>
      </c>
      <c r="B53" s="390" t="s">
        <v>295</v>
      </c>
      <c r="C53" s="274">
        <v>918000</v>
      </c>
    </row>
    <row r="54" spans="1:3" s="91" customFormat="1" ht="12" customHeight="1" thickBot="1" x14ac:dyDescent="0.25">
      <c r="A54" s="406" t="s">
        <v>291</v>
      </c>
      <c r="B54" s="391" t="s">
        <v>296</v>
      </c>
      <c r="C54" s="378"/>
    </row>
    <row r="55" spans="1:3" s="91" customFormat="1" ht="12" customHeight="1" thickBot="1" x14ac:dyDescent="0.25">
      <c r="A55" s="32" t="s">
        <v>179</v>
      </c>
      <c r="B55" s="21" t="s">
        <v>297</v>
      </c>
      <c r="C55" s="269">
        <f>SUM(C56:C58)</f>
        <v>0</v>
      </c>
    </row>
    <row r="56" spans="1:3" s="91" customFormat="1" ht="12" customHeight="1" x14ac:dyDescent="0.2">
      <c r="A56" s="404" t="s">
        <v>97</v>
      </c>
      <c r="B56" s="389" t="s">
        <v>298</v>
      </c>
      <c r="C56" s="272"/>
    </row>
    <row r="57" spans="1:3" s="91" customFormat="1" ht="12" customHeight="1" x14ac:dyDescent="0.2">
      <c r="A57" s="405" t="s">
        <v>98</v>
      </c>
      <c r="B57" s="390" t="s">
        <v>431</v>
      </c>
      <c r="C57" s="271"/>
    </row>
    <row r="58" spans="1:3" s="91" customFormat="1" ht="12" customHeight="1" x14ac:dyDescent="0.2">
      <c r="A58" s="405" t="s">
        <v>301</v>
      </c>
      <c r="B58" s="390" t="s">
        <v>299</v>
      </c>
      <c r="C58" s="271"/>
    </row>
    <row r="59" spans="1:3" s="91" customFormat="1" ht="12" customHeight="1" thickBot="1" x14ac:dyDescent="0.25">
      <c r="A59" s="406" t="s">
        <v>302</v>
      </c>
      <c r="B59" s="391" t="s">
        <v>300</v>
      </c>
      <c r="C59" s="273"/>
    </row>
    <row r="60" spans="1:3" s="91" customFormat="1" ht="12" customHeight="1" thickBot="1" x14ac:dyDescent="0.25">
      <c r="A60" s="32" t="s">
        <v>26</v>
      </c>
      <c r="B60" s="264" t="s">
        <v>303</v>
      </c>
      <c r="C60" s="269">
        <f>SUM(C61:C63)</f>
        <v>0</v>
      </c>
    </row>
    <row r="61" spans="1:3" s="91" customFormat="1" ht="12" customHeight="1" x14ac:dyDescent="0.2">
      <c r="A61" s="404" t="s">
        <v>180</v>
      </c>
      <c r="B61" s="389" t="s">
        <v>305</v>
      </c>
      <c r="C61" s="274"/>
    </row>
    <row r="62" spans="1:3" s="91" customFormat="1" ht="12" customHeight="1" x14ac:dyDescent="0.2">
      <c r="A62" s="405" t="s">
        <v>181</v>
      </c>
      <c r="B62" s="390" t="s">
        <v>432</v>
      </c>
      <c r="C62" s="274"/>
    </row>
    <row r="63" spans="1:3" s="91" customFormat="1" ht="12" customHeight="1" x14ac:dyDescent="0.2">
      <c r="A63" s="405" t="s">
        <v>231</v>
      </c>
      <c r="B63" s="390" t="s">
        <v>306</v>
      </c>
      <c r="C63" s="274"/>
    </row>
    <row r="64" spans="1:3" s="91" customFormat="1" ht="12" customHeight="1" thickBot="1" x14ac:dyDescent="0.25">
      <c r="A64" s="406" t="s">
        <v>304</v>
      </c>
      <c r="B64" s="391" t="s">
        <v>307</v>
      </c>
      <c r="C64" s="274"/>
    </row>
    <row r="65" spans="1:3" s="91" customFormat="1" ht="12" customHeight="1" thickBot="1" x14ac:dyDescent="0.25">
      <c r="A65" s="32" t="s">
        <v>27</v>
      </c>
      <c r="B65" s="21" t="s">
        <v>308</v>
      </c>
      <c r="C65" s="275">
        <f>+C8+C15+C22+C29+C37+C49+C55+C60</f>
        <v>277021103</v>
      </c>
    </row>
    <row r="66" spans="1:3" s="91" customFormat="1" ht="12" customHeight="1" thickBot="1" x14ac:dyDescent="0.2">
      <c r="A66" s="407" t="s">
        <v>399</v>
      </c>
      <c r="B66" s="264" t="s">
        <v>310</v>
      </c>
      <c r="C66" s="269">
        <f>SUM(C67:C69)</f>
        <v>0</v>
      </c>
    </row>
    <row r="67" spans="1:3" s="91" customFormat="1" ht="12" customHeight="1" x14ac:dyDescent="0.2">
      <c r="A67" s="404" t="s">
        <v>341</v>
      </c>
      <c r="B67" s="389" t="s">
        <v>311</v>
      </c>
      <c r="C67" s="274"/>
    </row>
    <row r="68" spans="1:3" s="91" customFormat="1" ht="12" customHeight="1" x14ac:dyDescent="0.2">
      <c r="A68" s="405" t="s">
        <v>350</v>
      </c>
      <c r="B68" s="390" t="s">
        <v>312</v>
      </c>
      <c r="C68" s="274"/>
    </row>
    <row r="69" spans="1:3" s="91" customFormat="1" ht="12" customHeight="1" thickBot="1" x14ac:dyDescent="0.25">
      <c r="A69" s="406" t="s">
        <v>351</v>
      </c>
      <c r="B69" s="392" t="s">
        <v>313</v>
      </c>
      <c r="C69" s="274"/>
    </row>
    <row r="70" spans="1:3" s="91" customFormat="1" ht="12" customHeight="1" thickBot="1" x14ac:dyDescent="0.2">
      <c r="A70" s="407" t="s">
        <v>314</v>
      </c>
      <c r="B70" s="264" t="s">
        <v>315</v>
      </c>
      <c r="C70" s="269">
        <f>SUM(C71:C74)</f>
        <v>0</v>
      </c>
    </row>
    <row r="71" spans="1:3" s="91" customFormat="1" ht="12" customHeight="1" x14ac:dyDescent="0.2">
      <c r="A71" s="404" t="s">
        <v>150</v>
      </c>
      <c r="B71" s="389" t="s">
        <v>316</v>
      </c>
      <c r="C71" s="274"/>
    </row>
    <row r="72" spans="1:3" s="91" customFormat="1" ht="12" customHeight="1" x14ac:dyDescent="0.2">
      <c r="A72" s="405" t="s">
        <v>151</v>
      </c>
      <c r="B72" s="390" t="s">
        <v>317</v>
      </c>
      <c r="C72" s="274"/>
    </row>
    <row r="73" spans="1:3" s="91" customFormat="1" ht="12" customHeight="1" x14ac:dyDescent="0.2">
      <c r="A73" s="405" t="s">
        <v>342</v>
      </c>
      <c r="B73" s="390" t="s">
        <v>318</v>
      </c>
      <c r="C73" s="274"/>
    </row>
    <row r="74" spans="1:3" s="91" customFormat="1" ht="12" customHeight="1" thickBot="1" x14ac:dyDescent="0.25">
      <c r="A74" s="406" t="s">
        <v>343</v>
      </c>
      <c r="B74" s="391" t="s">
        <v>319</v>
      </c>
      <c r="C74" s="274"/>
    </row>
    <row r="75" spans="1:3" s="91" customFormat="1" ht="12" customHeight="1" thickBot="1" x14ac:dyDescent="0.2">
      <c r="A75" s="407" t="s">
        <v>320</v>
      </c>
      <c r="B75" s="264" t="s">
        <v>321</v>
      </c>
      <c r="C75" s="269">
        <f>SUM(C76:C77)</f>
        <v>28207313</v>
      </c>
    </row>
    <row r="76" spans="1:3" s="91" customFormat="1" ht="12" customHeight="1" x14ac:dyDescent="0.2">
      <c r="A76" s="404" t="s">
        <v>344</v>
      </c>
      <c r="B76" s="389" t="s">
        <v>322</v>
      </c>
      <c r="C76" s="274">
        <v>28207313</v>
      </c>
    </row>
    <row r="77" spans="1:3" s="91" customFormat="1" ht="12" customHeight="1" thickBot="1" x14ac:dyDescent="0.25">
      <c r="A77" s="406" t="s">
        <v>345</v>
      </c>
      <c r="B77" s="391" t="s">
        <v>323</v>
      </c>
      <c r="C77" s="274"/>
    </row>
    <row r="78" spans="1:3" s="90" customFormat="1" ht="12" customHeight="1" thickBot="1" x14ac:dyDescent="0.2">
      <c r="A78" s="407" t="s">
        <v>324</v>
      </c>
      <c r="B78" s="264" t="s">
        <v>325</v>
      </c>
      <c r="C78" s="269">
        <f>SUM(C79:C81)</f>
        <v>1402042</v>
      </c>
    </row>
    <row r="79" spans="1:3" s="91" customFormat="1" ht="12" customHeight="1" x14ac:dyDescent="0.2">
      <c r="A79" s="404" t="s">
        <v>346</v>
      </c>
      <c r="B79" s="389" t="s">
        <v>326</v>
      </c>
      <c r="C79" s="274"/>
    </row>
    <row r="80" spans="1:3" s="91" customFormat="1" ht="12" customHeight="1" x14ac:dyDescent="0.2">
      <c r="A80" s="405" t="s">
        <v>347</v>
      </c>
      <c r="B80" s="390" t="s">
        <v>327</v>
      </c>
      <c r="C80" s="274">
        <v>1402042</v>
      </c>
    </row>
    <row r="81" spans="1:3" s="91" customFormat="1" ht="12" customHeight="1" thickBot="1" x14ac:dyDescent="0.25">
      <c r="A81" s="406" t="s">
        <v>348</v>
      </c>
      <c r="B81" s="391" t="s">
        <v>328</v>
      </c>
      <c r="C81" s="274"/>
    </row>
    <row r="82" spans="1:3" s="91" customFormat="1" ht="12" customHeight="1" thickBot="1" x14ac:dyDescent="0.2">
      <c r="A82" s="407" t="s">
        <v>329</v>
      </c>
      <c r="B82" s="264" t="s">
        <v>349</v>
      </c>
      <c r="C82" s="269">
        <f>SUM(C83:C86)</f>
        <v>0</v>
      </c>
    </row>
    <row r="83" spans="1:3" s="91" customFormat="1" ht="12" customHeight="1" x14ac:dyDescent="0.2">
      <c r="A83" s="408" t="s">
        <v>330</v>
      </c>
      <c r="B83" s="389" t="s">
        <v>331</v>
      </c>
      <c r="C83" s="274"/>
    </row>
    <row r="84" spans="1:3" s="91" customFormat="1" ht="12" customHeight="1" x14ac:dyDescent="0.2">
      <c r="A84" s="409" t="s">
        <v>332</v>
      </c>
      <c r="B84" s="390" t="s">
        <v>333</v>
      </c>
      <c r="C84" s="274"/>
    </row>
    <row r="85" spans="1:3" s="91" customFormat="1" ht="12" customHeight="1" x14ac:dyDescent="0.2">
      <c r="A85" s="409" t="s">
        <v>334</v>
      </c>
      <c r="B85" s="390" t="s">
        <v>335</v>
      </c>
      <c r="C85" s="274"/>
    </row>
    <row r="86" spans="1:3" s="90" customFormat="1" ht="12" customHeight="1" thickBot="1" x14ac:dyDescent="0.25">
      <c r="A86" s="410" t="s">
        <v>336</v>
      </c>
      <c r="B86" s="391" t="s">
        <v>337</v>
      </c>
      <c r="C86" s="274"/>
    </row>
    <row r="87" spans="1:3" s="90" customFormat="1" ht="12" customHeight="1" thickBot="1" x14ac:dyDescent="0.2">
      <c r="A87" s="407" t="s">
        <v>338</v>
      </c>
      <c r="B87" s="264" t="s">
        <v>480</v>
      </c>
      <c r="C87" s="425"/>
    </row>
    <row r="88" spans="1:3" s="90" customFormat="1" ht="12" customHeight="1" thickBot="1" x14ac:dyDescent="0.2">
      <c r="A88" s="407" t="s">
        <v>506</v>
      </c>
      <c r="B88" s="264" t="s">
        <v>339</v>
      </c>
      <c r="C88" s="425"/>
    </row>
    <row r="89" spans="1:3" s="90" customFormat="1" ht="12" customHeight="1" thickBot="1" x14ac:dyDescent="0.2">
      <c r="A89" s="407" t="s">
        <v>507</v>
      </c>
      <c r="B89" s="396" t="s">
        <v>483</v>
      </c>
      <c r="C89" s="275">
        <f>+C66+C70+C75+C78+C82+C88+C87</f>
        <v>29609355</v>
      </c>
    </row>
    <row r="90" spans="1:3" s="90" customFormat="1" ht="12" customHeight="1" thickBot="1" x14ac:dyDescent="0.2">
      <c r="A90" s="411" t="s">
        <v>508</v>
      </c>
      <c r="B90" s="397" t="s">
        <v>509</v>
      </c>
      <c r="C90" s="275">
        <f>+C65+C89</f>
        <v>306630458</v>
      </c>
    </row>
    <row r="91" spans="1:3" s="91" customFormat="1" ht="15" customHeight="1" thickBot="1" x14ac:dyDescent="0.25">
      <c r="A91" s="209"/>
      <c r="B91" s="210"/>
      <c r="C91" s="337"/>
    </row>
    <row r="92" spans="1:3" s="68" customFormat="1" ht="16.5" customHeight="1" thickBot="1" x14ac:dyDescent="0.25">
      <c r="A92" s="213"/>
      <c r="B92" s="214" t="s">
        <v>58</v>
      </c>
      <c r="C92" s="339"/>
    </row>
    <row r="93" spans="1:3" s="92" customFormat="1" ht="12" customHeight="1" thickBot="1" x14ac:dyDescent="0.25">
      <c r="A93" s="384" t="s">
        <v>19</v>
      </c>
      <c r="B93" s="28" t="s">
        <v>513</v>
      </c>
      <c r="C93" s="268">
        <f>+C94+C95+C96+C97+C98+C111</f>
        <v>127153952</v>
      </c>
    </row>
    <row r="94" spans="1:3" ht="12" customHeight="1" x14ac:dyDescent="0.2">
      <c r="A94" s="412" t="s">
        <v>99</v>
      </c>
      <c r="B94" s="10" t="s">
        <v>50</v>
      </c>
      <c r="C94" s="270">
        <v>57015640</v>
      </c>
    </row>
    <row r="95" spans="1:3" ht="12" customHeight="1" x14ac:dyDescent="0.2">
      <c r="A95" s="405" t="s">
        <v>100</v>
      </c>
      <c r="B95" s="8" t="s">
        <v>182</v>
      </c>
      <c r="C95" s="271">
        <v>6340166</v>
      </c>
    </row>
    <row r="96" spans="1:3" ht="12" customHeight="1" x14ac:dyDescent="0.2">
      <c r="A96" s="405" t="s">
        <v>101</v>
      </c>
      <c r="B96" s="8" t="s">
        <v>141</v>
      </c>
      <c r="C96" s="273">
        <v>43566546</v>
      </c>
    </row>
    <row r="97" spans="1:3" ht="12" customHeight="1" x14ac:dyDescent="0.2">
      <c r="A97" s="405" t="s">
        <v>102</v>
      </c>
      <c r="B97" s="11" t="s">
        <v>183</v>
      </c>
      <c r="C97" s="273">
        <v>11931600</v>
      </c>
    </row>
    <row r="98" spans="1:3" ht="12" customHeight="1" x14ac:dyDescent="0.2">
      <c r="A98" s="405" t="s">
        <v>113</v>
      </c>
      <c r="B98" s="19" t="s">
        <v>184</v>
      </c>
      <c r="C98" s="273">
        <v>8300000</v>
      </c>
    </row>
    <row r="99" spans="1:3" ht="12" customHeight="1" x14ac:dyDescent="0.2">
      <c r="A99" s="405" t="s">
        <v>103</v>
      </c>
      <c r="B99" s="8" t="s">
        <v>510</v>
      </c>
      <c r="C99" s="273"/>
    </row>
    <row r="100" spans="1:3" ht="12" customHeight="1" x14ac:dyDescent="0.2">
      <c r="A100" s="405" t="s">
        <v>104</v>
      </c>
      <c r="B100" s="132" t="s">
        <v>446</v>
      </c>
      <c r="C100" s="273"/>
    </row>
    <row r="101" spans="1:3" ht="12" customHeight="1" x14ac:dyDescent="0.2">
      <c r="A101" s="405" t="s">
        <v>114</v>
      </c>
      <c r="B101" s="132" t="s">
        <v>445</v>
      </c>
      <c r="C101" s="273"/>
    </row>
    <row r="102" spans="1:3" ht="12" customHeight="1" x14ac:dyDescent="0.2">
      <c r="A102" s="405" t="s">
        <v>115</v>
      </c>
      <c r="B102" s="132" t="s">
        <v>355</v>
      </c>
      <c r="C102" s="273"/>
    </row>
    <row r="103" spans="1:3" ht="12" customHeight="1" x14ac:dyDescent="0.2">
      <c r="A103" s="405" t="s">
        <v>116</v>
      </c>
      <c r="B103" s="133" t="s">
        <v>356</v>
      </c>
      <c r="C103" s="273"/>
    </row>
    <row r="104" spans="1:3" ht="12" customHeight="1" x14ac:dyDescent="0.2">
      <c r="A104" s="405" t="s">
        <v>117</v>
      </c>
      <c r="B104" s="133" t="s">
        <v>357</v>
      </c>
      <c r="C104" s="273"/>
    </row>
    <row r="105" spans="1:3" ht="12" customHeight="1" x14ac:dyDescent="0.2">
      <c r="A105" s="405" t="s">
        <v>119</v>
      </c>
      <c r="B105" s="132" t="s">
        <v>358</v>
      </c>
      <c r="C105" s="273">
        <v>6800000</v>
      </c>
    </row>
    <row r="106" spans="1:3" ht="12" customHeight="1" x14ac:dyDescent="0.2">
      <c r="A106" s="405" t="s">
        <v>185</v>
      </c>
      <c r="B106" s="132" t="s">
        <v>359</v>
      </c>
      <c r="C106" s="273"/>
    </row>
    <row r="107" spans="1:3" ht="12" customHeight="1" x14ac:dyDescent="0.2">
      <c r="A107" s="405" t="s">
        <v>353</v>
      </c>
      <c r="B107" s="133" t="s">
        <v>360</v>
      </c>
      <c r="C107" s="273"/>
    </row>
    <row r="108" spans="1:3" ht="12" customHeight="1" x14ac:dyDescent="0.2">
      <c r="A108" s="413" t="s">
        <v>354</v>
      </c>
      <c r="B108" s="134" t="s">
        <v>361</v>
      </c>
      <c r="C108" s="273"/>
    </row>
    <row r="109" spans="1:3" ht="12" customHeight="1" x14ac:dyDescent="0.2">
      <c r="A109" s="405" t="s">
        <v>443</v>
      </c>
      <c r="B109" s="134" t="s">
        <v>362</v>
      </c>
      <c r="C109" s="273"/>
    </row>
    <row r="110" spans="1:3" ht="12" customHeight="1" x14ac:dyDescent="0.2">
      <c r="A110" s="405" t="s">
        <v>444</v>
      </c>
      <c r="B110" s="133" t="s">
        <v>363</v>
      </c>
      <c r="C110" s="271">
        <v>1500000</v>
      </c>
    </row>
    <row r="111" spans="1:3" ht="12" customHeight="1" x14ac:dyDescent="0.2">
      <c r="A111" s="405" t="s">
        <v>448</v>
      </c>
      <c r="B111" s="11" t="s">
        <v>51</v>
      </c>
      <c r="C111" s="271"/>
    </row>
    <row r="112" spans="1:3" ht="12" customHeight="1" x14ac:dyDescent="0.2">
      <c r="A112" s="406" t="s">
        <v>449</v>
      </c>
      <c r="B112" s="8" t="s">
        <v>511</v>
      </c>
      <c r="C112" s="273"/>
    </row>
    <row r="113" spans="1:3" ht="12" customHeight="1" thickBot="1" x14ac:dyDescent="0.25">
      <c r="A113" s="414" t="s">
        <v>450</v>
      </c>
      <c r="B113" s="135" t="s">
        <v>512</v>
      </c>
      <c r="C113" s="277"/>
    </row>
    <row r="114" spans="1:3" ht="12" customHeight="1" thickBot="1" x14ac:dyDescent="0.25">
      <c r="A114" s="32" t="s">
        <v>20</v>
      </c>
      <c r="B114" s="27" t="s">
        <v>364</v>
      </c>
      <c r="C114" s="269">
        <f>+C115+C117+C119</f>
        <v>165631131</v>
      </c>
    </row>
    <row r="115" spans="1:3" ht="12" customHeight="1" x14ac:dyDescent="0.2">
      <c r="A115" s="404" t="s">
        <v>105</v>
      </c>
      <c r="B115" s="8" t="s">
        <v>230</v>
      </c>
      <c r="C115" s="272">
        <v>53368660</v>
      </c>
    </row>
    <row r="116" spans="1:3" ht="12" customHeight="1" x14ac:dyDescent="0.2">
      <c r="A116" s="404" t="s">
        <v>106</v>
      </c>
      <c r="B116" s="12" t="s">
        <v>368</v>
      </c>
      <c r="C116" s="272"/>
    </row>
    <row r="117" spans="1:3" ht="12" customHeight="1" x14ac:dyDescent="0.2">
      <c r="A117" s="404" t="s">
        <v>107</v>
      </c>
      <c r="B117" s="12" t="s">
        <v>186</v>
      </c>
      <c r="C117" s="271">
        <v>112262471</v>
      </c>
    </row>
    <row r="118" spans="1:3" ht="12" customHeight="1" x14ac:dyDescent="0.2">
      <c r="A118" s="404" t="s">
        <v>108</v>
      </c>
      <c r="B118" s="12" t="s">
        <v>369</v>
      </c>
      <c r="C118" s="236"/>
    </row>
    <row r="119" spans="1:3" ht="12" customHeight="1" x14ac:dyDescent="0.2">
      <c r="A119" s="404" t="s">
        <v>109</v>
      </c>
      <c r="B119" s="266" t="s">
        <v>232</v>
      </c>
      <c r="C119" s="236"/>
    </row>
    <row r="120" spans="1:3" ht="12" customHeight="1" x14ac:dyDescent="0.2">
      <c r="A120" s="404" t="s">
        <v>118</v>
      </c>
      <c r="B120" s="265" t="s">
        <v>433</v>
      </c>
      <c r="C120" s="236"/>
    </row>
    <row r="121" spans="1:3" ht="12" customHeight="1" x14ac:dyDescent="0.2">
      <c r="A121" s="404" t="s">
        <v>120</v>
      </c>
      <c r="B121" s="388" t="s">
        <v>374</v>
      </c>
      <c r="C121" s="236"/>
    </row>
    <row r="122" spans="1:3" ht="12" customHeight="1" x14ac:dyDescent="0.2">
      <c r="A122" s="404" t="s">
        <v>187</v>
      </c>
      <c r="B122" s="133" t="s">
        <v>357</v>
      </c>
      <c r="C122" s="236"/>
    </row>
    <row r="123" spans="1:3" ht="12" customHeight="1" x14ac:dyDescent="0.2">
      <c r="A123" s="404" t="s">
        <v>188</v>
      </c>
      <c r="B123" s="133" t="s">
        <v>373</v>
      </c>
      <c r="C123" s="236"/>
    </row>
    <row r="124" spans="1:3" ht="12" customHeight="1" x14ac:dyDescent="0.2">
      <c r="A124" s="404" t="s">
        <v>189</v>
      </c>
      <c r="B124" s="133" t="s">
        <v>372</v>
      </c>
      <c r="C124" s="236"/>
    </row>
    <row r="125" spans="1:3" ht="12" customHeight="1" x14ac:dyDescent="0.2">
      <c r="A125" s="404" t="s">
        <v>365</v>
      </c>
      <c r="B125" s="133" t="s">
        <v>360</v>
      </c>
      <c r="C125" s="236"/>
    </row>
    <row r="126" spans="1:3" ht="12" customHeight="1" x14ac:dyDescent="0.2">
      <c r="A126" s="404" t="s">
        <v>366</v>
      </c>
      <c r="B126" s="133" t="s">
        <v>371</v>
      </c>
      <c r="C126" s="236"/>
    </row>
    <row r="127" spans="1:3" ht="12" customHeight="1" thickBot="1" x14ac:dyDescent="0.25">
      <c r="A127" s="413" t="s">
        <v>367</v>
      </c>
      <c r="B127" s="133" t="s">
        <v>370</v>
      </c>
      <c r="C127" s="238"/>
    </row>
    <row r="128" spans="1:3" ht="12" customHeight="1" thickBot="1" x14ac:dyDescent="0.25">
      <c r="A128" s="32" t="s">
        <v>21</v>
      </c>
      <c r="B128" s="121" t="s">
        <v>453</v>
      </c>
      <c r="C128" s="269">
        <f>+C93+C114</f>
        <v>292785083</v>
      </c>
    </row>
    <row r="129" spans="1:11" ht="12" customHeight="1" thickBot="1" x14ac:dyDescent="0.25">
      <c r="A129" s="32" t="s">
        <v>22</v>
      </c>
      <c r="B129" s="121" t="s">
        <v>454</v>
      </c>
      <c r="C129" s="269">
        <f>+C130+C131+C132</f>
        <v>0</v>
      </c>
    </row>
    <row r="130" spans="1:11" s="92" customFormat="1" ht="12" customHeight="1" x14ac:dyDescent="0.2">
      <c r="A130" s="404" t="s">
        <v>269</v>
      </c>
      <c r="B130" s="9" t="s">
        <v>516</v>
      </c>
      <c r="C130" s="236"/>
    </row>
    <row r="131" spans="1:11" ht="12" customHeight="1" x14ac:dyDescent="0.2">
      <c r="A131" s="404" t="s">
        <v>270</v>
      </c>
      <c r="B131" s="9" t="s">
        <v>462</v>
      </c>
      <c r="C131" s="236"/>
    </row>
    <row r="132" spans="1:11" ht="12" customHeight="1" thickBot="1" x14ac:dyDescent="0.25">
      <c r="A132" s="413" t="s">
        <v>271</v>
      </c>
      <c r="B132" s="7" t="s">
        <v>515</v>
      </c>
      <c r="C132" s="236"/>
    </row>
    <row r="133" spans="1:11" ht="12" customHeight="1" thickBot="1" x14ac:dyDescent="0.25">
      <c r="A133" s="32" t="s">
        <v>23</v>
      </c>
      <c r="B133" s="121" t="s">
        <v>455</v>
      </c>
      <c r="C133" s="269">
        <f>+C134+C135+C136+C137+C138+C139</f>
        <v>0</v>
      </c>
    </row>
    <row r="134" spans="1:11" ht="12" customHeight="1" x14ac:dyDescent="0.2">
      <c r="A134" s="404" t="s">
        <v>92</v>
      </c>
      <c r="B134" s="9" t="s">
        <v>464</v>
      </c>
      <c r="C134" s="236"/>
    </row>
    <row r="135" spans="1:11" ht="12" customHeight="1" x14ac:dyDescent="0.2">
      <c r="A135" s="404" t="s">
        <v>93</v>
      </c>
      <c r="B135" s="9" t="s">
        <v>456</v>
      </c>
      <c r="C135" s="236"/>
    </row>
    <row r="136" spans="1:11" ht="12" customHeight="1" x14ac:dyDescent="0.2">
      <c r="A136" s="404" t="s">
        <v>94</v>
      </c>
      <c r="B136" s="9" t="s">
        <v>457</v>
      </c>
      <c r="C136" s="236"/>
    </row>
    <row r="137" spans="1:11" ht="12" customHeight="1" x14ac:dyDescent="0.2">
      <c r="A137" s="404" t="s">
        <v>174</v>
      </c>
      <c r="B137" s="9" t="s">
        <v>514</v>
      </c>
      <c r="C137" s="236"/>
    </row>
    <row r="138" spans="1:11" ht="12" customHeight="1" x14ac:dyDescent="0.2">
      <c r="A138" s="404" t="s">
        <v>175</v>
      </c>
      <c r="B138" s="9" t="s">
        <v>459</v>
      </c>
      <c r="C138" s="236"/>
    </row>
    <row r="139" spans="1:11" s="92" customFormat="1" ht="12" customHeight="1" thickBot="1" x14ac:dyDescent="0.25">
      <c r="A139" s="413" t="s">
        <v>176</v>
      </c>
      <c r="B139" s="7" t="s">
        <v>460</v>
      </c>
      <c r="C139" s="236"/>
    </row>
    <row r="140" spans="1:11" ht="12" customHeight="1" thickBot="1" x14ac:dyDescent="0.25">
      <c r="A140" s="32" t="s">
        <v>24</v>
      </c>
      <c r="B140" s="121" t="s">
        <v>542</v>
      </c>
      <c r="C140" s="275">
        <f>+C141+C142+C144+C145+C143</f>
        <v>13845375</v>
      </c>
      <c r="K140" s="219"/>
    </row>
    <row r="141" spans="1:11" x14ac:dyDescent="0.2">
      <c r="A141" s="404" t="s">
        <v>95</v>
      </c>
      <c r="B141" s="9" t="s">
        <v>375</v>
      </c>
      <c r="C141" s="236"/>
    </row>
    <row r="142" spans="1:11" ht="12" customHeight="1" x14ac:dyDescent="0.2">
      <c r="A142" s="404" t="s">
        <v>96</v>
      </c>
      <c r="B142" s="9" t="s">
        <v>376</v>
      </c>
      <c r="C142" s="236">
        <v>1402042</v>
      </c>
    </row>
    <row r="143" spans="1:11" s="92" customFormat="1" ht="12" customHeight="1" x14ac:dyDescent="0.2">
      <c r="A143" s="404" t="s">
        <v>289</v>
      </c>
      <c r="B143" s="9" t="s">
        <v>541</v>
      </c>
      <c r="C143" s="236">
        <v>12443333</v>
      </c>
    </row>
    <row r="144" spans="1:11" s="92" customFormat="1" ht="12" customHeight="1" x14ac:dyDescent="0.2">
      <c r="A144" s="404" t="s">
        <v>290</v>
      </c>
      <c r="B144" s="9" t="s">
        <v>469</v>
      </c>
      <c r="C144" s="236"/>
    </row>
    <row r="145" spans="1:3" s="92" customFormat="1" ht="12" customHeight="1" thickBot="1" x14ac:dyDescent="0.25">
      <c r="A145" s="413" t="s">
        <v>291</v>
      </c>
      <c r="B145" s="7" t="s">
        <v>395</v>
      </c>
      <c r="C145" s="236"/>
    </row>
    <row r="146" spans="1:3" s="92" customFormat="1" ht="12" customHeight="1" thickBot="1" x14ac:dyDescent="0.25">
      <c r="A146" s="32" t="s">
        <v>25</v>
      </c>
      <c r="B146" s="121" t="s">
        <v>470</v>
      </c>
      <c r="C146" s="278">
        <f>+C147+C148+C149+C150+C151</f>
        <v>0</v>
      </c>
    </row>
    <row r="147" spans="1:3" s="92" customFormat="1" ht="12" customHeight="1" x14ac:dyDescent="0.2">
      <c r="A147" s="404" t="s">
        <v>97</v>
      </c>
      <c r="B147" s="9" t="s">
        <v>465</v>
      </c>
      <c r="C147" s="236"/>
    </row>
    <row r="148" spans="1:3" s="92" customFormat="1" ht="12" customHeight="1" x14ac:dyDescent="0.2">
      <c r="A148" s="404" t="s">
        <v>98</v>
      </c>
      <c r="B148" s="9" t="s">
        <v>472</v>
      </c>
      <c r="C148" s="236"/>
    </row>
    <row r="149" spans="1:3" s="92" customFormat="1" ht="12" customHeight="1" x14ac:dyDescent="0.2">
      <c r="A149" s="404" t="s">
        <v>301</v>
      </c>
      <c r="B149" s="9" t="s">
        <v>467</v>
      </c>
      <c r="C149" s="236"/>
    </row>
    <row r="150" spans="1:3" ht="12.75" customHeight="1" x14ac:dyDescent="0.2">
      <c r="A150" s="404" t="s">
        <v>302</v>
      </c>
      <c r="B150" s="9" t="s">
        <v>517</v>
      </c>
      <c r="C150" s="236"/>
    </row>
    <row r="151" spans="1:3" ht="12.75" customHeight="1" thickBot="1" x14ac:dyDescent="0.25">
      <c r="A151" s="413" t="s">
        <v>471</v>
      </c>
      <c r="B151" s="7" t="s">
        <v>474</v>
      </c>
      <c r="C151" s="238"/>
    </row>
    <row r="152" spans="1:3" ht="12.75" customHeight="1" thickBot="1" x14ac:dyDescent="0.25">
      <c r="A152" s="455" t="s">
        <v>26</v>
      </c>
      <c r="B152" s="121" t="s">
        <v>475</v>
      </c>
      <c r="C152" s="278"/>
    </row>
    <row r="153" spans="1:3" ht="12" customHeight="1" thickBot="1" x14ac:dyDescent="0.25">
      <c r="A153" s="455" t="s">
        <v>27</v>
      </c>
      <c r="B153" s="121" t="s">
        <v>476</v>
      </c>
      <c r="C153" s="278"/>
    </row>
    <row r="154" spans="1:3" ht="15" customHeight="1" thickBot="1" x14ac:dyDescent="0.25">
      <c r="A154" s="32" t="s">
        <v>28</v>
      </c>
      <c r="B154" s="121" t="s">
        <v>478</v>
      </c>
      <c r="C154" s="398">
        <f>+C129+C133+C140+C146+C152+C153</f>
        <v>13845375</v>
      </c>
    </row>
    <row r="155" spans="1:3" ht="13.5" thickBot="1" x14ac:dyDescent="0.25">
      <c r="A155" s="415" t="s">
        <v>29</v>
      </c>
      <c r="B155" s="357" t="s">
        <v>477</v>
      </c>
      <c r="C155" s="398">
        <f>+C128+C154</f>
        <v>306630458</v>
      </c>
    </row>
    <row r="156" spans="1:3" ht="15" customHeight="1" thickBot="1" x14ac:dyDescent="0.25">
      <c r="A156" s="362"/>
      <c r="B156" s="363"/>
      <c r="C156" s="364"/>
    </row>
    <row r="157" spans="1:3" ht="14.25" customHeight="1" thickBot="1" x14ac:dyDescent="0.25">
      <c r="A157" s="217" t="s">
        <v>518</v>
      </c>
      <c r="B157" s="218"/>
      <c r="C157" s="118">
        <v>6</v>
      </c>
    </row>
    <row r="158" spans="1:3" ht="13.5" thickBot="1" x14ac:dyDescent="0.25">
      <c r="A158" s="217" t="s">
        <v>205</v>
      </c>
      <c r="B158" s="218"/>
      <c r="C158" s="118">
        <v>69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B2" sqref="B2"/>
    </sheetView>
  </sheetViews>
  <sheetFormatPr defaultRowHeight="12.75" x14ac:dyDescent="0.2"/>
  <cols>
    <col min="1" max="1" width="19.5" style="365" customWidth="1"/>
    <col min="2" max="2" width="72" style="366" customWidth="1"/>
    <col min="3" max="3" width="25" style="367" customWidth="1"/>
    <col min="4" max="16384" width="9.33203125" style="3"/>
  </cols>
  <sheetData>
    <row r="1" spans="1:3" s="2" customFormat="1" ht="16.5" customHeight="1" thickBot="1" x14ac:dyDescent="0.25">
      <c r="A1" s="197"/>
      <c r="B1" s="198"/>
      <c r="C1" s="524" t="s">
        <v>598</v>
      </c>
    </row>
    <row r="2" spans="1:3" s="88" customFormat="1" ht="21" customHeight="1" x14ac:dyDescent="0.2">
      <c r="A2" s="382" t="s">
        <v>62</v>
      </c>
      <c r="B2" s="328" t="s">
        <v>226</v>
      </c>
      <c r="C2" s="330" t="s">
        <v>55</v>
      </c>
    </row>
    <row r="3" spans="1:3" s="88" customFormat="1" ht="16.5" thickBot="1" x14ac:dyDescent="0.25">
      <c r="A3" s="199" t="s">
        <v>202</v>
      </c>
      <c r="B3" s="329" t="s">
        <v>435</v>
      </c>
      <c r="C3" s="454" t="s">
        <v>61</v>
      </c>
    </row>
    <row r="4" spans="1:3" s="89" customFormat="1" ht="15.95" customHeight="1" thickBot="1" x14ac:dyDescent="0.3">
      <c r="A4" s="200"/>
      <c r="B4" s="200"/>
      <c r="C4" s="4" t="str">
        <f>'9.1.1. sz. mell '!C4</f>
        <v>Forintban!</v>
      </c>
    </row>
    <row r="5" spans="1:3" ht="13.5" thickBot="1" x14ac:dyDescent="0.25">
      <c r="A5" s="383" t="s">
        <v>204</v>
      </c>
      <c r="B5" s="201" t="s">
        <v>558</v>
      </c>
      <c r="C5" s="331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332"/>
    </row>
    <row r="8" spans="1:3" s="68" customFormat="1" ht="12" customHeight="1" thickBot="1" x14ac:dyDescent="0.25">
      <c r="A8" s="32" t="s">
        <v>19</v>
      </c>
      <c r="B8" s="21" t="s">
        <v>253</v>
      </c>
      <c r="C8" s="269">
        <f>+C9+C10+C11+C12+C13+C14</f>
        <v>0</v>
      </c>
    </row>
    <row r="9" spans="1:3" s="90" customFormat="1" ht="12" customHeight="1" x14ac:dyDescent="0.2">
      <c r="A9" s="404" t="s">
        <v>99</v>
      </c>
      <c r="B9" s="389" t="s">
        <v>254</v>
      </c>
      <c r="C9" s="272"/>
    </row>
    <row r="10" spans="1:3" s="91" customFormat="1" ht="12" customHeight="1" x14ac:dyDescent="0.2">
      <c r="A10" s="405" t="s">
        <v>100</v>
      </c>
      <c r="B10" s="390" t="s">
        <v>255</v>
      </c>
      <c r="C10" s="271"/>
    </row>
    <row r="11" spans="1:3" s="91" customFormat="1" ht="12" customHeight="1" x14ac:dyDescent="0.2">
      <c r="A11" s="405" t="s">
        <v>101</v>
      </c>
      <c r="B11" s="390" t="s">
        <v>545</v>
      </c>
      <c r="C11" s="271"/>
    </row>
    <row r="12" spans="1:3" s="91" customFormat="1" ht="12" customHeight="1" x14ac:dyDescent="0.2">
      <c r="A12" s="405" t="s">
        <v>102</v>
      </c>
      <c r="B12" s="390" t="s">
        <v>257</v>
      </c>
      <c r="C12" s="271"/>
    </row>
    <row r="13" spans="1:3" s="91" customFormat="1" ht="12" customHeight="1" x14ac:dyDescent="0.2">
      <c r="A13" s="405" t="s">
        <v>149</v>
      </c>
      <c r="B13" s="390" t="s">
        <v>505</v>
      </c>
      <c r="C13" s="271"/>
    </row>
    <row r="14" spans="1:3" s="90" customFormat="1" ht="12" customHeight="1" thickBot="1" x14ac:dyDescent="0.25">
      <c r="A14" s="406" t="s">
        <v>103</v>
      </c>
      <c r="B14" s="391" t="s">
        <v>438</v>
      </c>
      <c r="C14" s="271"/>
    </row>
    <row r="15" spans="1:3" s="90" customFormat="1" ht="12" customHeight="1" thickBot="1" x14ac:dyDescent="0.25">
      <c r="A15" s="32" t="s">
        <v>20</v>
      </c>
      <c r="B15" s="264" t="s">
        <v>258</v>
      </c>
      <c r="C15" s="269">
        <f>+C16+C17+C18+C19+C20</f>
        <v>0</v>
      </c>
    </row>
    <row r="16" spans="1:3" s="90" customFormat="1" ht="12" customHeight="1" x14ac:dyDescent="0.2">
      <c r="A16" s="404" t="s">
        <v>105</v>
      </c>
      <c r="B16" s="389" t="s">
        <v>259</v>
      </c>
      <c r="C16" s="272"/>
    </row>
    <row r="17" spans="1:3" s="90" customFormat="1" ht="12" customHeight="1" x14ac:dyDescent="0.2">
      <c r="A17" s="405" t="s">
        <v>106</v>
      </c>
      <c r="B17" s="390" t="s">
        <v>260</v>
      </c>
      <c r="C17" s="271"/>
    </row>
    <row r="18" spans="1:3" s="90" customFormat="1" ht="12" customHeight="1" x14ac:dyDescent="0.2">
      <c r="A18" s="405" t="s">
        <v>107</v>
      </c>
      <c r="B18" s="390" t="s">
        <v>427</v>
      </c>
      <c r="C18" s="271"/>
    </row>
    <row r="19" spans="1:3" s="90" customFormat="1" ht="12" customHeight="1" x14ac:dyDescent="0.2">
      <c r="A19" s="405" t="s">
        <v>108</v>
      </c>
      <c r="B19" s="390" t="s">
        <v>428</v>
      </c>
      <c r="C19" s="271"/>
    </row>
    <row r="20" spans="1:3" s="90" customFormat="1" ht="12" customHeight="1" x14ac:dyDescent="0.2">
      <c r="A20" s="405" t="s">
        <v>109</v>
      </c>
      <c r="B20" s="390" t="s">
        <v>261</v>
      </c>
      <c r="C20" s="271"/>
    </row>
    <row r="21" spans="1:3" s="91" customFormat="1" ht="12" customHeight="1" thickBot="1" x14ac:dyDescent="0.25">
      <c r="A21" s="406" t="s">
        <v>118</v>
      </c>
      <c r="B21" s="391" t="s">
        <v>262</v>
      </c>
      <c r="C21" s="273"/>
    </row>
    <row r="22" spans="1:3" s="91" customFormat="1" ht="12" customHeight="1" thickBot="1" x14ac:dyDescent="0.25">
      <c r="A22" s="32" t="s">
        <v>21</v>
      </c>
      <c r="B22" s="21" t="s">
        <v>263</v>
      </c>
      <c r="C22" s="269">
        <f>+C23+C24+C25+C26+C27</f>
        <v>0</v>
      </c>
    </row>
    <row r="23" spans="1:3" s="91" customFormat="1" ht="12" customHeight="1" x14ac:dyDescent="0.2">
      <c r="A23" s="404" t="s">
        <v>88</v>
      </c>
      <c r="B23" s="389" t="s">
        <v>264</v>
      </c>
      <c r="C23" s="272"/>
    </row>
    <row r="24" spans="1:3" s="90" customFormat="1" ht="12" customHeight="1" x14ac:dyDescent="0.2">
      <c r="A24" s="405" t="s">
        <v>89</v>
      </c>
      <c r="B24" s="390" t="s">
        <v>265</v>
      </c>
      <c r="C24" s="271"/>
    </row>
    <row r="25" spans="1:3" s="91" customFormat="1" ht="12" customHeight="1" x14ac:dyDescent="0.2">
      <c r="A25" s="405" t="s">
        <v>90</v>
      </c>
      <c r="B25" s="390" t="s">
        <v>429</v>
      </c>
      <c r="C25" s="271"/>
    </row>
    <row r="26" spans="1:3" s="91" customFormat="1" ht="12" customHeight="1" x14ac:dyDescent="0.2">
      <c r="A26" s="405" t="s">
        <v>91</v>
      </c>
      <c r="B26" s="390" t="s">
        <v>430</v>
      </c>
      <c r="C26" s="271"/>
    </row>
    <row r="27" spans="1:3" s="91" customFormat="1" ht="12" customHeight="1" x14ac:dyDescent="0.2">
      <c r="A27" s="405" t="s">
        <v>170</v>
      </c>
      <c r="B27" s="390" t="s">
        <v>266</v>
      </c>
      <c r="C27" s="271"/>
    </row>
    <row r="28" spans="1:3" s="91" customFormat="1" ht="12" customHeight="1" thickBot="1" x14ac:dyDescent="0.25">
      <c r="A28" s="406" t="s">
        <v>171</v>
      </c>
      <c r="B28" s="391" t="s">
        <v>267</v>
      </c>
      <c r="C28" s="273"/>
    </row>
    <row r="29" spans="1:3" s="91" customFormat="1" ht="12" customHeight="1" thickBot="1" x14ac:dyDescent="0.25">
      <c r="A29" s="32" t="s">
        <v>172</v>
      </c>
      <c r="B29" s="21" t="s">
        <v>268</v>
      </c>
      <c r="C29" s="275">
        <f>SUM(C30:C36)</f>
        <v>0</v>
      </c>
    </row>
    <row r="30" spans="1:3" s="91" customFormat="1" ht="12" customHeight="1" x14ac:dyDescent="0.2">
      <c r="A30" s="404" t="s">
        <v>269</v>
      </c>
      <c r="B30" s="389" t="s">
        <v>550</v>
      </c>
      <c r="C30" s="272"/>
    </row>
    <row r="31" spans="1:3" s="91" customFormat="1" ht="12" customHeight="1" x14ac:dyDescent="0.2">
      <c r="A31" s="405" t="s">
        <v>270</v>
      </c>
      <c r="B31" s="390" t="s">
        <v>551</v>
      </c>
      <c r="C31" s="271"/>
    </row>
    <row r="32" spans="1:3" s="91" customFormat="1" ht="12" customHeight="1" x14ac:dyDescent="0.2">
      <c r="A32" s="405" t="s">
        <v>271</v>
      </c>
      <c r="B32" s="390" t="s">
        <v>552</v>
      </c>
      <c r="C32" s="271"/>
    </row>
    <row r="33" spans="1:3" s="91" customFormat="1" ht="12" customHeight="1" x14ac:dyDescent="0.2">
      <c r="A33" s="405" t="s">
        <v>272</v>
      </c>
      <c r="B33" s="390" t="s">
        <v>553</v>
      </c>
      <c r="C33" s="271"/>
    </row>
    <row r="34" spans="1:3" s="91" customFormat="1" ht="12" customHeight="1" x14ac:dyDescent="0.2">
      <c r="A34" s="405" t="s">
        <v>547</v>
      </c>
      <c r="B34" s="390" t="s">
        <v>273</v>
      </c>
      <c r="C34" s="271"/>
    </row>
    <row r="35" spans="1:3" s="91" customFormat="1" ht="12" customHeight="1" x14ac:dyDescent="0.2">
      <c r="A35" s="405" t="s">
        <v>548</v>
      </c>
      <c r="B35" s="390" t="s">
        <v>274</v>
      </c>
      <c r="C35" s="271"/>
    </row>
    <row r="36" spans="1:3" s="91" customFormat="1" ht="12" customHeight="1" thickBot="1" x14ac:dyDescent="0.25">
      <c r="A36" s="406" t="s">
        <v>549</v>
      </c>
      <c r="B36" s="391" t="s">
        <v>275</v>
      </c>
      <c r="C36" s="273"/>
    </row>
    <row r="37" spans="1:3" s="91" customFormat="1" ht="12" customHeight="1" thickBot="1" x14ac:dyDescent="0.25">
      <c r="A37" s="32" t="s">
        <v>23</v>
      </c>
      <c r="B37" s="21" t="s">
        <v>439</v>
      </c>
      <c r="C37" s="269">
        <f>SUM(C38:C48)</f>
        <v>0</v>
      </c>
    </row>
    <row r="38" spans="1:3" s="91" customFormat="1" ht="12" customHeight="1" x14ac:dyDescent="0.2">
      <c r="A38" s="404" t="s">
        <v>92</v>
      </c>
      <c r="B38" s="389" t="s">
        <v>278</v>
      </c>
      <c r="C38" s="272"/>
    </row>
    <row r="39" spans="1:3" s="91" customFormat="1" ht="12" customHeight="1" x14ac:dyDescent="0.2">
      <c r="A39" s="405" t="s">
        <v>93</v>
      </c>
      <c r="B39" s="390" t="s">
        <v>279</v>
      </c>
      <c r="C39" s="271"/>
    </row>
    <row r="40" spans="1:3" s="91" customFormat="1" ht="12" customHeight="1" x14ac:dyDescent="0.2">
      <c r="A40" s="405" t="s">
        <v>94</v>
      </c>
      <c r="B40" s="390" t="s">
        <v>280</v>
      </c>
      <c r="C40" s="271"/>
    </row>
    <row r="41" spans="1:3" s="91" customFormat="1" ht="12" customHeight="1" x14ac:dyDescent="0.2">
      <c r="A41" s="405" t="s">
        <v>174</v>
      </c>
      <c r="B41" s="390" t="s">
        <v>281</v>
      </c>
      <c r="C41" s="271"/>
    </row>
    <row r="42" spans="1:3" s="91" customFormat="1" ht="12" customHeight="1" x14ac:dyDescent="0.2">
      <c r="A42" s="405" t="s">
        <v>175</v>
      </c>
      <c r="B42" s="390" t="s">
        <v>282</v>
      </c>
      <c r="C42" s="271"/>
    </row>
    <row r="43" spans="1:3" s="91" customFormat="1" ht="12" customHeight="1" x14ac:dyDescent="0.2">
      <c r="A43" s="405" t="s">
        <v>176</v>
      </c>
      <c r="B43" s="390" t="s">
        <v>283</v>
      </c>
      <c r="C43" s="271"/>
    </row>
    <row r="44" spans="1:3" s="91" customFormat="1" ht="12" customHeight="1" x14ac:dyDescent="0.2">
      <c r="A44" s="405" t="s">
        <v>177</v>
      </c>
      <c r="B44" s="390" t="s">
        <v>284</v>
      </c>
      <c r="C44" s="271"/>
    </row>
    <row r="45" spans="1:3" s="91" customFormat="1" ht="12" customHeight="1" x14ac:dyDescent="0.2">
      <c r="A45" s="405" t="s">
        <v>178</v>
      </c>
      <c r="B45" s="390" t="s">
        <v>556</v>
      </c>
      <c r="C45" s="271"/>
    </row>
    <row r="46" spans="1:3" s="91" customFormat="1" ht="12" customHeight="1" x14ac:dyDescent="0.2">
      <c r="A46" s="405" t="s">
        <v>276</v>
      </c>
      <c r="B46" s="390" t="s">
        <v>286</v>
      </c>
      <c r="C46" s="274"/>
    </row>
    <row r="47" spans="1:3" s="91" customFormat="1" ht="12" customHeight="1" x14ac:dyDescent="0.2">
      <c r="A47" s="406" t="s">
        <v>277</v>
      </c>
      <c r="B47" s="391" t="s">
        <v>441</v>
      </c>
      <c r="C47" s="378"/>
    </row>
    <row r="48" spans="1:3" s="91" customFormat="1" ht="12" customHeight="1" thickBot="1" x14ac:dyDescent="0.25">
      <c r="A48" s="406" t="s">
        <v>440</v>
      </c>
      <c r="B48" s="391" t="s">
        <v>287</v>
      </c>
      <c r="C48" s="378"/>
    </row>
    <row r="49" spans="1:3" s="91" customFormat="1" ht="12" customHeight="1" thickBot="1" x14ac:dyDescent="0.25">
      <c r="A49" s="32" t="s">
        <v>24</v>
      </c>
      <c r="B49" s="21" t="s">
        <v>288</v>
      </c>
      <c r="C49" s="269">
        <f>SUM(C50:C54)</f>
        <v>0</v>
      </c>
    </row>
    <row r="50" spans="1:3" s="91" customFormat="1" ht="12" customHeight="1" x14ac:dyDescent="0.2">
      <c r="A50" s="404" t="s">
        <v>95</v>
      </c>
      <c r="B50" s="389" t="s">
        <v>292</v>
      </c>
      <c r="C50" s="424"/>
    </row>
    <row r="51" spans="1:3" s="91" customFormat="1" ht="12" customHeight="1" x14ac:dyDescent="0.2">
      <c r="A51" s="405" t="s">
        <v>96</v>
      </c>
      <c r="B51" s="390" t="s">
        <v>293</v>
      </c>
      <c r="C51" s="274"/>
    </row>
    <row r="52" spans="1:3" s="91" customFormat="1" ht="12" customHeight="1" x14ac:dyDescent="0.2">
      <c r="A52" s="405" t="s">
        <v>289</v>
      </c>
      <c r="B52" s="390" t="s">
        <v>294</v>
      </c>
      <c r="C52" s="274"/>
    </row>
    <row r="53" spans="1:3" s="91" customFormat="1" ht="12" customHeight="1" x14ac:dyDescent="0.2">
      <c r="A53" s="405" t="s">
        <v>290</v>
      </c>
      <c r="B53" s="390" t="s">
        <v>295</v>
      </c>
      <c r="C53" s="274"/>
    </row>
    <row r="54" spans="1:3" s="91" customFormat="1" ht="12" customHeight="1" thickBot="1" x14ac:dyDescent="0.25">
      <c r="A54" s="406" t="s">
        <v>291</v>
      </c>
      <c r="B54" s="391" t="s">
        <v>296</v>
      </c>
      <c r="C54" s="378"/>
    </row>
    <row r="55" spans="1:3" s="91" customFormat="1" ht="12" customHeight="1" thickBot="1" x14ac:dyDescent="0.25">
      <c r="A55" s="32" t="s">
        <v>179</v>
      </c>
      <c r="B55" s="21" t="s">
        <v>297</v>
      </c>
      <c r="C55" s="269">
        <f>SUM(C56:C58)</f>
        <v>0</v>
      </c>
    </row>
    <row r="56" spans="1:3" s="91" customFormat="1" ht="12" customHeight="1" x14ac:dyDescent="0.2">
      <c r="A56" s="404" t="s">
        <v>97</v>
      </c>
      <c r="B56" s="389" t="s">
        <v>298</v>
      </c>
      <c r="C56" s="272"/>
    </row>
    <row r="57" spans="1:3" s="91" customFormat="1" ht="12" customHeight="1" x14ac:dyDescent="0.2">
      <c r="A57" s="405" t="s">
        <v>98</v>
      </c>
      <c r="B57" s="390" t="s">
        <v>431</v>
      </c>
      <c r="C57" s="271"/>
    </row>
    <row r="58" spans="1:3" s="91" customFormat="1" ht="12" customHeight="1" x14ac:dyDescent="0.2">
      <c r="A58" s="405" t="s">
        <v>301</v>
      </c>
      <c r="B58" s="390" t="s">
        <v>299</v>
      </c>
      <c r="C58" s="271"/>
    </row>
    <row r="59" spans="1:3" s="91" customFormat="1" ht="12" customHeight="1" thickBot="1" x14ac:dyDescent="0.25">
      <c r="A59" s="406" t="s">
        <v>302</v>
      </c>
      <c r="B59" s="391" t="s">
        <v>300</v>
      </c>
      <c r="C59" s="273"/>
    </row>
    <row r="60" spans="1:3" s="91" customFormat="1" ht="12" customHeight="1" thickBot="1" x14ac:dyDescent="0.25">
      <c r="A60" s="32" t="s">
        <v>26</v>
      </c>
      <c r="B60" s="264" t="s">
        <v>303</v>
      </c>
      <c r="C60" s="269">
        <f>SUM(C61:C63)</f>
        <v>0</v>
      </c>
    </row>
    <row r="61" spans="1:3" s="91" customFormat="1" ht="12" customHeight="1" x14ac:dyDescent="0.2">
      <c r="A61" s="404" t="s">
        <v>180</v>
      </c>
      <c r="B61" s="389" t="s">
        <v>305</v>
      </c>
      <c r="C61" s="274"/>
    </row>
    <row r="62" spans="1:3" s="91" customFormat="1" ht="12" customHeight="1" x14ac:dyDescent="0.2">
      <c r="A62" s="405" t="s">
        <v>181</v>
      </c>
      <c r="B62" s="390" t="s">
        <v>432</v>
      </c>
      <c r="C62" s="274"/>
    </row>
    <row r="63" spans="1:3" s="91" customFormat="1" ht="12" customHeight="1" x14ac:dyDescent="0.2">
      <c r="A63" s="405" t="s">
        <v>231</v>
      </c>
      <c r="B63" s="390" t="s">
        <v>306</v>
      </c>
      <c r="C63" s="274"/>
    </row>
    <row r="64" spans="1:3" s="91" customFormat="1" ht="12" customHeight="1" thickBot="1" x14ac:dyDescent="0.25">
      <c r="A64" s="406" t="s">
        <v>304</v>
      </c>
      <c r="B64" s="391" t="s">
        <v>307</v>
      </c>
      <c r="C64" s="274"/>
    </row>
    <row r="65" spans="1:3" s="91" customFormat="1" ht="12" customHeight="1" thickBot="1" x14ac:dyDescent="0.25">
      <c r="A65" s="32" t="s">
        <v>27</v>
      </c>
      <c r="B65" s="21" t="s">
        <v>308</v>
      </c>
      <c r="C65" s="275">
        <f>+C8+C15+C22+C29+C37+C49+C55+C60</f>
        <v>0</v>
      </c>
    </row>
    <row r="66" spans="1:3" s="91" customFormat="1" ht="12" customHeight="1" thickBot="1" x14ac:dyDescent="0.2">
      <c r="A66" s="407" t="s">
        <v>399</v>
      </c>
      <c r="B66" s="264" t="s">
        <v>310</v>
      </c>
      <c r="C66" s="269">
        <f>SUM(C67:C69)</f>
        <v>0</v>
      </c>
    </row>
    <row r="67" spans="1:3" s="91" customFormat="1" ht="12" customHeight="1" x14ac:dyDescent="0.2">
      <c r="A67" s="404" t="s">
        <v>341</v>
      </c>
      <c r="B67" s="389" t="s">
        <v>311</v>
      </c>
      <c r="C67" s="274"/>
    </row>
    <row r="68" spans="1:3" s="91" customFormat="1" ht="12" customHeight="1" x14ac:dyDescent="0.2">
      <c r="A68" s="405" t="s">
        <v>350</v>
      </c>
      <c r="B68" s="390" t="s">
        <v>312</v>
      </c>
      <c r="C68" s="274"/>
    </row>
    <row r="69" spans="1:3" s="91" customFormat="1" ht="12" customHeight="1" thickBot="1" x14ac:dyDescent="0.25">
      <c r="A69" s="406" t="s">
        <v>351</v>
      </c>
      <c r="B69" s="392" t="s">
        <v>313</v>
      </c>
      <c r="C69" s="274"/>
    </row>
    <row r="70" spans="1:3" s="91" customFormat="1" ht="12" customHeight="1" thickBot="1" x14ac:dyDescent="0.2">
      <c r="A70" s="407" t="s">
        <v>314</v>
      </c>
      <c r="B70" s="264" t="s">
        <v>315</v>
      </c>
      <c r="C70" s="269">
        <f>SUM(C71:C74)</f>
        <v>0</v>
      </c>
    </row>
    <row r="71" spans="1:3" s="91" customFormat="1" ht="12" customHeight="1" x14ac:dyDescent="0.2">
      <c r="A71" s="404" t="s">
        <v>150</v>
      </c>
      <c r="B71" s="389" t="s">
        <v>316</v>
      </c>
      <c r="C71" s="274"/>
    </row>
    <row r="72" spans="1:3" s="91" customFormat="1" ht="12" customHeight="1" x14ac:dyDescent="0.2">
      <c r="A72" s="405" t="s">
        <v>151</v>
      </c>
      <c r="B72" s="390" t="s">
        <v>317</v>
      </c>
      <c r="C72" s="274"/>
    </row>
    <row r="73" spans="1:3" s="91" customFormat="1" ht="12" customHeight="1" x14ac:dyDescent="0.2">
      <c r="A73" s="405" t="s">
        <v>342</v>
      </c>
      <c r="B73" s="390" t="s">
        <v>318</v>
      </c>
      <c r="C73" s="274"/>
    </row>
    <row r="74" spans="1:3" s="91" customFormat="1" ht="12" customHeight="1" thickBot="1" x14ac:dyDescent="0.25">
      <c r="A74" s="406" t="s">
        <v>343</v>
      </c>
      <c r="B74" s="391" t="s">
        <v>319</v>
      </c>
      <c r="C74" s="274"/>
    </row>
    <row r="75" spans="1:3" s="91" customFormat="1" ht="12" customHeight="1" thickBot="1" x14ac:dyDescent="0.2">
      <c r="A75" s="407" t="s">
        <v>320</v>
      </c>
      <c r="B75" s="264" t="s">
        <v>321</v>
      </c>
      <c r="C75" s="269">
        <f>SUM(C76:C77)</f>
        <v>0</v>
      </c>
    </row>
    <row r="76" spans="1:3" s="91" customFormat="1" ht="12" customHeight="1" x14ac:dyDescent="0.2">
      <c r="A76" s="404" t="s">
        <v>344</v>
      </c>
      <c r="B76" s="389" t="s">
        <v>322</v>
      </c>
      <c r="C76" s="274"/>
    </row>
    <row r="77" spans="1:3" s="91" customFormat="1" ht="12" customHeight="1" thickBot="1" x14ac:dyDescent="0.25">
      <c r="A77" s="406" t="s">
        <v>345</v>
      </c>
      <c r="B77" s="391" t="s">
        <v>323</v>
      </c>
      <c r="C77" s="274"/>
    </row>
    <row r="78" spans="1:3" s="90" customFormat="1" ht="12" customHeight="1" thickBot="1" x14ac:dyDescent="0.2">
      <c r="A78" s="407" t="s">
        <v>324</v>
      </c>
      <c r="B78" s="264" t="s">
        <v>325</v>
      </c>
      <c r="C78" s="269">
        <f>SUM(C79:C81)</f>
        <v>0</v>
      </c>
    </row>
    <row r="79" spans="1:3" s="91" customFormat="1" ht="12" customHeight="1" x14ac:dyDescent="0.2">
      <c r="A79" s="404" t="s">
        <v>346</v>
      </c>
      <c r="B79" s="389" t="s">
        <v>326</v>
      </c>
      <c r="C79" s="274"/>
    </row>
    <row r="80" spans="1:3" s="91" customFormat="1" ht="12" customHeight="1" x14ac:dyDescent="0.2">
      <c r="A80" s="405" t="s">
        <v>347</v>
      </c>
      <c r="B80" s="390" t="s">
        <v>327</v>
      </c>
      <c r="C80" s="274"/>
    </row>
    <row r="81" spans="1:3" s="91" customFormat="1" ht="12" customHeight="1" thickBot="1" x14ac:dyDescent="0.25">
      <c r="A81" s="406" t="s">
        <v>348</v>
      </c>
      <c r="B81" s="391" t="s">
        <v>328</v>
      </c>
      <c r="C81" s="274"/>
    </row>
    <row r="82" spans="1:3" s="91" customFormat="1" ht="12" customHeight="1" thickBot="1" x14ac:dyDescent="0.2">
      <c r="A82" s="407" t="s">
        <v>329</v>
      </c>
      <c r="B82" s="264" t="s">
        <v>349</v>
      </c>
      <c r="C82" s="269">
        <f>SUM(C83:C86)</f>
        <v>0</v>
      </c>
    </row>
    <row r="83" spans="1:3" s="91" customFormat="1" ht="12" customHeight="1" x14ac:dyDescent="0.2">
      <c r="A83" s="408" t="s">
        <v>330</v>
      </c>
      <c r="B83" s="389" t="s">
        <v>331</v>
      </c>
      <c r="C83" s="274"/>
    </row>
    <row r="84" spans="1:3" s="91" customFormat="1" ht="12" customHeight="1" x14ac:dyDescent="0.2">
      <c r="A84" s="409" t="s">
        <v>332</v>
      </c>
      <c r="B84" s="390" t="s">
        <v>333</v>
      </c>
      <c r="C84" s="274"/>
    </row>
    <row r="85" spans="1:3" s="91" customFormat="1" ht="12" customHeight="1" x14ac:dyDescent="0.2">
      <c r="A85" s="409" t="s">
        <v>334</v>
      </c>
      <c r="B85" s="390" t="s">
        <v>335</v>
      </c>
      <c r="C85" s="274"/>
    </row>
    <row r="86" spans="1:3" s="90" customFormat="1" ht="12" customHeight="1" thickBot="1" x14ac:dyDescent="0.25">
      <c r="A86" s="410" t="s">
        <v>336</v>
      </c>
      <c r="B86" s="391" t="s">
        <v>337</v>
      </c>
      <c r="C86" s="274"/>
    </row>
    <row r="87" spans="1:3" s="90" customFormat="1" ht="12" customHeight="1" thickBot="1" x14ac:dyDescent="0.2">
      <c r="A87" s="407" t="s">
        <v>338</v>
      </c>
      <c r="B87" s="264" t="s">
        <v>480</v>
      </c>
      <c r="C87" s="425"/>
    </row>
    <row r="88" spans="1:3" s="90" customFormat="1" ht="12" customHeight="1" thickBot="1" x14ac:dyDescent="0.2">
      <c r="A88" s="407" t="s">
        <v>506</v>
      </c>
      <c r="B88" s="264" t="s">
        <v>339</v>
      </c>
      <c r="C88" s="425"/>
    </row>
    <row r="89" spans="1:3" s="90" customFormat="1" ht="12" customHeight="1" thickBot="1" x14ac:dyDescent="0.2">
      <c r="A89" s="407" t="s">
        <v>507</v>
      </c>
      <c r="B89" s="396" t="s">
        <v>483</v>
      </c>
      <c r="C89" s="275">
        <f>+C66+C70+C75+C78+C82+C88+C87</f>
        <v>0</v>
      </c>
    </row>
    <row r="90" spans="1:3" s="90" customFormat="1" ht="12" customHeight="1" thickBot="1" x14ac:dyDescent="0.2">
      <c r="A90" s="411" t="s">
        <v>508</v>
      </c>
      <c r="B90" s="397" t="s">
        <v>509</v>
      </c>
      <c r="C90" s="275">
        <f>+C65+C89</f>
        <v>0</v>
      </c>
    </row>
    <row r="91" spans="1:3" s="91" customFormat="1" ht="15" customHeight="1" thickBot="1" x14ac:dyDescent="0.25">
      <c r="A91" s="209"/>
      <c r="B91" s="210"/>
      <c r="C91" s="337"/>
    </row>
    <row r="92" spans="1:3" s="68" customFormat="1" ht="16.5" customHeight="1" thickBot="1" x14ac:dyDescent="0.25">
      <c r="A92" s="213"/>
      <c r="B92" s="214" t="s">
        <v>58</v>
      </c>
      <c r="C92" s="339"/>
    </row>
    <row r="93" spans="1:3" s="92" customFormat="1" ht="12" customHeight="1" thickBot="1" x14ac:dyDescent="0.25">
      <c r="A93" s="384" t="s">
        <v>19</v>
      </c>
      <c r="B93" s="28" t="s">
        <v>513</v>
      </c>
      <c r="C93" s="268">
        <f>+C94+C95+C96+C97+C98+C111</f>
        <v>0</v>
      </c>
    </row>
    <row r="94" spans="1:3" ht="12" customHeight="1" x14ac:dyDescent="0.2">
      <c r="A94" s="412" t="s">
        <v>99</v>
      </c>
      <c r="B94" s="10" t="s">
        <v>50</v>
      </c>
      <c r="C94" s="270"/>
    </row>
    <row r="95" spans="1:3" ht="12" customHeight="1" x14ac:dyDescent="0.2">
      <c r="A95" s="405" t="s">
        <v>100</v>
      </c>
      <c r="B95" s="8" t="s">
        <v>182</v>
      </c>
      <c r="C95" s="271"/>
    </row>
    <row r="96" spans="1:3" ht="12" customHeight="1" x14ac:dyDescent="0.2">
      <c r="A96" s="405" t="s">
        <v>101</v>
      </c>
      <c r="B96" s="8" t="s">
        <v>141</v>
      </c>
      <c r="C96" s="273"/>
    </row>
    <row r="97" spans="1:3" ht="12" customHeight="1" x14ac:dyDescent="0.2">
      <c r="A97" s="405" t="s">
        <v>102</v>
      </c>
      <c r="B97" s="11" t="s">
        <v>183</v>
      </c>
      <c r="C97" s="273"/>
    </row>
    <row r="98" spans="1:3" ht="12" customHeight="1" x14ac:dyDescent="0.2">
      <c r="A98" s="405" t="s">
        <v>113</v>
      </c>
      <c r="B98" s="19" t="s">
        <v>184</v>
      </c>
      <c r="C98" s="273"/>
    </row>
    <row r="99" spans="1:3" ht="12" customHeight="1" x14ac:dyDescent="0.2">
      <c r="A99" s="405" t="s">
        <v>103</v>
      </c>
      <c r="B99" s="8" t="s">
        <v>510</v>
      </c>
      <c r="C99" s="273"/>
    </row>
    <row r="100" spans="1:3" ht="12" customHeight="1" x14ac:dyDescent="0.2">
      <c r="A100" s="405" t="s">
        <v>104</v>
      </c>
      <c r="B100" s="132" t="s">
        <v>446</v>
      </c>
      <c r="C100" s="273"/>
    </row>
    <row r="101" spans="1:3" ht="12" customHeight="1" x14ac:dyDescent="0.2">
      <c r="A101" s="405" t="s">
        <v>114</v>
      </c>
      <c r="B101" s="132" t="s">
        <v>445</v>
      </c>
      <c r="C101" s="273"/>
    </row>
    <row r="102" spans="1:3" ht="12" customHeight="1" x14ac:dyDescent="0.2">
      <c r="A102" s="405" t="s">
        <v>115</v>
      </c>
      <c r="B102" s="132" t="s">
        <v>355</v>
      </c>
      <c r="C102" s="273"/>
    </row>
    <row r="103" spans="1:3" ht="12" customHeight="1" x14ac:dyDescent="0.2">
      <c r="A103" s="405" t="s">
        <v>116</v>
      </c>
      <c r="B103" s="133" t="s">
        <v>356</v>
      </c>
      <c r="C103" s="273"/>
    </row>
    <row r="104" spans="1:3" ht="12" customHeight="1" x14ac:dyDescent="0.2">
      <c r="A104" s="405" t="s">
        <v>117</v>
      </c>
      <c r="B104" s="133" t="s">
        <v>357</v>
      </c>
      <c r="C104" s="273"/>
    </row>
    <row r="105" spans="1:3" ht="12" customHeight="1" x14ac:dyDescent="0.2">
      <c r="A105" s="405" t="s">
        <v>119</v>
      </c>
      <c r="B105" s="132" t="s">
        <v>358</v>
      </c>
      <c r="C105" s="273"/>
    </row>
    <row r="106" spans="1:3" ht="12" customHeight="1" x14ac:dyDescent="0.2">
      <c r="A106" s="405" t="s">
        <v>185</v>
      </c>
      <c r="B106" s="132" t="s">
        <v>359</v>
      </c>
      <c r="C106" s="273"/>
    </row>
    <row r="107" spans="1:3" ht="12" customHeight="1" x14ac:dyDescent="0.2">
      <c r="A107" s="405" t="s">
        <v>353</v>
      </c>
      <c r="B107" s="133" t="s">
        <v>360</v>
      </c>
      <c r="C107" s="273"/>
    </row>
    <row r="108" spans="1:3" ht="12" customHeight="1" x14ac:dyDescent="0.2">
      <c r="A108" s="413" t="s">
        <v>354</v>
      </c>
      <c r="B108" s="134" t="s">
        <v>361</v>
      </c>
      <c r="C108" s="273"/>
    </row>
    <row r="109" spans="1:3" ht="12" customHeight="1" x14ac:dyDescent="0.2">
      <c r="A109" s="405" t="s">
        <v>443</v>
      </c>
      <c r="B109" s="134" t="s">
        <v>362</v>
      </c>
      <c r="C109" s="273"/>
    </row>
    <row r="110" spans="1:3" ht="12" customHeight="1" x14ac:dyDescent="0.2">
      <c r="A110" s="405" t="s">
        <v>444</v>
      </c>
      <c r="B110" s="133" t="s">
        <v>363</v>
      </c>
      <c r="C110" s="271"/>
    </row>
    <row r="111" spans="1:3" ht="12" customHeight="1" x14ac:dyDescent="0.2">
      <c r="A111" s="405" t="s">
        <v>448</v>
      </c>
      <c r="B111" s="11" t="s">
        <v>51</v>
      </c>
      <c r="C111" s="271"/>
    </row>
    <row r="112" spans="1:3" ht="12" customHeight="1" x14ac:dyDescent="0.2">
      <c r="A112" s="406" t="s">
        <v>449</v>
      </c>
      <c r="B112" s="8" t="s">
        <v>511</v>
      </c>
      <c r="C112" s="273"/>
    </row>
    <row r="113" spans="1:3" ht="12" customHeight="1" thickBot="1" x14ac:dyDescent="0.25">
      <c r="A113" s="414" t="s">
        <v>450</v>
      </c>
      <c r="B113" s="135" t="s">
        <v>512</v>
      </c>
      <c r="C113" s="277"/>
    </row>
    <row r="114" spans="1:3" ht="12" customHeight="1" thickBot="1" x14ac:dyDescent="0.25">
      <c r="A114" s="32" t="s">
        <v>20</v>
      </c>
      <c r="B114" s="27" t="s">
        <v>364</v>
      </c>
      <c r="C114" s="269">
        <f>+C115+C117+C119</f>
        <v>0</v>
      </c>
    </row>
    <row r="115" spans="1:3" ht="12" customHeight="1" x14ac:dyDescent="0.2">
      <c r="A115" s="404" t="s">
        <v>105</v>
      </c>
      <c r="B115" s="8" t="s">
        <v>230</v>
      </c>
      <c r="C115" s="272"/>
    </row>
    <row r="116" spans="1:3" ht="12" customHeight="1" x14ac:dyDescent="0.2">
      <c r="A116" s="404" t="s">
        <v>106</v>
      </c>
      <c r="B116" s="12" t="s">
        <v>368</v>
      </c>
      <c r="C116" s="272"/>
    </row>
    <row r="117" spans="1:3" ht="12" customHeight="1" x14ac:dyDescent="0.2">
      <c r="A117" s="404" t="s">
        <v>107</v>
      </c>
      <c r="B117" s="12" t="s">
        <v>186</v>
      </c>
      <c r="C117" s="271"/>
    </row>
    <row r="118" spans="1:3" ht="12" customHeight="1" x14ac:dyDescent="0.2">
      <c r="A118" s="404" t="s">
        <v>108</v>
      </c>
      <c r="B118" s="12" t="s">
        <v>369</v>
      </c>
      <c r="C118" s="236"/>
    </row>
    <row r="119" spans="1:3" ht="12" customHeight="1" x14ac:dyDescent="0.2">
      <c r="A119" s="404" t="s">
        <v>109</v>
      </c>
      <c r="B119" s="266" t="s">
        <v>232</v>
      </c>
      <c r="C119" s="236"/>
    </row>
    <row r="120" spans="1:3" ht="12" customHeight="1" x14ac:dyDescent="0.2">
      <c r="A120" s="404" t="s">
        <v>118</v>
      </c>
      <c r="B120" s="265" t="s">
        <v>433</v>
      </c>
      <c r="C120" s="236"/>
    </row>
    <row r="121" spans="1:3" ht="12" customHeight="1" x14ac:dyDescent="0.2">
      <c r="A121" s="404" t="s">
        <v>120</v>
      </c>
      <c r="B121" s="388" t="s">
        <v>374</v>
      </c>
      <c r="C121" s="236"/>
    </row>
    <row r="122" spans="1:3" ht="12" customHeight="1" x14ac:dyDescent="0.2">
      <c r="A122" s="404" t="s">
        <v>187</v>
      </c>
      <c r="B122" s="133" t="s">
        <v>357</v>
      </c>
      <c r="C122" s="236"/>
    </row>
    <row r="123" spans="1:3" ht="12" customHeight="1" x14ac:dyDescent="0.2">
      <c r="A123" s="404" t="s">
        <v>188</v>
      </c>
      <c r="B123" s="133" t="s">
        <v>373</v>
      </c>
      <c r="C123" s="236"/>
    </row>
    <row r="124" spans="1:3" ht="12" customHeight="1" x14ac:dyDescent="0.2">
      <c r="A124" s="404" t="s">
        <v>189</v>
      </c>
      <c r="B124" s="133" t="s">
        <v>372</v>
      </c>
      <c r="C124" s="236"/>
    </row>
    <row r="125" spans="1:3" ht="12" customHeight="1" x14ac:dyDescent="0.2">
      <c r="A125" s="404" t="s">
        <v>365</v>
      </c>
      <c r="B125" s="133" t="s">
        <v>360</v>
      </c>
      <c r="C125" s="236"/>
    </row>
    <row r="126" spans="1:3" ht="12" customHeight="1" x14ac:dyDescent="0.2">
      <c r="A126" s="404" t="s">
        <v>366</v>
      </c>
      <c r="B126" s="133" t="s">
        <v>371</v>
      </c>
      <c r="C126" s="236"/>
    </row>
    <row r="127" spans="1:3" ht="12" customHeight="1" thickBot="1" x14ac:dyDescent="0.25">
      <c r="A127" s="413" t="s">
        <v>367</v>
      </c>
      <c r="B127" s="133" t="s">
        <v>370</v>
      </c>
      <c r="C127" s="238"/>
    </row>
    <row r="128" spans="1:3" ht="12" customHeight="1" thickBot="1" x14ac:dyDescent="0.25">
      <c r="A128" s="32" t="s">
        <v>21</v>
      </c>
      <c r="B128" s="121" t="s">
        <v>453</v>
      </c>
      <c r="C128" s="269">
        <f>+C93+C114</f>
        <v>0</v>
      </c>
    </row>
    <row r="129" spans="1:11" ht="12" customHeight="1" thickBot="1" x14ac:dyDescent="0.25">
      <c r="A129" s="32" t="s">
        <v>22</v>
      </c>
      <c r="B129" s="121" t="s">
        <v>454</v>
      </c>
      <c r="C129" s="269">
        <f>+C130+C131+C132</f>
        <v>0</v>
      </c>
    </row>
    <row r="130" spans="1:11" s="92" customFormat="1" ht="12" customHeight="1" x14ac:dyDescent="0.2">
      <c r="A130" s="404" t="s">
        <v>269</v>
      </c>
      <c r="B130" s="9" t="s">
        <v>516</v>
      </c>
      <c r="C130" s="236"/>
    </row>
    <row r="131" spans="1:11" ht="12" customHeight="1" x14ac:dyDescent="0.2">
      <c r="A131" s="404" t="s">
        <v>270</v>
      </c>
      <c r="B131" s="9" t="s">
        <v>462</v>
      </c>
      <c r="C131" s="236"/>
    </row>
    <row r="132" spans="1:11" ht="12" customHeight="1" thickBot="1" x14ac:dyDescent="0.25">
      <c r="A132" s="413" t="s">
        <v>271</v>
      </c>
      <c r="B132" s="7" t="s">
        <v>515</v>
      </c>
      <c r="C132" s="236"/>
    </row>
    <row r="133" spans="1:11" ht="12" customHeight="1" thickBot="1" x14ac:dyDescent="0.25">
      <c r="A133" s="32" t="s">
        <v>23</v>
      </c>
      <c r="B133" s="121" t="s">
        <v>455</v>
      </c>
      <c r="C133" s="269">
        <f>+C134+C135+C136+C137+C138+C139</f>
        <v>0</v>
      </c>
    </row>
    <row r="134" spans="1:11" ht="12" customHeight="1" x14ac:dyDescent="0.2">
      <c r="A134" s="404" t="s">
        <v>92</v>
      </c>
      <c r="B134" s="9" t="s">
        <v>464</v>
      </c>
      <c r="C134" s="236"/>
    </row>
    <row r="135" spans="1:11" ht="12" customHeight="1" x14ac:dyDescent="0.2">
      <c r="A135" s="404" t="s">
        <v>93</v>
      </c>
      <c r="B135" s="9" t="s">
        <v>456</v>
      </c>
      <c r="C135" s="236"/>
    </row>
    <row r="136" spans="1:11" ht="12" customHeight="1" x14ac:dyDescent="0.2">
      <c r="A136" s="404" t="s">
        <v>94</v>
      </c>
      <c r="B136" s="9" t="s">
        <v>457</v>
      </c>
      <c r="C136" s="236"/>
    </row>
    <row r="137" spans="1:11" ht="12" customHeight="1" x14ac:dyDescent="0.2">
      <c r="A137" s="404" t="s">
        <v>174</v>
      </c>
      <c r="B137" s="9" t="s">
        <v>514</v>
      </c>
      <c r="C137" s="236"/>
    </row>
    <row r="138" spans="1:11" ht="12" customHeight="1" x14ac:dyDescent="0.2">
      <c r="A138" s="404" t="s">
        <v>175</v>
      </c>
      <c r="B138" s="9" t="s">
        <v>459</v>
      </c>
      <c r="C138" s="236"/>
    </row>
    <row r="139" spans="1:11" s="92" customFormat="1" ht="12" customHeight="1" thickBot="1" x14ac:dyDescent="0.25">
      <c r="A139" s="413" t="s">
        <v>176</v>
      </c>
      <c r="B139" s="7" t="s">
        <v>460</v>
      </c>
      <c r="C139" s="236"/>
    </row>
    <row r="140" spans="1:11" ht="12" customHeight="1" thickBot="1" x14ac:dyDescent="0.25">
      <c r="A140" s="32" t="s">
        <v>24</v>
      </c>
      <c r="B140" s="121" t="s">
        <v>542</v>
      </c>
      <c r="C140" s="275">
        <f>+C141+C142+C144+C145+C143</f>
        <v>0</v>
      </c>
      <c r="K140" s="219"/>
    </row>
    <row r="141" spans="1:11" x14ac:dyDescent="0.2">
      <c r="A141" s="404" t="s">
        <v>95</v>
      </c>
      <c r="B141" s="9" t="s">
        <v>375</v>
      </c>
      <c r="C141" s="236"/>
    </row>
    <row r="142" spans="1:11" ht="12" customHeight="1" x14ac:dyDescent="0.2">
      <c r="A142" s="404" t="s">
        <v>96</v>
      </c>
      <c r="B142" s="9" t="s">
        <v>376</v>
      </c>
      <c r="C142" s="236"/>
    </row>
    <row r="143" spans="1:11" s="92" customFormat="1" ht="12" customHeight="1" x14ac:dyDescent="0.2">
      <c r="A143" s="404" t="s">
        <v>289</v>
      </c>
      <c r="B143" s="9" t="s">
        <v>541</v>
      </c>
      <c r="C143" s="236"/>
    </row>
    <row r="144" spans="1:11" s="92" customFormat="1" ht="12" customHeight="1" x14ac:dyDescent="0.2">
      <c r="A144" s="404" t="s">
        <v>290</v>
      </c>
      <c r="B144" s="9" t="s">
        <v>469</v>
      </c>
      <c r="C144" s="236"/>
    </row>
    <row r="145" spans="1:3" s="92" customFormat="1" ht="12" customHeight="1" thickBot="1" x14ac:dyDescent="0.25">
      <c r="A145" s="413" t="s">
        <v>291</v>
      </c>
      <c r="B145" s="7" t="s">
        <v>395</v>
      </c>
      <c r="C145" s="236"/>
    </row>
    <row r="146" spans="1:3" s="92" customFormat="1" ht="12" customHeight="1" thickBot="1" x14ac:dyDescent="0.25">
      <c r="A146" s="32" t="s">
        <v>25</v>
      </c>
      <c r="B146" s="121" t="s">
        <v>470</v>
      </c>
      <c r="C146" s="278">
        <f>+C147+C148+C149+C150+C151</f>
        <v>0</v>
      </c>
    </row>
    <row r="147" spans="1:3" s="92" customFormat="1" ht="12" customHeight="1" x14ac:dyDescent="0.2">
      <c r="A147" s="404" t="s">
        <v>97</v>
      </c>
      <c r="B147" s="9" t="s">
        <v>465</v>
      </c>
      <c r="C147" s="236"/>
    </row>
    <row r="148" spans="1:3" s="92" customFormat="1" ht="12" customHeight="1" x14ac:dyDescent="0.2">
      <c r="A148" s="404" t="s">
        <v>98</v>
      </c>
      <c r="B148" s="9" t="s">
        <v>472</v>
      </c>
      <c r="C148" s="236"/>
    </row>
    <row r="149" spans="1:3" s="92" customFormat="1" ht="12" customHeight="1" x14ac:dyDescent="0.2">
      <c r="A149" s="404" t="s">
        <v>301</v>
      </c>
      <c r="B149" s="9" t="s">
        <v>467</v>
      </c>
      <c r="C149" s="236"/>
    </row>
    <row r="150" spans="1:3" ht="12.75" customHeight="1" x14ac:dyDescent="0.2">
      <c r="A150" s="404" t="s">
        <v>302</v>
      </c>
      <c r="B150" s="9" t="s">
        <v>517</v>
      </c>
      <c r="C150" s="236"/>
    </row>
    <row r="151" spans="1:3" ht="12.75" customHeight="1" thickBot="1" x14ac:dyDescent="0.25">
      <c r="A151" s="413" t="s">
        <v>471</v>
      </c>
      <c r="B151" s="7" t="s">
        <v>474</v>
      </c>
      <c r="C151" s="238"/>
    </row>
    <row r="152" spans="1:3" ht="12.75" customHeight="1" thickBot="1" x14ac:dyDescent="0.25">
      <c r="A152" s="455" t="s">
        <v>26</v>
      </c>
      <c r="B152" s="121" t="s">
        <v>475</v>
      </c>
      <c r="C152" s="278"/>
    </row>
    <row r="153" spans="1:3" ht="12" customHeight="1" thickBot="1" x14ac:dyDescent="0.25">
      <c r="A153" s="455" t="s">
        <v>27</v>
      </c>
      <c r="B153" s="121" t="s">
        <v>476</v>
      </c>
      <c r="C153" s="278"/>
    </row>
    <row r="154" spans="1:3" ht="15" customHeight="1" thickBot="1" x14ac:dyDescent="0.25">
      <c r="A154" s="32" t="s">
        <v>28</v>
      </c>
      <c r="B154" s="121" t="s">
        <v>478</v>
      </c>
      <c r="C154" s="398">
        <f>+C129+C133+C140+C146+C152+C153</f>
        <v>0</v>
      </c>
    </row>
    <row r="155" spans="1:3" ht="13.5" thickBot="1" x14ac:dyDescent="0.25">
      <c r="A155" s="415" t="s">
        <v>29</v>
      </c>
      <c r="B155" s="357" t="s">
        <v>477</v>
      </c>
      <c r="C155" s="398">
        <f>+C128+C154</f>
        <v>0</v>
      </c>
    </row>
    <row r="156" spans="1:3" ht="15" customHeight="1" thickBot="1" x14ac:dyDescent="0.25">
      <c r="A156" s="362"/>
      <c r="B156" s="363"/>
      <c r="C156" s="364"/>
    </row>
    <row r="157" spans="1:3" ht="14.25" customHeight="1" thickBot="1" x14ac:dyDescent="0.25">
      <c r="A157" s="217" t="s">
        <v>518</v>
      </c>
      <c r="B157" s="218"/>
      <c r="C157" s="118"/>
    </row>
    <row r="158" spans="1:3" ht="13.5" thickBot="1" x14ac:dyDescent="0.25">
      <c r="A158" s="217" t="s">
        <v>205</v>
      </c>
      <c r="B158" s="218"/>
      <c r="C158" s="118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 x14ac:dyDescent="0.2"/>
  <cols>
    <col min="1" max="1" width="19.5" style="365" customWidth="1"/>
    <col min="2" max="2" width="72" style="366" customWidth="1"/>
    <col min="3" max="3" width="25" style="367" customWidth="1"/>
    <col min="4" max="16384" width="9.33203125" style="3"/>
  </cols>
  <sheetData>
    <row r="1" spans="1:3" s="2" customFormat="1" ht="16.5" customHeight="1" thickBot="1" x14ac:dyDescent="0.25">
      <c r="A1" s="197"/>
      <c r="B1" s="198"/>
      <c r="C1" s="524" t="s">
        <v>599</v>
      </c>
    </row>
    <row r="2" spans="1:3" s="88" customFormat="1" ht="21" customHeight="1" x14ac:dyDescent="0.2">
      <c r="A2" s="382" t="s">
        <v>62</v>
      </c>
      <c r="B2" s="328" t="s">
        <v>226</v>
      </c>
      <c r="C2" s="330" t="s">
        <v>55</v>
      </c>
    </row>
    <row r="3" spans="1:3" s="88" customFormat="1" ht="16.5" thickBot="1" x14ac:dyDescent="0.25">
      <c r="A3" s="199" t="s">
        <v>202</v>
      </c>
      <c r="B3" s="329" t="s">
        <v>529</v>
      </c>
      <c r="C3" s="454" t="s">
        <v>436</v>
      </c>
    </row>
    <row r="4" spans="1:3" s="89" customFormat="1" ht="15.95" customHeight="1" thickBot="1" x14ac:dyDescent="0.3">
      <c r="A4" s="200"/>
      <c r="B4" s="200"/>
      <c r="C4" s="4" t="str">
        <f>'9.1.2. sz. mell '!C4</f>
        <v>Forintban!</v>
      </c>
    </row>
    <row r="5" spans="1:3" ht="13.5" thickBot="1" x14ac:dyDescent="0.25">
      <c r="A5" s="383" t="s">
        <v>204</v>
      </c>
      <c r="B5" s="201" t="s">
        <v>558</v>
      </c>
      <c r="C5" s="331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332"/>
    </row>
    <row r="8" spans="1:3" s="68" customFormat="1" ht="12" customHeight="1" thickBot="1" x14ac:dyDescent="0.25">
      <c r="A8" s="32" t="s">
        <v>19</v>
      </c>
      <c r="B8" s="21" t="s">
        <v>253</v>
      </c>
      <c r="C8" s="269">
        <f>+C9+C10+C11+C12+C13+C14</f>
        <v>0</v>
      </c>
    </row>
    <row r="9" spans="1:3" s="90" customFormat="1" ht="12" customHeight="1" x14ac:dyDescent="0.2">
      <c r="A9" s="404" t="s">
        <v>99</v>
      </c>
      <c r="B9" s="389" t="s">
        <v>254</v>
      </c>
      <c r="C9" s="272"/>
    </row>
    <row r="10" spans="1:3" s="91" customFormat="1" ht="12" customHeight="1" x14ac:dyDescent="0.2">
      <c r="A10" s="405" t="s">
        <v>100</v>
      </c>
      <c r="B10" s="390" t="s">
        <v>255</v>
      </c>
      <c r="C10" s="271"/>
    </row>
    <row r="11" spans="1:3" s="91" customFormat="1" ht="12" customHeight="1" x14ac:dyDescent="0.2">
      <c r="A11" s="405" t="s">
        <v>101</v>
      </c>
      <c r="B11" s="390" t="s">
        <v>545</v>
      </c>
      <c r="C11" s="271"/>
    </row>
    <row r="12" spans="1:3" s="91" customFormat="1" ht="12" customHeight="1" x14ac:dyDescent="0.2">
      <c r="A12" s="405" t="s">
        <v>102</v>
      </c>
      <c r="B12" s="390" t="s">
        <v>257</v>
      </c>
      <c r="C12" s="271"/>
    </row>
    <row r="13" spans="1:3" s="91" customFormat="1" ht="12" customHeight="1" x14ac:dyDescent="0.2">
      <c r="A13" s="405" t="s">
        <v>149</v>
      </c>
      <c r="B13" s="390" t="s">
        <v>505</v>
      </c>
      <c r="C13" s="271"/>
    </row>
    <row r="14" spans="1:3" s="90" customFormat="1" ht="12" customHeight="1" thickBot="1" x14ac:dyDescent="0.25">
      <c r="A14" s="406" t="s">
        <v>103</v>
      </c>
      <c r="B14" s="391" t="s">
        <v>438</v>
      </c>
      <c r="C14" s="271"/>
    </row>
    <row r="15" spans="1:3" s="90" customFormat="1" ht="12" customHeight="1" thickBot="1" x14ac:dyDescent="0.25">
      <c r="A15" s="32" t="s">
        <v>20</v>
      </c>
      <c r="B15" s="264" t="s">
        <v>258</v>
      </c>
      <c r="C15" s="269">
        <f>+C16+C17+C18+C19+C20</f>
        <v>0</v>
      </c>
    </row>
    <row r="16" spans="1:3" s="90" customFormat="1" ht="12" customHeight="1" x14ac:dyDescent="0.2">
      <c r="A16" s="404" t="s">
        <v>105</v>
      </c>
      <c r="B16" s="389" t="s">
        <v>259</v>
      </c>
      <c r="C16" s="272"/>
    </row>
    <row r="17" spans="1:3" s="90" customFormat="1" ht="12" customHeight="1" x14ac:dyDescent="0.2">
      <c r="A17" s="405" t="s">
        <v>106</v>
      </c>
      <c r="B17" s="390" t="s">
        <v>260</v>
      </c>
      <c r="C17" s="271"/>
    </row>
    <row r="18" spans="1:3" s="90" customFormat="1" ht="12" customHeight="1" x14ac:dyDescent="0.2">
      <c r="A18" s="405" t="s">
        <v>107</v>
      </c>
      <c r="B18" s="390" t="s">
        <v>427</v>
      </c>
      <c r="C18" s="271"/>
    </row>
    <row r="19" spans="1:3" s="90" customFormat="1" ht="12" customHeight="1" x14ac:dyDescent="0.2">
      <c r="A19" s="405" t="s">
        <v>108</v>
      </c>
      <c r="B19" s="390" t="s">
        <v>428</v>
      </c>
      <c r="C19" s="271"/>
    </row>
    <row r="20" spans="1:3" s="90" customFormat="1" ht="12" customHeight="1" x14ac:dyDescent="0.2">
      <c r="A20" s="405" t="s">
        <v>109</v>
      </c>
      <c r="B20" s="390" t="s">
        <v>261</v>
      </c>
      <c r="C20" s="271"/>
    </row>
    <row r="21" spans="1:3" s="91" customFormat="1" ht="12" customHeight="1" thickBot="1" x14ac:dyDescent="0.25">
      <c r="A21" s="406" t="s">
        <v>118</v>
      </c>
      <c r="B21" s="391" t="s">
        <v>262</v>
      </c>
      <c r="C21" s="273"/>
    </row>
    <row r="22" spans="1:3" s="91" customFormat="1" ht="12" customHeight="1" thickBot="1" x14ac:dyDescent="0.25">
      <c r="A22" s="32" t="s">
        <v>21</v>
      </c>
      <c r="B22" s="21" t="s">
        <v>263</v>
      </c>
      <c r="C22" s="269">
        <f>+C23+C24+C25+C26+C27</f>
        <v>0</v>
      </c>
    </row>
    <row r="23" spans="1:3" s="91" customFormat="1" ht="12" customHeight="1" x14ac:dyDescent="0.2">
      <c r="A23" s="404" t="s">
        <v>88</v>
      </c>
      <c r="B23" s="389" t="s">
        <v>264</v>
      </c>
      <c r="C23" s="272"/>
    </row>
    <row r="24" spans="1:3" s="90" customFormat="1" ht="12" customHeight="1" x14ac:dyDescent="0.2">
      <c r="A24" s="405" t="s">
        <v>89</v>
      </c>
      <c r="B24" s="390" t="s">
        <v>265</v>
      </c>
      <c r="C24" s="271"/>
    </row>
    <row r="25" spans="1:3" s="91" customFormat="1" ht="12" customHeight="1" x14ac:dyDescent="0.2">
      <c r="A25" s="405" t="s">
        <v>90</v>
      </c>
      <c r="B25" s="390" t="s">
        <v>429</v>
      </c>
      <c r="C25" s="271"/>
    </row>
    <row r="26" spans="1:3" s="91" customFormat="1" ht="12" customHeight="1" x14ac:dyDescent="0.2">
      <c r="A26" s="405" t="s">
        <v>91</v>
      </c>
      <c r="B26" s="390" t="s">
        <v>430</v>
      </c>
      <c r="C26" s="271"/>
    </row>
    <row r="27" spans="1:3" s="91" customFormat="1" ht="12" customHeight="1" x14ac:dyDescent="0.2">
      <c r="A27" s="405" t="s">
        <v>170</v>
      </c>
      <c r="B27" s="390" t="s">
        <v>266</v>
      </c>
      <c r="C27" s="271"/>
    </row>
    <row r="28" spans="1:3" s="91" customFormat="1" ht="12" customHeight="1" thickBot="1" x14ac:dyDescent="0.25">
      <c r="A28" s="406" t="s">
        <v>171</v>
      </c>
      <c r="B28" s="391" t="s">
        <v>267</v>
      </c>
      <c r="C28" s="273"/>
    </row>
    <row r="29" spans="1:3" s="91" customFormat="1" ht="12" customHeight="1" thickBot="1" x14ac:dyDescent="0.25">
      <c r="A29" s="32" t="s">
        <v>172</v>
      </c>
      <c r="B29" s="21" t="s">
        <v>268</v>
      </c>
      <c r="C29" s="275">
        <f>SUM(C30:C36)</f>
        <v>0</v>
      </c>
    </row>
    <row r="30" spans="1:3" s="91" customFormat="1" ht="12" customHeight="1" x14ac:dyDescent="0.2">
      <c r="A30" s="404" t="s">
        <v>269</v>
      </c>
      <c r="B30" s="389" t="s">
        <v>550</v>
      </c>
      <c r="C30" s="272"/>
    </row>
    <row r="31" spans="1:3" s="91" customFormat="1" ht="12" customHeight="1" x14ac:dyDescent="0.2">
      <c r="A31" s="405" t="s">
        <v>270</v>
      </c>
      <c r="B31" s="390" t="s">
        <v>551</v>
      </c>
      <c r="C31" s="271"/>
    </row>
    <row r="32" spans="1:3" s="91" customFormat="1" ht="12" customHeight="1" x14ac:dyDescent="0.2">
      <c r="A32" s="405" t="s">
        <v>271</v>
      </c>
      <c r="B32" s="390" t="s">
        <v>552</v>
      </c>
      <c r="C32" s="271"/>
    </row>
    <row r="33" spans="1:3" s="91" customFormat="1" ht="12" customHeight="1" x14ac:dyDescent="0.2">
      <c r="A33" s="405" t="s">
        <v>272</v>
      </c>
      <c r="B33" s="390" t="s">
        <v>553</v>
      </c>
      <c r="C33" s="271"/>
    </row>
    <row r="34" spans="1:3" s="91" customFormat="1" ht="12" customHeight="1" x14ac:dyDescent="0.2">
      <c r="A34" s="405" t="s">
        <v>547</v>
      </c>
      <c r="B34" s="390" t="s">
        <v>273</v>
      </c>
      <c r="C34" s="271"/>
    </row>
    <row r="35" spans="1:3" s="91" customFormat="1" ht="12" customHeight="1" x14ac:dyDescent="0.2">
      <c r="A35" s="405" t="s">
        <v>548</v>
      </c>
      <c r="B35" s="390" t="s">
        <v>274</v>
      </c>
      <c r="C35" s="271"/>
    </row>
    <row r="36" spans="1:3" s="91" customFormat="1" ht="12" customHeight="1" thickBot="1" x14ac:dyDescent="0.25">
      <c r="A36" s="406" t="s">
        <v>549</v>
      </c>
      <c r="B36" s="479" t="s">
        <v>275</v>
      </c>
      <c r="C36" s="273"/>
    </row>
    <row r="37" spans="1:3" s="91" customFormat="1" ht="12" customHeight="1" thickBot="1" x14ac:dyDescent="0.25">
      <c r="A37" s="32" t="s">
        <v>23</v>
      </c>
      <c r="B37" s="21" t="s">
        <v>439</v>
      </c>
      <c r="C37" s="269">
        <f>SUM(C38:C48)</f>
        <v>0</v>
      </c>
    </row>
    <row r="38" spans="1:3" s="91" customFormat="1" ht="12" customHeight="1" x14ac:dyDescent="0.2">
      <c r="A38" s="404" t="s">
        <v>92</v>
      </c>
      <c r="B38" s="389" t="s">
        <v>278</v>
      </c>
      <c r="C38" s="272"/>
    </row>
    <row r="39" spans="1:3" s="91" customFormat="1" ht="12" customHeight="1" x14ac:dyDescent="0.2">
      <c r="A39" s="405" t="s">
        <v>93</v>
      </c>
      <c r="B39" s="390" t="s">
        <v>279</v>
      </c>
      <c r="C39" s="271"/>
    </row>
    <row r="40" spans="1:3" s="91" customFormat="1" ht="12" customHeight="1" x14ac:dyDescent="0.2">
      <c r="A40" s="405" t="s">
        <v>94</v>
      </c>
      <c r="B40" s="390" t="s">
        <v>280</v>
      </c>
      <c r="C40" s="271"/>
    </row>
    <row r="41" spans="1:3" s="91" customFormat="1" ht="12" customHeight="1" x14ac:dyDescent="0.2">
      <c r="A41" s="405" t="s">
        <v>174</v>
      </c>
      <c r="B41" s="390" t="s">
        <v>281</v>
      </c>
      <c r="C41" s="271"/>
    </row>
    <row r="42" spans="1:3" s="91" customFormat="1" ht="12" customHeight="1" x14ac:dyDescent="0.2">
      <c r="A42" s="405" t="s">
        <v>175</v>
      </c>
      <c r="B42" s="390" t="s">
        <v>282</v>
      </c>
      <c r="C42" s="271"/>
    </row>
    <row r="43" spans="1:3" s="91" customFormat="1" ht="12" customHeight="1" x14ac:dyDescent="0.2">
      <c r="A43" s="405" t="s">
        <v>176</v>
      </c>
      <c r="B43" s="390" t="s">
        <v>283</v>
      </c>
      <c r="C43" s="271"/>
    </row>
    <row r="44" spans="1:3" s="91" customFormat="1" ht="12" customHeight="1" x14ac:dyDescent="0.2">
      <c r="A44" s="405" t="s">
        <v>177</v>
      </c>
      <c r="B44" s="390" t="s">
        <v>284</v>
      </c>
      <c r="C44" s="271"/>
    </row>
    <row r="45" spans="1:3" s="91" customFormat="1" ht="12" customHeight="1" x14ac:dyDescent="0.2">
      <c r="A45" s="405" t="s">
        <v>178</v>
      </c>
      <c r="B45" s="390" t="s">
        <v>554</v>
      </c>
      <c r="C45" s="271"/>
    </row>
    <row r="46" spans="1:3" s="91" customFormat="1" ht="12" customHeight="1" x14ac:dyDescent="0.2">
      <c r="A46" s="405" t="s">
        <v>276</v>
      </c>
      <c r="B46" s="390" t="s">
        <v>286</v>
      </c>
      <c r="C46" s="274"/>
    </row>
    <row r="47" spans="1:3" s="91" customFormat="1" ht="12" customHeight="1" x14ac:dyDescent="0.2">
      <c r="A47" s="406" t="s">
        <v>277</v>
      </c>
      <c r="B47" s="391" t="s">
        <v>441</v>
      </c>
      <c r="C47" s="378"/>
    </row>
    <row r="48" spans="1:3" s="91" customFormat="1" ht="12" customHeight="1" thickBot="1" x14ac:dyDescent="0.25">
      <c r="A48" s="406" t="s">
        <v>440</v>
      </c>
      <c r="B48" s="391" t="s">
        <v>287</v>
      </c>
      <c r="C48" s="378"/>
    </row>
    <row r="49" spans="1:3" s="91" customFormat="1" ht="12" customHeight="1" thickBot="1" x14ac:dyDescent="0.25">
      <c r="A49" s="32" t="s">
        <v>24</v>
      </c>
      <c r="B49" s="21" t="s">
        <v>288</v>
      </c>
      <c r="C49" s="269">
        <f>SUM(C50:C54)</f>
        <v>0</v>
      </c>
    </row>
    <row r="50" spans="1:3" s="91" customFormat="1" ht="12" customHeight="1" x14ac:dyDescent="0.2">
      <c r="A50" s="404" t="s">
        <v>95</v>
      </c>
      <c r="B50" s="389" t="s">
        <v>292</v>
      </c>
      <c r="C50" s="424"/>
    </row>
    <row r="51" spans="1:3" s="91" customFormat="1" ht="12" customHeight="1" x14ac:dyDescent="0.2">
      <c r="A51" s="405" t="s">
        <v>96</v>
      </c>
      <c r="B51" s="390" t="s">
        <v>293</v>
      </c>
      <c r="C51" s="274"/>
    </row>
    <row r="52" spans="1:3" s="91" customFormat="1" ht="12" customHeight="1" x14ac:dyDescent="0.2">
      <c r="A52" s="405" t="s">
        <v>289</v>
      </c>
      <c r="B52" s="390" t="s">
        <v>294</v>
      </c>
      <c r="C52" s="274"/>
    </row>
    <row r="53" spans="1:3" s="91" customFormat="1" ht="12" customHeight="1" x14ac:dyDescent="0.2">
      <c r="A53" s="405" t="s">
        <v>290</v>
      </c>
      <c r="B53" s="390" t="s">
        <v>295</v>
      </c>
      <c r="C53" s="274"/>
    </row>
    <row r="54" spans="1:3" s="91" customFormat="1" ht="12" customHeight="1" thickBot="1" x14ac:dyDescent="0.25">
      <c r="A54" s="406" t="s">
        <v>291</v>
      </c>
      <c r="B54" s="479" t="s">
        <v>296</v>
      </c>
      <c r="C54" s="378"/>
    </row>
    <row r="55" spans="1:3" s="91" customFormat="1" ht="12" customHeight="1" thickBot="1" x14ac:dyDescent="0.25">
      <c r="A55" s="32" t="s">
        <v>179</v>
      </c>
      <c r="B55" s="21" t="s">
        <v>297</v>
      </c>
      <c r="C55" s="269">
        <f>SUM(C56:C58)</f>
        <v>0</v>
      </c>
    </row>
    <row r="56" spans="1:3" s="91" customFormat="1" ht="12" customHeight="1" x14ac:dyDescent="0.2">
      <c r="A56" s="404" t="s">
        <v>97</v>
      </c>
      <c r="B56" s="389" t="s">
        <v>298</v>
      </c>
      <c r="C56" s="272"/>
    </row>
    <row r="57" spans="1:3" s="91" customFormat="1" ht="12" customHeight="1" x14ac:dyDescent="0.2">
      <c r="A57" s="405" t="s">
        <v>98</v>
      </c>
      <c r="B57" s="390" t="s">
        <v>431</v>
      </c>
      <c r="C57" s="271"/>
    </row>
    <row r="58" spans="1:3" s="91" customFormat="1" ht="12" customHeight="1" x14ac:dyDescent="0.2">
      <c r="A58" s="405" t="s">
        <v>301</v>
      </c>
      <c r="B58" s="390" t="s">
        <v>299</v>
      </c>
      <c r="C58" s="271"/>
    </row>
    <row r="59" spans="1:3" s="91" customFormat="1" ht="12" customHeight="1" thickBot="1" x14ac:dyDescent="0.25">
      <c r="A59" s="406" t="s">
        <v>302</v>
      </c>
      <c r="B59" s="479" t="s">
        <v>300</v>
      </c>
      <c r="C59" s="273"/>
    </row>
    <row r="60" spans="1:3" s="91" customFormat="1" ht="12" customHeight="1" thickBot="1" x14ac:dyDescent="0.25">
      <c r="A60" s="32" t="s">
        <v>26</v>
      </c>
      <c r="B60" s="264" t="s">
        <v>303</v>
      </c>
      <c r="C60" s="269">
        <f>SUM(C61:C63)</f>
        <v>0</v>
      </c>
    </row>
    <row r="61" spans="1:3" s="91" customFormat="1" ht="12" customHeight="1" x14ac:dyDescent="0.2">
      <c r="A61" s="404" t="s">
        <v>180</v>
      </c>
      <c r="B61" s="389" t="s">
        <v>305</v>
      </c>
      <c r="C61" s="274"/>
    </row>
    <row r="62" spans="1:3" s="91" customFormat="1" ht="12" customHeight="1" x14ac:dyDescent="0.2">
      <c r="A62" s="405" t="s">
        <v>181</v>
      </c>
      <c r="B62" s="390" t="s">
        <v>432</v>
      </c>
      <c r="C62" s="274"/>
    </row>
    <row r="63" spans="1:3" s="91" customFormat="1" ht="12" customHeight="1" x14ac:dyDescent="0.2">
      <c r="A63" s="405" t="s">
        <v>231</v>
      </c>
      <c r="B63" s="390" t="s">
        <v>306</v>
      </c>
      <c r="C63" s="274"/>
    </row>
    <row r="64" spans="1:3" s="91" customFormat="1" ht="12" customHeight="1" thickBot="1" x14ac:dyDescent="0.25">
      <c r="A64" s="406" t="s">
        <v>304</v>
      </c>
      <c r="B64" s="479" t="s">
        <v>307</v>
      </c>
      <c r="C64" s="274"/>
    </row>
    <row r="65" spans="1:3" s="91" customFormat="1" ht="12" customHeight="1" thickBot="1" x14ac:dyDescent="0.25">
      <c r="A65" s="32" t="s">
        <v>27</v>
      </c>
      <c r="B65" s="21" t="s">
        <v>308</v>
      </c>
      <c r="C65" s="275">
        <f>+C8+C15+C22+C29+C37+C49+C55+C60</f>
        <v>0</v>
      </c>
    </row>
    <row r="66" spans="1:3" s="91" customFormat="1" ht="12" customHeight="1" thickBot="1" x14ac:dyDescent="0.2">
      <c r="A66" s="407" t="s">
        <v>399</v>
      </c>
      <c r="B66" s="264" t="s">
        <v>310</v>
      </c>
      <c r="C66" s="269">
        <f>SUM(C67:C69)</f>
        <v>0</v>
      </c>
    </row>
    <row r="67" spans="1:3" s="91" customFormat="1" ht="12" customHeight="1" x14ac:dyDescent="0.2">
      <c r="A67" s="404" t="s">
        <v>341</v>
      </c>
      <c r="B67" s="389" t="s">
        <v>311</v>
      </c>
      <c r="C67" s="274"/>
    </row>
    <row r="68" spans="1:3" s="91" customFormat="1" ht="12" customHeight="1" x14ac:dyDescent="0.2">
      <c r="A68" s="405" t="s">
        <v>350</v>
      </c>
      <c r="B68" s="390" t="s">
        <v>312</v>
      </c>
      <c r="C68" s="274"/>
    </row>
    <row r="69" spans="1:3" s="91" customFormat="1" ht="12" customHeight="1" thickBot="1" x14ac:dyDescent="0.25">
      <c r="A69" s="406" t="s">
        <v>351</v>
      </c>
      <c r="B69" s="483" t="s">
        <v>313</v>
      </c>
      <c r="C69" s="274"/>
    </row>
    <row r="70" spans="1:3" s="91" customFormat="1" ht="12" customHeight="1" thickBot="1" x14ac:dyDescent="0.2">
      <c r="A70" s="407" t="s">
        <v>314</v>
      </c>
      <c r="B70" s="264" t="s">
        <v>315</v>
      </c>
      <c r="C70" s="269">
        <f>SUM(C71:C74)</f>
        <v>0</v>
      </c>
    </row>
    <row r="71" spans="1:3" s="91" customFormat="1" ht="12" customHeight="1" x14ac:dyDescent="0.2">
      <c r="A71" s="404" t="s">
        <v>150</v>
      </c>
      <c r="B71" s="389" t="s">
        <v>316</v>
      </c>
      <c r="C71" s="274"/>
    </row>
    <row r="72" spans="1:3" s="91" customFormat="1" ht="12" customHeight="1" x14ac:dyDescent="0.2">
      <c r="A72" s="405" t="s">
        <v>151</v>
      </c>
      <c r="B72" s="390" t="s">
        <v>317</v>
      </c>
      <c r="C72" s="274"/>
    </row>
    <row r="73" spans="1:3" s="91" customFormat="1" ht="12" customHeight="1" x14ac:dyDescent="0.2">
      <c r="A73" s="405" t="s">
        <v>342</v>
      </c>
      <c r="B73" s="390" t="s">
        <v>318</v>
      </c>
      <c r="C73" s="274"/>
    </row>
    <row r="74" spans="1:3" s="91" customFormat="1" ht="12" customHeight="1" thickBot="1" x14ac:dyDescent="0.25">
      <c r="A74" s="406" t="s">
        <v>343</v>
      </c>
      <c r="B74" s="391" t="s">
        <v>319</v>
      </c>
      <c r="C74" s="274"/>
    </row>
    <row r="75" spans="1:3" s="91" customFormat="1" ht="12" customHeight="1" thickBot="1" x14ac:dyDescent="0.2">
      <c r="A75" s="407" t="s">
        <v>320</v>
      </c>
      <c r="B75" s="264" t="s">
        <v>321</v>
      </c>
      <c r="C75" s="269">
        <f>SUM(C76:C77)</f>
        <v>0</v>
      </c>
    </row>
    <row r="76" spans="1:3" s="91" customFormat="1" ht="12" customHeight="1" x14ac:dyDescent="0.2">
      <c r="A76" s="404" t="s">
        <v>344</v>
      </c>
      <c r="B76" s="389" t="s">
        <v>322</v>
      </c>
      <c r="C76" s="274"/>
    </row>
    <row r="77" spans="1:3" s="91" customFormat="1" ht="12" customHeight="1" thickBot="1" x14ac:dyDescent="0.25">
      <c r="A77" s="406" t="s">
        <v>345</v>
      </c>
      <c r="B77" s="391" t="s">
        <v>323</v>
      </c>
      <c r="C77" s="274"/>
    </row>
    <row r="78" spans="1:3" s="90" customFormat="1" ht="12" customHeight="1" thickBot="1" x14ac:dyDescent="0.2">
      <c r="A78" s="407" t="s">
        <v>324</v>
      </c>
      <c r="B78" s="264" t="s">
        <v>325</v>
      </c>
      <c r="C78" s="269">
        <f>SUM(C79:C81)</f>
        <v>0</v>
      </c>
    </row>
    <row r="79" spans="1:3" s="91" customFormat="1" ht="12" customHeight="1" x14ac:dyDescent="0.2">
      <c r="A79" s="404" t="s">
        <v>346</v>
      </c>
      <c r="B79" s="389" t="s">
        <v>326</v>
      </c>
      <c r="C79" s="274"/>
    </row>
    <row r="80" spans="1:3" s="91" customFormat="1" ht="12" customHeight="1" x14ac:dyDescent="0.2">
      <c r="A80" s="405" t="s">
        <v>347</v>
      </c>
      <c r="B80" s="390" t="s">
        <v>327</v>
      </c>
      <c r="C80" s="274"/>
    </row>
    <row r="81" spans="1:3" s="91" customFormat="1" ht="12" customHeight="1" thickBot="1" x14ac:dyDescent="0.25">
      <c r="A81" s="406" t="s">
        <v>348</v>
      </c>
      <c r="B81" s="391" t="s">
        <v>328</v>
      </c>
      <c r="C81" s="274"/>
    </row>
    <row r="82" spans="1:3" s="91" customFormat="1" ht="12" customHeight="1" thickBot="1" x14ac:dyDescent="0.2">
      <c r="A82" s="407" t="s">
        <v>329</v>
      </c>
      <c r="B82" s="264" t="s">
        <v>349</v>
      </c>
      <c r="C82" s="269">
        <f>SUM(C83:C86)</f>
        <v>0</v>
      </c>
    </row>
    <row r="83" spans="1:3" s="91" customFormat="1" ht="12" customHeight="1" x14ac:dyDescent="0.2">
      <c r="A83" s="408" t="s">
        <v>330</v>
      </c>
      <c r="B83" s="389" t="s">
        <v>331</v>
      </c>
      <c r="C83" s="274"/>
    </row>
    <row r="84" spans="1:3" s="91" customFormat="1" ht="12" customHeight="1" x14ac:dyDescent="0.2">
      <c r="A84" s="409" t="s">
        <v>332</v>
      </c>
      <c r="B84" s="390" t="s">
        <v>333</v>
      </c>
      <c r="C84" s="274"/>
    </row>
    <row r="85" spans="1:3" s="91" customFormat="1" ht="12" customHeight="1" x14ac:dyDescent="0.2">
      <c r="A85" s="409" t="s">
        <v>334</v>
      </c>
      <c r="B85" s="390" t="s">
        <v>335</v>
      </c>
      <c r="C85" s="274"/>
    </row>
    <row r="86" spans="1:3" s="90" customFormat="1" ht="12" customHeight="1" thickBot="1" x14ac:dyDescent="0.25">
      <c r="A86" s="410" t="s">
        <v>336</v>
      </c>
      <c r="B86" s="391" t="s">
        <v>337</v>
      </c>
      <c r="C86" s="274"/>
    </row>
    <row r="87" spans="1:3" s="90" customFormat="1" ht="12" customHeight="1" thickBot="1" x14ac:dyDescent="0.2">
      <c r="A87" s="407" t="s">
        <v>338</v>
      </c>
      <c r="B87" s="264" t="s">
        <v>480</v>
      </c>
      <c r="C87" s="425"/>
    </row>
    <row r="88" spans="1:3" s="90" customFormat="1" ht="12" customHeight="1" thickBot="1" x14ac:dyDescent="0.2">
      <c r="A88" s="407" t="s">
        <v>506</v>
      </c>
      <c r="B88" s="264" t="s">
        <v>339</v>
      </c>
      <c r="C88" s="425"/>
    </row>
    <row r="89" spans="1:3" s="90" customFormat="1" ht="12" customHeight="1" thickBot="1" x14ac:dyDescent="0.2">
      <c r="A89" s="407" t="s">
        <v>507</v>
      </c>
      <c r="B89" s="396" t="s">
        <v>483</v>
      </c>
      <c r="C89" s="275">
        <f>+C66+C70+C75+C78+C82+C88+C87</f>
        <v>0</v>
      </c>
    </row>
    <row r="90" spans="1:3" s="90" customFormat="1" ht="12" customHeight="1" thickBot="1" x14ac:dyDescent="0.2">
      <c r="A90" s="411" t="s">
        <v>508</v>
      </c>
      <c r="B90" s="397" t="s">
        <v>509</v>
      </c>
      <c r="C90" s="275">
        <f>+C65+C89</f>
        <v>0</v>
      </c>
    </row>
    <row r="91" spans="1:3" s="91" customFormat="1" ht="15" customHeight="1" thickBot="1" x14ac:dyDescent="0.25">
      <c r="A91" s="209"/>
      <c r="B91" s="210"/>
      <c r="C91" s="337"/>
    </row>
    <row r="92" spans="1:3" s="68" customFormat="1" ht="16.5" customHeight="1" thickBot="1" x14ac:dyDescent="0.25">
      <c r="A92" s="213"/>
      <c r="B92" s="214" t="s">
        <v>58</v>
      </c>
      <c r="C92" s="339"/>
    </row>
    <row r="93" spans="1:3" s="92" customFormat="1" ht="12" customHeight="1" thickBot="1" x14ac:dyDescent="0.25">
      <c r="A93" s="384" t="s">
        <v>19</v>
      </c>
      <c r="B93" s="28" t="s">
        <v>513</v>
      </c>
      <c r="C93" s="268">
        <f>+C94+C95+C96+C97+C98+C111</f>
        <v>0</v>
      </c>
    </row>
    <row r="94" spans="1:3" ht="12" customHeight="1" x14ac:dyDescent="0.2">
      <c r="A94" s="412" t="s">
        <v>99</v>
      </c>
      <c r="B94" s="10" t="s">
        <v>50</v>
      </c>
      <c r="C94" s="270"/>
    </row>
    <row r="95" spans="1:3" ht="12" customHeight="1" x14ac:dyDescent="0.2">
      <c r="A95" s="405" t="s">
        <v>100</v>
      </c>
      <c r="B95" s="8" t="s">
        <v>182</v>
      </c>
      <c r="C95" s="271"/>
    </row>
    <row r="96" spans="1:3" ht="12" customHeight="1" x14ac:dyDescent="0.2">
      <c r="A96" s="405" t="s">
        <v>101</v>
      </c>
      <c r="B96" s="8" t="s">
        <v>141</v>
      </c>
      <c r="C96" s="273"/>
    </row>
    <row r="97" spans="1:3" ht="12" customHeight="1" x14ac:dyDescent="0.2">
      <c r="A97" s="405" t="s">
        <v>102</v>
      </c>
      <c r="B97" s="11" t="s">
        <v>183</v>
      </c>
      <c r="C97" s="273"/>
    </row>
    <row r="98" spans="1:3" ht="12" customHeight="1" x14ac:dyDescent="0.2">
      <c r="A98" s="405" t="s">
        <v>113</v>
      </c>
      <c r="B98" s="19" t="s">
        <v>184</v>
      </c>
      <c r="C98" s="273"/>
    </row>
    <row r="99" spans="1:3" ht="12" customHeight="1" x14ac:dyDescent="0.2">
      <c r="A99" s="405" t="s">
        <v>103</v>
      </c>
      <c r="B99" s="8" t="s">
        <v>510</v>
      </c>
      <c r="C99" s="273"/>
    </row>
    <row r="100" spans="1:3" ht="12" customHeight="1" x14ac:dyDescent="0.2">
      <c r="A100" s="405" t="s">
        <v>104</v>
      </c>
      <c r="B100" s="132" t="s">
        <v>446</v>
      </c>
      <c r="C100" s="273"/>
    </row>
    <row r="101" spans="1:3" ht="12" customHeight="1" x14ac:dyDescent="0.2">
      <c r="A101" s="405" t="s">
        <v>114</v>
      </c>
      <c r="B101" s="132" t="s">
        <v>445</v>
      </c>
      <c r="C101" s="273"/>
    </row>
    <row r="102" spans="1:3" ht="12" customHeight="1" x14ac:dyDescent="0.2">
      <c r="A102" s="405" t="s">
        <v>115</v>
      </c>
      <c r="B102" s="132" t="s">
        <v>355</v>
      </c>
      <c r="C102" s="273"/>
    </row>
    <row r="103" spans="1:3" ht="12" customHeight="1" x14ac:dyDescent="0.2">
      <c r="A103" s="405" t="s">
        <v>116</v>
      </c>
      <c r="B103" s="133" t="s">
        <v>356</v>
      </c>
      <c r="C103" s="273"/>
    </row>
    <row r="104" spans="1:3" ht="12" customHeight="1" x14ac:dyDescent="0.2">
      <c r="A104" s="405" t="s">
        <v>117</v>
      </c>
      <c r="B104" s="133" t="s">
        <v>357</v>
      </c>
      <c r="C104" s="273"/>
    </row>
    <row r="105" spans="1:3" ht="12" customHeight="1" x14ac:dyDescent="0.2">
      <c r="A105" s="405" t="s">
        <v>119</v>
      </c>
      <c r="B105" s="132" t="s">
        <v>358</v>
      </c>
      <c r="C105" s="273"/>
    </row>
    <row r="106" spans="1:3" ht="12" customHeight="1" x14ac:dyDescent="0.2">
      <c r="A106" s="405" t="s">
        <v>185</v>
      </c>
      <c r="B106" s="132" t="s">
        <v>359</v>
      </c>
      <c r="C106" s="273"/>
    </row>
    <row r="107" spans="1:3" ht="12" customHeight="1" x14ac:dyDescent="0.2">
      <c r="A107" s="405" t="s">
        <v>353</v>
      </c>
      <c r="B107" s="133" t="s">
        <v>360</v>
      </c>
      <c r="C107" s="273"/>
    </row>
    <row r="108" spans="1:3" ht="12" customHeight="1" x14ac:dyDescent="0.2">
      <c r="A108" s="413" t="s">
        <v>354</v>
      </c>
      <c r="B108" s="134" t="s">
        <v>361</v>
      </c>
      <c r="C108" s="273"/>
    </row>
    <row r="109" spans="1:3" ht="12" customHeight="1" x14ac:dyDescent="0.2">
      <c r="A109" s="405" t="s">
        <v>443</v>
      </c>
      <c r="B109" s="134" t="s">
        <v>362</v>
      </c>
      <c r="C109" s="273"/>
    </row>
    <row r="110" spans="1:3" ht="12" customHeight="1" x14ac:dyDescent="0.2">
      <c r="A110" s="405" t="s">
        <v>444</v>
      </c>
      <c r="B110" s="133" t="s">
        <v>363</v>
      </c>
      <c r="C110" s="271"/>
    </row>
    <row r="111" spans="1:3" ht="12" customHeight="1" x14ac:dyDescent="0.2">
      <c r="A111" s="405" t="s">
        <v>448</v>
      </c>
      <c r="B111" s="11" t="s">
        <v>51</v>
      </c>
      <c r="C111" s="271"/>
    </row>
    <row r="112" spans="1:3" ht="12" customHeight="1" x14ac:dyDescent="0.2">
      <c r="A112" s="406" t="s">
        <v>449</v>
      </c>
      <c r="B112" s="8" t="s">
        <v>511</v>
      </c>
      <c r="C112" s="273"/>
    </row>
    <row r="113" spans="1:3" ht="12" customHeight="1" thickBot="1" x14ac:dyDescent="0.25">
      <c r="A113" s="414" t="s">
        <v>450</v>
      </c>
      <c r="B113" s="135" t="s">
        <v>512</v>
      </c>
      <c r="C113" s="277"/>
    </row>
    <row r="114" spans="1:3" ht="12" customHeight="1" thickBot="1" x14ac:dyDescent="0.25">
      <c r="A114" s="32" t="s">
        <v>20</v>
      </c>
      <c r="B114" s="27" t="s">
        <v>364</v>
      </c>
      <c r="C114" s="269">
        <f>+C115+C117+C119</f>
        <v>0</v>
      </c>
    </row>
    <row r="115" spans="1:3" ht="12" customHeight="1" x14ac:dyDescent="0.2">
      <c r="A115" s="404" t="s">
        <v>105</v>
      </c>
      <c r="B115" s="8" t="s">
        <v>230</v>
      </c>
      <c r="C115" s="272"/>
    </row>
    <row r="116" spans="1:3" ht="12" customHeight="1" x14ac:dyDescent="0.2">
      <c r="A116" s="404" t="s">
        <v>106</v>
      </c>
      <c r="B116" s="12" t="s">
        <v>368</v>
      </c>
      <c r="C116" s="272"/>
    </row>
    <row r="117" spans="1:3" ht="12" customHeight="1" x14ac:dyDescent="0.2">
      <c r="A117" s="404" t="s">
        <v>107</v>
      </c>
      <c r="B117" s="12" t="s">
        <v>186</v>
      </c>
      <c r="C117" s="271"/>
    </row>
    <row r="118" spans="1:3" ht="12" customHeight="1" x14ac:dyDescent="0.2">
      <c r="A118" s="404" t="s">
        <v>108</v>
      </c>
      <c r="B118" s="12" t="s">
        <v>369</v>
      </c>
      <c r="C118" s="236"/>
    </row>
    <row r="119" spans="1:3" ht="12" customHeight="1" x14ac:dyDescent="0.2">
      <c r="A119" s="404" t="s">
        <v>109</v>
      </c>
      <c r="B119" s="266" t="s">
        <v>232</v>
      </c>
      <c r="C119" s="236"/>
    </row>
    <row r="120" spans="1:3" ht="12" customHeight="1" x14ac:dyDescent="0.2">
      <c r="A120" s="404" t="s">
        <v>118</v>
      </c>
      <c r="B120" s="265" t="s">
        <v>433</v>
      </c>
      <c r="C120" s="236"/>
    </row>
    <row r="121" spans="1:3" ht="12" customHeight="1" x14ac:dyDescent="0.2">
      <c r="A121" s="404" t="s">
        <v>120</v>
      </c>
      <c r="B121" s="388" t="s">
        <v>374</v>
      </c>
      <c r="C121" s="236"/>
    </row>
    <row r="122" spans="1:3" ht="12" customHeight="1" x14ac:dyDescent="0.2">
      <c r="A122" s="404" t="s">
        <v>187</v>
      </c>
      <c r="B122" s="133" t="s">
        <v>357</v>
      </c>
      <c r="C122" s="236"/>
    </row>
    <row r="123" spans="1:3" ht="12" customHeight="1" x14ac:dyDescent="0.2">
      <c r="A123" s="404" t="s">
        <v>188</v>
      </c>
      <c r="B123" s="133" t="s">
        <v>373</v>
      </c>
      <c r="C123" s="236"/>
    </row>
    <row r="124" spans="1:3" ht="12" customHeight="1" x14ac:dyDescent="0.2">
      <c r="A124" s="404" t="s">
        <v>189</v>
      </c>
      <c r="B124" s="133" t="s">
        <v>372</v>
      </c>
      <c r="C124" s="236"/>
    </row>
    <row r="125" spans="1:3" ht="12" customHeight="1" x14ac:dyDescent="0.2">
      <c r="A125" s="404" t="s">
        <v>365</v>
      </c>
      <c r="B125" s="133" t="s">
        <v>360</v>
      </c>
      <c r="C125" s="236"/>
    </row>
    <row r="126" spans="1:3" ht="12" customHeight="1" x14ac:dyDescent="0.2">
      <c r="A126" s="404" t="s">
        <v>366</v>
      </c>
      <c r="B126" s="133" t="s">
        <v>371</v>
      </c>
      <c r="C126" s="236"/>
    </row>
    <row r="127" spans="1:3" ht="12" customHeight="1" thickBot="1" x14ac:dyDescent="0.25">
      <c r="A127" s="413" t="s">
        <v>367</v>
      </c>
      <c r="B127" s="133" t="s">
        <v>370</v>
      </c>
      <c r="C127" s="238"/>
    </row>
    <row r="128" spans="1:3" ht="12" customHeight="1" thickBot="1" x14ac:dyDescent="0.25">
      <c r="A128" s="32" t="s">
        <v>21</v>
      </c>
      <c r="B128" s="121" t="s">
        <v>453</v>
      </c>
      <c r="C128" s="269">
        <f>+C93+C114</f>
        <v>0</v>
      </c>
    </row>
    <row r="129" spans="1:11" ht="12" customHeight="1" thickBot="1" x14ac:dyDescent="0.25">
      <c r="A129" s="32" t="s">
        <v>22</v>
      </c>
      <c r="B129" s="121" t="s">
        <v>454</v>
      </c>
      <c r="C129" s="269">
        <f>+C130+C131+C132</f>
        <v>0</v>
      </c>
    </row>
    <row r="130" spans="1:11" s="92" customFormat="1" ht="12" customHeight="1" x14ac:dyDescent="0.2">
      <c r="A130" s="404" t="s">
        <v>269</v>
      </c>
      <c r="B130" s="9" t="s">
        <v>516</v>
      </c>
      <c r="C130" s="236"/>
    </row>
    <row r="131" spans="1:11" ht="12" customHeight="1" x14ac:dyDescent="0.2">
      <c r="A131" s="404" t="s">
        <v>270</v>
      </c>
      <c r="B131" s="9" t="s">
        <v>462</v>
      </c>
      <c r="C131" s="236"/>
    </row>
    <row r="132" spans="1:11" ht="12" customHeight="1" thickBot="1" x14ac:dyDescent="0.25">
      <c r="A132" s="413" t="s">
        <v>271</v>
      </c>
      <c r="B132" s="7" t="s">
        <v>515</v>
      </c>
      <c r="C132" s="236"/>
    </row>
    <row r="133" spans="1:11" ht="12" customHeight="1" thickBot="1" x14ac:dyDescent="0.25">
      <c r="A133" s="32" t="s">
        <v>23</v>
      </c>
      <c r="B133" s="121" t="s">
        <v>455</v>
      </c>
      <c r="C133" s="269">
        <f>+C134+C135+C136+C137+C138+C139</f>
        <v>0</v>
      </c>
    </row>
    <row r="134" spans="1:11" ht="12" customHeight="1" x14ac:dyDescent="0.2">
      <c r="A134" s="404" t="s">
        <v>92</v>
      </c>
      <c r="B134" s="9" t="s">
        <v>464</v>
      </c>
      <c r="C134" s="236"/>
    </row>
    <row r="135" spans="1:11" ht="12" customHeight="1" x14ac:dyDescent="0.2">
      <c r="A135" s="404" t="s">
        <v>93</v>
      </c>
      <c r="B135" s="9" t="s">
        <v>456</v>
      </c>
      <c r="C135" s="236"/>
    </row>
    <row r="136" spans="1:11" ht="12" customHeight="1" x14ac:dyDescent="0.2">
      <c r="A136" s="404" t="s">
        <v>94</v>
      </c>
      <c r="B136" s="9" t="s">
        <v>457</v>
      </c>
      <c r="C136" s="236"/>
    </row>
    <row r="137" spans="1:11" ht="12" customHeight="1" x14ac:dyDescent="0.2">
      <c r="A137" s="404" t="s">
        <v>174</v>
      </c>
      <c r="B137" s="9" t="s">
        <v>514</v>
      </c>
      <c r="C137" s="236"/>
    </row>
    <row r="138" spans="1:11" ht="12" customHeight="1" x14ac:dyDescent="0.2">
      <c r="A138" s="404" t="s">
        <v>175</v>
      </c>
      <c r="B138" s="9" t="s">
        <v>459</v>
      </c>
      <c r="C138" s="236"/>
    </row>
    <row r="139" spans="1:11" s="92" customFormat="1" ht="12" customHeight="1" thickBot="1" x14ac:dyDescent="0.25">
      <c r="A139" s="413" t="s">
        <v>176</v>
      </c>
      <c r="B139" s="7" t="s">
        <v>460</v>
      </c>
      <c r="C139" s="236"/>
    </row>
    <row r="140" spans="1:11" ht="12" customHeight="1" thickBot="1" x14ac:dyDescent="0.25">
      <c r="A140" s="32" t="s">
        <v>24</v>
      </c>
      <c r="B140" s="121" t="s">
        <v>542</v>
      </c>
      <c r="C140" s="275">
        <f>+C141+C142+C144+C145+C143</f>
        <v>0</v>
      </c>
      <c r="K140" s="219"/>
    </row>
    <row r="141" spans="1:11" x14ac:dyDescent="0.2">
      <c r="A141" s="404" t="s">
        <v>95</v>
      </c>
      <c r="B141" s="9" t="s">
        <v>375</v>
      </c>
      <c r="C141" s="236"/>
    </row>
    <row r="142" spans="1:11" ht="12" customHeight="1" x14ac:dyDescent="0.2">
      <c r="A142" s="404" t="s">
        <v>96</v>
      </c>
      <c r="B142" s="9" t="s">
        <v>376</v>
      </c>
      <c r="C142" s="236"/>
    </row>
    <row r="143" spans="1:11" s="92" customFormat="1" ht="12" customHeight="1" x14ac:dyDescent="0.2">
      <c r="A143" s="404" t="s">
        <v>289</v>
      </c>
      <c r="B143" s="9" t="s">
        <v>541</v>
      </c>
      <c r="C143" s="236"/>
    </row>
    <row r="144" spans="1:11" s="92" customFormat="1" ht="12" customHeight="1" x14ac:dyDescent="0.2">
      <c r="A144" s="404" t="s">
        <v>290</v>
      </c>
      <c r="B144" s="9" t="s">
        <v>469</v>
      </c>
      <c r="C144" s="236"/>
    </row>
    <row r="145" spans="1:3" s="92" customFormat="1" ht="12" customHeight="1" thickBot="1" x14ac:dyDescent="0.25">
      <c r="A145" s="413" t="s">
        <v>291</v>
      </c>
      <c r="B145" s="7" t="s">
        <v>395</v>
      </c>
      <c r="C145" s="236"/>
    </row>
    <row r="146" spans="1:3" s="92" customFormat="1" ht="12" customHeight="1" thickBot="1" x14ac:dyDescent="0.25">
      <c r="A146" s="32" t="s">
        <v>25</v>
      </c>
      <c r="B146" s="121" t="s">
        <v>470</v>
      </c>
      <c r="C146" s="278">
        <f>+C147+C148+C149+C150+C151</f>
        <v>0</v>
      </c>
    </row>
    <row r="147" spans="1:3" s="92" customFormat="1" ht="12" customHeight="1" x14ac:dyDescent="0.2">
      <c r="A147" s="404" t="s">
        <v>97</v>
      </c>
      <c r="B147" s="9" t="s">
        <v>465</v>
      </c>
      <c r="C147" s="236"/>
    </row>
    <row r="148" spans="1:3" s="92" customFormat="1" ht="12" customHeight="1" x14ac:dyDescent="0.2">
      <c r="A148" s="404" t="s">
        <v>98</v>
      </c>
      <c r="B148" s="9" t="s">
        <v>472</v>
      </c>
      <c r="C148" s="236"/>
    </row>
    <row r="149" spans="1:3" s="92" customFormat="1" ht="12" customHeight="1" x14ac:dyDescent="0.2">
      <c r="A149" s="404" t="s">
        <v>301</v>
      </c>
      <c r="B149" s="9" t="s">
        <v>467</v>
      </c>
      <c r="C149" s="236"/>
    </row>
    <row r="150" spans="1:3" ht="12.75" customHeight="1" x14ac:dyDescent="0.2">
      <c r="A150" s="404" t="s">
        <v>302</v>
      </c>
      <c r="B150" s="9" t="s">
        <v>517</v>
      </c>
      <c r="C150" s="236"/>
    </row>
    <row r="151" spans="1:3" ht="12.75" customHeight="1" thickBot="1" x14ac:dyDescent="0.25">
      <c r="A151" s="413" t="s">
        <v>471</v>
      </c>
      <c r="B151" s="7" t="s">
        <v>474</v>
      </c>
      <c r="C151" s="238"/>
    </row>
    <row r="152" spans="1:3" ht="12.75" customHeight="1" thickBot="1" x14ac:dyDescent="0.25">
      <c r="A152" s="455" t="s">
        <v>26</v>
      </c>
      <c r="B152" s="121" t="s">
        <v>475</v>
      </c>
      <c r="C152" s="278"/>
    </row>
    <row r="153" spans="1:3" ht="12" customHeight="1" thickBot="1" x14ac:dyDescent="0.25">
      <c r="A153" s="455" t="s">
        <v>27</v>
      </c>
      <c r="B153" s="121" t="s">
        <v>476</v>
      </c>
      <c r="C153" s="278"/>
    </row>
    <row r="154" spans="1:3" ht="15" customHeight="1" thickBot="1" x14ac:dyDescent="0.25">
      <c r="A154" s="32" t="s">
        <v>28</v>
      </c>
      <c r="B154" s="121" t="s">
        <v>478</v>
      </c>
      <c r="C154" s="398">
        <f>+C129+C133+C140+C146+C152+C153</f>
        <v>0</v>
      </c>
    </row>
    <row r="155" spans="1:3" ht="13.5" thickBot="1" x14ac:dyDescent="0.25">
      <c r="A155" s="415" t="s">
        <v>29</v>
      </c>
      <c r="B155" s="357" t="s">
        <v>477</v>
      </c>
      <c r="C155" s="398">
        <f>+C128+C154</f>
        <v>0</v>
      </c>
    </row>
    <row r="156" spans="1:3" ht="15" customHeight="1" thickBot="1" x14ac:dyDescent="0.25">
      <c r="A156" s="362"/>
      <c r="B156" s="363"/>
      <c r="C156" s="364"/>
    </row>
    <row r="157" spans="1:3" ht="14.25" customHeight="1" thickBot="1" x14ac:dyDescent="0.25">
      <c r="A157" s="217" t="s">
        <v>518</v>
      </c>
      <c r="B157" s="218"/>
      <c r="C157" s="118"/>
    </row>
    <row r="158" spans="1:3" ht="13.5" thickBot="1" x14ac:dyDescent="0.25">
      <c r="A158" s="217" t="s">
        <v>205</v>
      </c>
      <c r="B158" s="218"/>
      <c r="C158" s="118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 x14ac:dyDescent="0.2"/>
  <cols>
    <col min="1" max="1" width="13.83203125" style="216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197"/>
      <c r="B1" s="198"/>
      <c r="C1" s="525" t="s">
        <v>600</v>
      </c>
    </row>
    <row r="2" spans="1:3" s="88" customFormat="1" ht="25.5" customHeight="1" x14ac:dyDescent="0.2">
      <c r="A2" s="382" t="s">
        <v>203</v>
      </c>
      <c r="B2" s="328" t="s">
        <v>571</v>
      </c>
      <c r="C2" s="342" t="s">
        <v>60</v>
      </c>
    </row>
    <row r="3" spans="1:3" s="88" customFormat="1" ht="24.75" thickBot="1" x14ac:dyDescent="0.25">
      <c r="A3" s="418" t="s">
        <v>202</v>
      </c>
      <c r="B3" s="329" t="s">
        <v>403</v>
      </c>
      <c r="C3" s="343"/>
    </row>
    <row r="4" spans="1:3" s="89" customFormat="1" ht="15.95" customHeight="1" thickBot="1" x14ac:dyDescent="0.3">
      <c r="A4" s="200"/>
      <c r="B4" s="200"/>
      <c r="C4" s="4" t="str">
        <f>'9.1.3. sz. mell'!C4</f>
        <v>Forintban!</v>
      </c>
    </row>
    <row r="5" spans="1:3" ht="13.5" thickBot="1" x14ac:dyDescent="0.25">
      <c r="A5" s="383" t="s">
        <v>204</v>
      </c>
      <c r="B5" s="201" t="s">
        <v>558</v>
      </c>
      <c r="C5" s="202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205"/>
    </row>
    <row r="8" spans="1:3" s="90" customFormat="1" ht="12" customHeight="1" thickBot="1" x14ac:dyDescent="0.25">
      <c r="A8" s="36" t="s">
        <v>19</v>
      </c>
      <c r="B8" s="206" t="s">
        <v>519</v>
      </c>
      <c r="C8" s="289">
        <f>SUM(C9:C19)</f>
        <v>7351336</v>
      </c>
    </row>
    <row r="9" spans="1:3" s="90" customFormat="1" ht="12" customHeight="1" x14ac:dyDescent="0.2">
      <c r="A9" s="419" t="s">
        <v>99</v>
      </c>
      <c r="B9" s="10" t="s">
        <v>278</v>
      </c>
      <c r="C9" s="333"/>
    </row>
    <row r="10" spans="1:3" s="90" customFormat="1" ht="12" customHeight="1" x14ac:dyDescent="0.2">
      <c r="A10" s="420" t="s">
        <v>100</v>
      </c>
      <c r="B10" s="8" t="s">
        <v>279</v>
      </c>
      <c r="C10" s="287">
        <v>5788390</v>
      </c>
    </row>
    <row r="11" spans="1:3" s="90" customFormat="1" ht="12" customHeight="1" x14ac:dyDescent="0.2">
      <c r="A11" s="420" t="s">
        <v>101</v>
      </c>
      <c r="B11" s="8" t="s">
        <v>280</v>
      </c>
      <c r="C11" s="287"/>
    </row>
    <row r="12" spans="1:3" s="90" customFormat="1" ht="12" customHeight="1" x14ac:dyDescent="0.2">
      <c r="A12" s="420" t="s">
        <v>102</v>
      </c>
      <c r="B12" s="8" t="s">
        <v>281</v>
      </c>
      <c r="C12" s="287"/>
    </row>
    <row r="13" spans="1:3" s="90" customFormat="1" ht="12" customHeight="1" x14ac:dyDescent="0.2">
      <c r="A13" s="420" t="s">
        <v>149</v>
      </c>
      <c r="B13" s="8" t="s">
        <v>282</v>
      </c>
      <c r="C13" s="287"/>
    </row>
    <row r="14" spans="1:3" s="90" customFormat="1" ht="12" customHeight="1" x14ac:dyDescent="0.2">
      <c r="A14" s="420" t="s">
        <v>103</v>
      </c>
      <c r="B14" s="8" t="s">
        <v>404</v>
      </c>
      <c r="C14" s="287">
        <v>1562946</v>
      </c>
    </row>
    <row r="15" spans="1:3" s="90" customFormat="1" ht="12" customHeight="1" x14ac:dyDescent="0.2">
      <c r="A15" s="420" t="s">
        <v>104</v>
      </c>
      <c r="B15" s="7" t="s">
        <v>405</v>
      </c>
      <c r="C15" s="287"/>
    </row>
    <row r="16" spans="1:3" s="90" customFormat="1" ht="12" customHeight="1" x14ac:dyDescent="0.2">
      <c r="A16" s="420" t="s">
        <v>114</v>
      </c>
      <c r="B16" s="8" t="s">
        <v>285</v>
      </c>
      <c r="C16" s="334"/>
    </row>
    <row r="17" spans="1:3" s="91" customFormat="1" ht="12" customHeight="1" x14ac:dyDescent="0.2">
      <c r="A17" s="420" t="s">
        <v>115</v>
      </c>
      <c r="B17" s="8" t="s">
        <v>286</v>
      </c>
      <c r="C17" s="287"/>
    </row>
    <row r="18" spans="1:3" s="91" customFormat="1" ht="12" customHeight="1" x14ac:dyDescent="0.2">
      <c r="A18" s="420" t="s">
        <v>116</v>
      </c>
      <c r="B18" s="8" t="s">
        <v>441</v>
      </c>
      <c r="C18" s="288"/>
    </row>
    <row r="19" spans="1:3" s="91" customFormat="1" ht="12" customHeight="1" thickBot="1" x14ac:dyDescent="0.25">
      <c r="A19" s="420" t="s">
        <v>117</v>
      </c>
      <c r="B19" s="7" t="s">
        <v>287</v>
      </c>
      <c r="C19" s="288"/>
    </row>
    <row r="20" spans="1:3" s="90" customFormat="1" ht="12" customHeight="1" thickBot="1" x14ac:dyDescent="0.25">
      <c r="A20" s="36" t="s">
        <v>20</v>
      </c>
      <c r="B20" s="206" t="s">
        <v>406</v>
      </c>
      <c r="C20" s="289">
        <f>SUM(C21:C23)</f>
        <v>0</v>
      </c>
    </row>
    <row r="21" spans="1:3" s="91" customFormat="1" ht="12" customHeight="1" x14ac:dyDescent="0.2">
      <c r="A21" s="420" t="s">
        <v>105</v>
      </c>
      <c r="B21" s="9" t="s">
        <v>259</v>
      </c>
      <c r="C21" s="287"/>
    </row>
    <row r="22" spans="1:3" s="91" customFormat="1" ht="12" customHeight="1" x14ac:dyDescent="0.2">
      <c r="A22" s="420" t="s">
        <v>106</v>
      </c>
      <c r="B22" s="8" t="s">
        <v>407</v>
      </c>
      <c r="C22" s="287"/>
    </row>
    <row r="23" spans="1:3" s="91" customFormat="1" ht="12" customHeight="1" x14ac:dyDescent="0.2">
      <c r="A23" s="420" t="s">
        <v>107</v>
      </c>
      <c r="B23" s="8" t="s">
        <v>408</v>
      </c>
      <c r="C23" s="287"/>
    </row>
    <row r="24" spans="1:3" s="91" customFormat="1" ht="12" customHeight="1" thickBot="1" x14ac:dyDescent="0.25">
      <c r="A24" s="420" t="s">
        <v>108</v>
      </c>
      <c r="B24" s="8" t="s">
        <v>520</v>
      </c>
      <c r="C24" s="287"/>
    </row>
    <row r="25" spans="1:3" s="91" customFormat="1" ht="12" customHeight="1" thickBot="1" x14ac:dyDescent="0.25">
      <c r="A25" s="37" t="s">
        <v>21</v>
      </c>
      <c r="B25" s="121" t="s">
        <v>173</v>
      </c>
      <c r="C25" s="314"/>
    </row>
    <row r="26" spans="1:3" s="91" customFormat="1" ht="12" customHeight="1" thickBot="1" x14ac:dyDescent="0.25">
      <c r="A26" s="37" t="s">
        <v>22</v>
      </c>
      <c r="B26" s="121" t="s">
        <v>521</v>
      </c>
      <c r="C26" s="289">
        <f>+C27+C28+C29</f>
        <v>0</v>
      </c>
    </row>
    <row r="27" spans="1:3" s="91" customFormat="1" ht="12" customHeight="1" x14ac:dyDescent="0.2">
      <c r="A27" s="421" t="s">
        <v>269</v>
      </c>
      <c r="B27" s="422" t="s">
        <v>264</v>
      </c>
      <c r="C27" s="77"/>
    </row>
    <row r="28" spans="1:3" s="91" customFormat="1" ht="12" customHeight="1" x14ac:dyDescent="0.2">
      <c r="A28" s="421" t="s">
        <v>270</v>
      </c>
      <c r="B28" s="422" t="s">
        <v>407</v>
      </c>
      <c r="C28" s="287"/>
    </row>
    <row r="29" spans="1:3" s="91" customFormat="1" ht="12" customHeight="1" x14ac:dyDescent="0.2">
      <c r="A29" s="421" t="s">
        <v>271</v>
      </c>
      <c r="B29" s="423" t="s">
        <v>410</v>
      </c>
      <c r="C29" s="287"/>
    </row>
    <row r="30" spans="1:3" s="91" customFormat="1" ht="12" customHeight="1" thickBot="1" x14ac:dyDescent="0.25">
      <c r="A30" s="420" t="s">
        <v>272</v>
      </c>
      <c r="B30" s="131" t="s">
        <v>522</v>
      </c>
      <c r="C30" s="84"/>
    </row>
    <row r="31" spans="1:3" s="91" customFormat="1" ht="12" customHeight="1" thickBot="1" x14ac:dyDescent="0.25">
      <c r="A31" s="37" t="s">
        <v>23</v>
      </c>
      <c r="B31" s="121" t="s">
        <v>411</v>
      </c>
      <c r="C31" s="289">
        <f>+C32+C33+C34</f>
        <v>0</v>
      </c>
    </row>
    <row r="32" spans="1:3" s="91" customFormat="1" ht="12" customHeight="1" x14ac:dyDescent="0.2">
      <c r="A32" s="421" t="s">
        <v>92</v>
      </c>
      <c r="B32" s="422" t="s">
        <v>292</v>
      </c>
      <c r="C32" s="77"/>
    </row>
    <row r="33" spans="1:3" s="91" customFormat="1" ht="12" customHeight="1" x14ac:dyDescent="0.2">
      <c r="A33" s="421" t="s">
        <v>93</v>
      </c>
      <c r="B33" s="423" t="s">
        <v>293</v>
      </c>
      <c r="C33" s="290"/>
    </row>
    <row r="34" spans="1:3" s="91" customFormat="1" ht="12" customHeight="1" thickBot="1" x14ac:dyDescent="0.25">
      <c r="A34" s="420" t="s">
        <v>94</v>
      </c>
      <c r="B34" s="131" t="s">
        <v>294</v>
      </c>
      <c r="C34" s="84"/>
    </row>
    <row r="35" spans="1:3" s="90" customFormat="1" ht="12" customHeight="1" thickBot="1" x14ac:dyDescent="0.25">
      <c r="A35" s="37" t="s">
        <v>24</v>
      </c>
      <c r="B35" s="121" t="s">
        <v>380</v>
      </c>
      <c r="C35" s="314"/>
    </row>
    <row r="36" spans="1:3" s="90" customFormat="1" ht="12" customHeight="1" thickBot="1" x14ac:dyDescent="0.25">
      <c r="A36" s="37" t="s">
        <v>25</v>
      </c>
      <c r="B36" s="121" t="s">
        <v>412</v>
      </c>
      <c r="C36" s="335"/>
    </row>
    <row r="37" spans="1:3" s="90" customFormat="1" ht="12" customHeight="1" thickBot="1" x14ac:dyDescent="0.25">
      <c r="A37" s="36" t="s">
        <v>26</v>
      </c>
      <c r="B37" s="121" t="s">
        <v>413</v>
      </c>
      <c r="C37" s="336">
        <f>+C8+C20+C25+C26+C31+C35+C36</f>
        <v>7351336</v>
      </c>
    </row>
    <row r="38" spans="1:3" s="90" customFormat="1" ht="12" customHeight="1" thickBot="1" x14ac:dyDescent="0.25">
      <c r="A38" s="207" t="s">
        <v>27</v>
      </c>
      <c r="B38" s="121" t="s">
        <v>414</v>
      </c>
      <c r="C38" s="336">
        <f>+C39+C40+C41</f>
        <v>12443333</v>
      </c>
    </row>
    <row r="39" spans="1:3" s="90" customFormat="1" ht="12" customHeight="1" x14ac:dyDescent="0.2">
      <c r="A39" s="421" t="s">
        <v>415</v>
      </c>
      <c r="B39" s="422" t="s">
        <v>237</v>
      </c>
      <c r="C39" s="77"/>
    </row>
    <row r="40" spans="1:3" s="90" customFormat="1" ht="12" customHeight="1" x14ac:dyDescent="0.2">
      <c r="A40" s="421" t="s">
        <v>416</v>
      </c>
      <c r="B40" s="423" t="s">
        <v>2</v>
      </c>
      <c r="C40" s="290"/>
    </row>
    <row r="41" spans="1:3" s="91" customFormat="1" ht="12" customHeight="1" thickBot="1" x14ac:dyDescent="0.25">
      <c r="A41" s="420" t="s">
        <v>417</v>
      </c>
      <c r="B41" s="131" t="s">
        <v>418</v>
      </c>
      <c r="C41" s="84">
        <v>12443333</v>
      </c>
    </row>
    <row r="42" spans="1:3" s="91" customFormat="1" ht="15" customHeight="1" thickBot="1" x14ac:dyDescent="0.25">
      <c r="A42" s="207" t="s">
        <v>28</v>
      </c>
      <c r="B42" s="208" t="s">
        <v>419</v>
      </c>
      <c r="C42" s="339">
        <f>+C37+C38</f>
        <v>19794669</v>
      </c>
    </row>
    <row r="43" spans="1:3" s="91" customFormat="1" ht="15" customHeight="1" x14ac:dyDescent="0.2">
      <c r="A43" s="209"/>
      <c r="B43" s="210"/>
      <c r="C43" s="337"/>
    </row>
    <row r="44" spans="1:3" ht="13.5" thickBot="1" x14ac:dyDescent="0.25">
      <c r="A44" s="211"/>
      <c r="B44" s="212"/>
      <c r="C44" s="338"/>
    </row>
    <row r="45" spans="1:3" s="68" customFormat="1" ht="16.5" customHeight="1" thickBot="1" x14ac:dyDescent="0.25">
      <c r="A45" s="213"/>
      <c r="B45" s="214" t="s">
        <v>58</v>
      </c>
      <c r="C45" s="339"/>
    </row>
    <row r="46" spans="1:3" s="92" customFormat="1" ht="12" customHeight="1" thickBot="1" x14ac:dyDescent="0.25">
      <c r="A46" s="37" t="s">
        <v>19</v>
      </c>
      <c r="B46" s="121" t="s">
        <v>420</v>
      </c>
      <c r="C46" s="289">
        <f>SUM(C47:C51)</f>
        <v>19794669</v>
      </c>
    </row>
    <row r="47" spans="1:3" ht="12" customHeight="1" x14ac:dyDescent="0.2">
      <c r="A47" s="420" t="s">
        <v>99</v>
      </c>
      <c r="B47" s="9" t="s">
        <v>50</v>
      </c>
      <c r="C47" s="77">
        <v>8620000</v>
      </c>
    </row>
    <row r="48" spans="1:3" ht="12" customHeight="1" x14ac:dyDescent="0.2">
      <c r="A48" s="420" t="s">
        <v>100</v>
      </c>
      <c r="B48" s="8" t="s">
        <v>182</v>
      </c>
      <c r="C48" s="80">
        <v>1762335</v>
      </c>
    </row>
    <row r="49" spans="1:3" ht="12" customHeight="1" x14ac:dyDescent="0.2">
      <c r="A49" s="420" t="s">
        <v>101</v>
      </c>
      <c r="B49" s="8" t="s">
        <v>141</v>
      </c>
      <c r="C49" s="80">
        <v>9412334</v>
      </c>
    </row>
    <row r="50" spans="1:3" ht="12" customHeight="1" x14ac:dyDescent="0.2">
      <c r="A50" s="420" t="s">
        <v>102</v>
      </c>
      <c r="B50" s="8" t="s">
        <v>183</v>
      </c>
      <c r="C50" s="80"/>
    </row>
    <row r="51" spans="1:3" ht="12" customHeight="1" thickBot="1" x14ac:dyDescent="0.25">
      <c r="A51" s="420" t="s">
        <v>149</v>
      </c>
      <c r="B51" s="8" t="s">
        <v>184</v>
      </c>
      <c r="C51" s="80"/>
    </row>
    <row r="52" spans="1:3" ht="12" customHeight="1" thickBot="1" x14ac:dyDescent="0.25">
      <c r="A52" s="37" t="s">
        <v>20</v>
      </c>
      <c r="B52" s="121" t="s">
        <v>421</v>
      </c>
      <c r="C52" s="289">
        <f>SUM(C53:C55)</f>
        <v>0</v>
      </c>
    </row>
    <row r="53" spans="1:3" s="92" customFormat="1" ht="12" customHeight="1" x14ac:dyDescent="0.2">
      <c r="A53" s="420" t="s">
        <v>105</v>
      </c>
      <c r="B53" s="9" t="s">
        <v>230</v>
      </c>
      <c r="C53" s="77"/>
    </row>
    <row r="54" spans="1:3" ht="12" customHeight="1" x14ac:dyDescent="0.2">
      <c r="A54" s="420" t="s">
        <v>106</v>
      </c>
      <c r="B54" s="8" t="s">
        <v>186</v>
      </c>
      <c r="C54" s="80"/>
    </row>
    <row r="55" spans="1:3" ht="12" customHeight="1" x14ac:dyDescent="0.2">
      <c r="A55" s="420" t="s">
        <v>107</v>
      </c>
      <c r="B55" s="8" t="s">
        <v>59</v>
      </c>
      <c r="C55" s="80"/>
    </row>
    <row r="56" spans="1:3" ht="12" customHeight="1" thickBot="1" x14ac:dyDescent="0.25">
      <c r="A56" s="420" t="s">
        <v>108</v>
      </c>
      <c r="B56" s="8" t="s">
        <v>523</v>
      </c>
      <c r="C56" s="80"/>
    </row>
    <row r="57" spans="1:3" ht="12" customHeight="1" thickBot="1" x14ac:dyDescent="0.25">
      <c r="A57" s="37" t="s">
        <v>21</v>
      </c>
      <c r="B57" s="121" t="s">
        <v>13</v>
      </c>
      <c r="C57" s="314"/>
    </row>
    <row r="58" spans="1:3" ht="15" customHeight="1" thickBot="1" x14ac:dyDescent="0.25">
      <c r="A58" s="37" t="s">
        <v>22</v>
      </c>
      <c r="B58" s="215" t="s">
        <v>530</v>
      </c>
      <c r="C58" s="340">
        <f>+C46+C52+C57</f>
        <v>19794669</v>
      </c>
    </row>
    <row r="59" spans="1:3" ht="13.5" thickBot="1" x14ac:dyDescent="0.25">
      <c r="C59" s="341"/>
    </row>
    <row r="60" spans="1:3" ht="15" customHeight="1" thickBot="1" x14ac:dyDescent="0.25">
      <c r="A60" s="217" t="s">
        <v>518</v>
      </c>
      <c r="B60" s="218"/>
      <c r="C60" s="118">
        <v>3</v>
      </c>
    </row>
    <row r="61" spans="1:3" ht="14.25" customHeight="1" thickBot="1" x14ac:dyDescent="0.25">
      <c r="A61" s="217" t="s">
        <v>205</v>
      </c>
      <c r="B61" s="218"/>
      <c r="C61" s="118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zoomScalePageLayoutView="87" workbookViewId="0">
      <selection activeCell="C2" sqref="C2"/>
    </sheetView>
  </sheetViews>
  <sheetFormatPr defaultRowHeight="12.75" x14ac:dyDescent="0.2"/>
  <cols>
    <col min="1" max="1" width="13.83203125" style="216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197"/>
      <c r="B1" s="198"/>
      <c r="C1" s="525" t="s">
        <v>601</v>
      </c>
    </row>
    <row r="2" spans="1:3" s="88" customFormat="1" ht="25.5" customHeight="1" x14ac:dyDescent="0.2">
      <c r="A2" s="382" t="s">
        <v>203</v>
      </c>
      <c r="B2" s="328" t="s">
        <v>571</v>
      </c>
      <c r="C2" s="342" t="s">
        <v>60</v>
      </c>
    </row>
    <row r="3" spans="1:3" s="88" customFormat="1" ht="24.75" thickBot="1" x14ac:dyDescent="0.25">
      <c r="A3" s="418" t="s">
        <v>202</v>
      </c>
      <c r="B3" s="329" t="s">
        <v>422</v>
      </c>
      <c r="C3" s="343" t="s">
        <v>55</v>
      </c>
    </row>
    <row r="4" spans="1:3" s="89" customFormat="1" ht="15.95" customHeight="1" thickBot="1" x14ac:dyDescent="0.3">
      <c r="A4" s="200"/>
      <c r="B4" s="200"/>
      <c r="C4" s="4" t="str">
        <f>'9.2. sz. mell'!C4</f>
        <v>Forintban!</v>
      </c>
    </row>
    <row r="5" spans="1:3" ht="13.5" thickBot="1" x14ac:dyDescent="0.25">
      <c r="A5" s="383" t="s">
        <v>204</v>
      </c>
      <c r="B5" s="201" t="s">
        <v>558</v>
      </c>
      <c r="C5" s="202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205"/>
    </row>
    <row r="8" spans="1:3" s="90" customFormat="1" ht="12" customHeight="1" thickBot="1" x14ac:dyDescent="0.25">
      <c r="A8" s="36" t="s">
        <v>19</v>
      </c>
      <c r="B8" s="206" t="s">
        <v>519</v>
      </c>
      <c r="C8" s="289">
        <f>SUM(C9:C19)</f>
        <v>7351336</v>
      </c>
    </row>
    <row r="9" spans="1:3" s="90" customFormat="1" ht="12" customHeight="1" x14ac:dyDescent="0.2">
      <c r="A9" s="419" t="s">
        <v>99</v>
      </c>
      <c r="B9" s="10" t="s">
        <v>278</v>
      </c>
      <c r="C9" s="333"/>
    </row>
    <row r="10" spans="1:3" s="90" customFormat="1" ht="12" customHeight="1" x14ac:dyDescent="0.2">
      <c r="A10" s="420" t="s">
        <v>100</v>
      </c>
      <c r="B10" s="8" t="s">
        <v>279</v>
      </c>
      <c r="C10" s="287">
        <v>5788390</v>
      </c>
    </row>
    <row r="11" spans="1:3" s="90" customFormat="1" ht="12" customHeight="1" x14ac:dyDescent="0.2">
      <c r="A11" s="420" t="s">
        <v>101</v>
      </c>
      <c r="B11" s="8" t="s">
        <v>280</v>
      </c>
      <c r="C11" s="287"/>
    </row>
    <row r="12" spans="1:3" s="90" customFormat="1" ht="12" customHeight="1" x14ac:dyDescent="0.2">
      <c r="A12" s="420" t="s">
        <v>102</v>
      </c>
      <c r="B12" s="8" t="s">
        <v>281</v>
      </c>
      <c r="C12" s="287"/>
    </row>
    <row r="13" spans="1:3" s="90" customFormat="1" ht="12" customHeight="1" x14ac:dyDescent="0.2">
      <c r="A13" s="420" t="s">
        <v>149</v>
      </c>
      <c r="B13" s="8" t="s">
        <v>282</v>
      </c>
      <c r="C13" s="287"/>
    </row>
    <row r="14" spans="1:3" s="90" customFormat="1" ht="12" customHeight="1" x14ac:dyDescent="0.2">
      <c r="A14" s="420" t="s">
        <v>103</v>
      </c>
      <c r="B14" s="8" t="s">
        <v>404</v>
      </c>
      <c r="C14" s="287">
        <v>1562946</v>
      </c>
    </row>
    <row r="15" spans="1:3" s="90" customFormat="1" ht="12" customHeight="1" x14ac:dyDescent="0.2">
      <c r="A15" s="420" t="s">
        <v>104</v>
      </c>
      <c r="B15" s="7" t="s">
        <v>405</v>
      </c>
      <c r="C15" s="287"/>
    </row>
    <row r="16" spans="1:3" s="90" customFormat="1" ht="12" customHeight="1" x14ac:dyDescent="0.2">
      <c r="A16" s="420" t="s">
        <v>114</v>
      </c>
      <c r="B16" s="8" t="s">
        <v>285</v>
      </c>
      <c r="C16" s="334"/>
    </row>
    <row r="17" spans="1:3" s="91" customFormat="1" ht="12" customHeight="1" x14ac:dyDescent="0.2">
      <c r="A17" s="420" t="s">
        <v>115</v>
      </c>
      <c r="B17" s="8" t="s">
        <v>286</v>
      </c>
      <c r="C17" s="287"/>
    </row>
    <row r="18" spans="1:3" s="91" customFormat="1" ht="12" customHeight="1" x14ac:dyDescent="0.2">
      <c r="A18" s="420" t="s">
        <v>116</v>
      </c>
      <c r="B18" s="8" t="s">
        <v>441</v>
      </c>
      <c r="C18" s="288"/>
    </row>
    <row r="19" spans="1:3" s="91" customFormat="1" ht="12" customHeight="1" thickBot="1" x14ac:dyDescent="0.25">
      <c r="A19" s="420" t="s">
        <v>117</v>
      </c>
      <c r="B19" s="7" t="s">
        <v>287</v>
      </c>
      <c r="C19" s="288"/>
    </row>
    <row r="20" spans="1:3" s="90" customFormat="1" ht="12" customHeight="1" thickBot="1" x14ac:dyDescent="0.25">
      <c r="A20" s="36" t="s">
        <v>20</v>
      </c>
      <c r="B20" s="206" t="s">
        <v>406</v>
      </c>
      <c r="C20" s="289">
        <f>SUM(C21:C23)</f>
        <v>0</v>
      </c>
    </row>
    <row r="21" spans="1:3" s="91" customFormat="1" ht="12" customHeight="1" x14ac:dyDescent="0.2">
      <c r="A21" s="420" t="s">
        <v>105</v>
      </c>
      <c r="B21" s="9" t="s">
        <v>259</v>
      </c>
      <c r="C21" s="287"/>
    </row>
    <row r="22" spans="1:3" s="91" customFormat="1" ht="12" customHeight="1" x14ac:dyDescent="0.2">
      <c r="A22" s="420" t="s">
        <v>106</v>
      </c>
      <c r="B22" s="8" t="s">
        <v>407</v>
      </c>
      <c r="C22" s="287"/>
    </row>
    <row r="23" spans="1:3" s="91" customFormat="1" ht="12" customHeight="1" x14ac:dyDescent="0.2">
      <c r="A23" s="420" t="s">
        <v>107</v>
      </c>
      <c r="B23" s="8" t="s">
        <v>408</v>
      </c>
      <c r="C23" s="287"/>
    </row>
    <row r="24" spans="1:3" s="91" customFormat="1" ht="12" customHeight="1" thickBot="1" x14ac:dyDescent="0.25">
      <c r="A24" s="420" t="s">
        <v>108</v>
      </c>
      <c r="B24" s="8" t="s">
        <v>520</v>
      </c>
      <c r="C24" s="287"/>
    </row>
    <row r="25" spans="1:3" s="91" customFormat="1" ht="12" customHeight="1" thickBot="1" x14ac:dyDescent="0.25">
      <c r="A25" s="37" t="s">
        <v>21</v>
      </c>
      <c r="B25" s="121" t="s">
        <v>173</v>
      </c>
      <c r="C25" s="314"/>
    </row>
    <row r="26" spans="1:3" s="91" customFormat="1" ht="12" customHeight="1" thickBot="1" x14ac:dyDescent="0.25">
      <c r="A26" s="37" t="s">
        <v>22</v>
      </c>
      <c r="B26" s="121" t="s">
        <v>521</v>
      </c>
      <c r="C26" s="289">
        <f>+C27+C28+C29</f>
        <v>0</v>
      </c>
    </row>
    <row r="27" spans="1:3" s="91" customFormat="1" ht="12" customHeight="1" x14ac:dyDescent="0.2">
      <c r="A27" s="421" t="s">
        <v>269</v>
      </c>
      <c r="B27" s="422" t="s">
        <v>264</v>
      </c>
      <c r="C27" s="77"/>
    </row>
    <row r="28" spans="1:3" s="91" customFormat="1" ht="12" customHeight="1" x14ac:dyDescent="0.2">
      <c r="A28" s="421" t="s">
        <v>270</v>
      </c>
      <c r="B28" s="422" t="s">
        <v>407</v>
      </c>
      <c r="C28" s="287"/>
    </row>
    <row r="29" spans="1:3" s="91" customFormat="1" ht="12" customHeight="1" x14ac:dyDescent="0.2">
      <c r="A29" s="421" t="s">
        <v>271</v>
      </c>
      <c r="B29" s="423" t="s">
        <v>410</v>
      </c>
      <c r="C29" s="287"/>
    </row>
    <row r="30" spans="1:3" s="91" customFormat="1" ht="12" customHeight="1" thickBot="1" x14ac:dyDescent="0.25">
      <c r="A30" s="420" t="s">
        <v>272</v>
      </c>
      <c r="B30" s="131" t="s">
        <v>522</v>
      </c>
      <c r="C30" s="84"/>
    </row>
    <row r="31" spans="1:3" s="91" customFormat="1" ht="12" customHeight="1" thickBot="1" x14ac:dyDescent="0.25">
      <c r="A31" s="37" t="s">
        <v>23</v>
      </c>
      <c r="B31" s="121" t="s">
        <v>411</v>
      </c>
      <c r="C31" s="289">
        <f>+C32+C33+C34</f>
        <v>0</v>
      </c>
    </row>
    <row r="32" spans="1:3" s="91" customFormat="1" ht="12" customHeight="1" x14ac:dyDescent="0.2">
      <c r="A32" s="421" t="s">
        <v>92</v>
      </c>
      <c r="B32" s="422" t="s">
        <v>292</v>
      </c>
      <c r="C32" s="77"/>
    </row>
    <row r="33" spans="1:3" s="91" customFormat="1" ht="12" customHeight="1" x14ac:dyDescent="0.2">
      <c r="A33" s="421" t="s">
        <v>93</v>
      </c>
      <c r="B33" s="423" t="s">
        <v>293</v>
      </c>
      <c r="C33" s="290"/>
    </row>
    <row r="34" spans="1:3" s="91" customFormat="1" ht="12" customHeight="1" thickBot="1" x14ac:dyDescent="0.25">
      <c r="A34" s="420" t="s">
        <v>94</v>
      </c>
      <c r="B34" s="131" t="s">
        <v>294</v>
      </c>
      <c r="C34" s="84"/>
    </row>
    <row r="35" spans="1:3" s="90" customFormat="1" ht="12" customHeight="1" thickBot="1" x14ac:dyDescent="0.25">
      <c r="A35" s="37" t="s">
        <v>24</v>
      </c>
      <c r="B35" s="121" t="s">
        <v>380</v>
      </c>
      <c r="C35" s="314"/>
    </row>
    <row r="36" spans="1:3" s="90" customFormat="1" ht="12" customHeight="1" thickBot="1" x14ac:dyDescent="0.25">
      <c r="A36" s="37" t="s">
        <v>25</v>
      </c>
      <c r="B36" s="121" t="s">
        <v>412</v>
      </c>
      <c r="C36" s="335"/>
    </row>
    <row r="37" spans="1:3" s="90" customFormat="1" ht="12" customHeight="1" thickBot="1" x14ac:dyDescent="0.25">
      <c r="A37" s="36" t="s">
        <v>26</v>
      </c>
      <c r="B37" s="121" t="s">
        <v>413</v>
      </c>
      <c r="C37" s="336">
        <f>+C8+C20+C25+C26+C31+C35+C36</f>
        <v>7351336</v>
      </c>
    </row>
    <row r="38" spans="1:3" s="90" customFormat="1" ht="12" customHeight="1" thickBot="1" x14ac:dyDescent="0.25">
      <c r="A38" s="207" t="s">
        <v>27</v>
      </c>
      <c r="B38" s="121" t="s">
        <v>414</v>
      </c>
      <c r="C38" s="336">
        <f>+C39+C40+C41</f>
        <v>12443333</v>
      </c>
    </row>
    <row r="39" spans="1:3" s="90" customFormat="1" ht="12" customHeight="1" x14ac:dyDescent="0.2">
      <c r="A39" s="421" t="s">
        <v>415</v>
      </c>
      <c r="B39" s="422" t="s">
        <v>237</v>
      </c>
      <c r="C39" s="77"/>
    </row>
    <row r="40" spans="1:3" s="90" customFormat="1" ht="12" customHeight="1" x14ac:dyDescent="0.2">
      <c r="A40" s="421" t="s">
        <v>416</v>
      </c>
      <c r="B40" s="423" t="s">
        <v>2</v>
      </c>
      <c r="C40" s="290"/>
    </row>
    <row r="41" spans="1:3" s="91" customFormat="1" ht="12" customHeight="1" thickBot="1" x14ac:dyDescent="0.25">
      <c r="A41" s="420" t="s">
        <v>417</v>
      </c>
      <c r="B41" s="131" t="s">
        <v>418</v>
      </c>
      <c r="C41" s="84">
        <v>12443333</v>
      </c>
    </row>
    <row r="42" spans="1:3" s="91" customFormat="1" ht="15" customHeight="1" thickBot="1" x14ac:dyDescent="0.25">
      <c r="A42" s="207" t="s">
        <v>28</v>
      </c>
      <c r="B42" s="208" t="s">
        <v>419</v>
      </c>
      <c r="C42" s="339">
        <f>+C37+C38</f>
        <v>19794669</v>
      </c>
    </row>
    <row r="43" spans="1:3" s="91" customFormat="1" ht="15" customHeight="1" x14ac:dyDescent="0.2">
      <c r="A43" s="209"/>
      <c r="B43" s="210"/>
      <c r="C43" s="337"/>
    </row>
    <row r="44" spans="1:3" ht="13.5" thickBot="1" x14ac:dyDescent="0.25">
      <c r="A44" s="211"/>
      <c r="B44" s="212"/>
      <c r="C44" s="338"/>
    </row>
    <row r="45" spans="1:3" s="68" customFormat="1" ht="16.5" customHeight="1" thickBot="1" x14ac:dyDescent="0.25">
      <c r="A45" s="213"/>
      <c r="B45" s="214" t="s">
        <v>58</v>
      </c>
      <c r="C45" s="339"/>
    </row>
    <row r="46" spans="1:3" s="92" customFormat="1" ht="12" customHeight="1" thickBot="1" x14ac:dyDescent="0.25">
      <c r="A46" s="37" t="s">
        <v>19</v>
      </c>
      <c r="B46" s="121" t="s">
        <v>420</v>
      </c>
      <c r="C46" s="289">
        <f>SUM(C47:C51)</f>
        <v>19794669</v>
      </c>
    </row>
    <row r="47" spans="1:3" ht="12" customHeight="1" x14ac:dyDescent="0.2">
      <c r="A47" s="420" t="s">
        <v>99</v>
      </c>
      <c r="B47" s="9" t="s">
        <v>50</v>
      </c>
      <c r="C47" s="77">
        <v>8620000</v>
      </c>
    </row>
    <row r="48" spans="1:3" ht="12" customHeight="1" x14ac:dyDescent="0.2">
      <c r="A48" s="420" t="s">
        <v>100</v>
      </c>
      <c r="B48" s="8" t="s">
        <v>182</v>
      </c>
      <c r="C48" s="80">
        <v>1762335</v>
      </c>
    </row>
    <row r="49" spans="1:3" ht="12" customHeight="1" x14ac:dyDescent="0.2">
      <c r="A49" s="420" t="s">
        <v>101</v>
      </c>
      <c r="B49" s="8" t="s">
        <v>141</v>
      </c>
      <c r="C49" s="80">
        <v>9412334</v>
      </c>
    </row>
    <row r="50" spans="1:3" ht="12" customHeight="1" x14ac:dyDescent="0.2">
      <c r="A50" s="420" t="s">
        <v>102</v>
      </c>
      <c r="B50" s="8" t="s">
        <v>183</v>
      </c>
      <c r="C50" s="80"/>
    </row>
    <row r="51" spans="1:3" ht="12" customHeight="1" thickBot="1" x14ac:dyDescent="0.25">
      <c r="A51" s="420" t="s">
        <v>149</v>
      </c>
      <c r="B51" s="8" t="s">
        <v>184</v>
      </c>
      <c r="C51" s="80"/>
    </row>
    <row r="52" spans="1:3" ht="12" customHeight="1" thickBot="1" x14ac:dyDescent="0.25">
      <c r="A52" s="37" t="s">
        <v>20</v>
      </c>
      <c r="B52" s="121" t="s">
        <v>421</v>
      </c>
      <c r="C52" s="289">
        <f>SUM(C53:C55)</f>
        <v>0</v>
      </c>
    </row>
    <row r="53" spans="1:3" s="92" customFormat="1" ht="12" customHeight="1" x14ac:dyDescent="0.2">
      <c r="A53" s="420" t="s">
        <v>105</v>
      </c>
      <c r="B53" s="9" t="s">
        <v>230</v>
      </c>
      <c r="C53" s="77"/>
    </row>
    <row r="54" spans="1:3" ht="12" customHeight="1" x14ac:dyDescent="0.2">
      <c r="A54" s="420" t="s">
        <v>106</v>
      </c>
      <c r="B54" s="8" t="s">
        <v>186</v>
      </c>
      <c r="C54" s="80"/>
    </row>
    <row r="55" spans="1:3" ht="12" customHeight="1" x14ac:dyDescent="0.2">
      <c r="A55" s="420" t="s">
        <v>107</v>
      </c>
      <c r="B55" s="8" t="s">
        <v>59</v>
      </c>
      <c r="C55" s="80"/>
    </row>
    <row r="56" spans="1:3" ht="12" customHeight="1" thickBot="1" x14ac:dyDescent="0.25">
      <c r="A56" s="420" t="s">
        <v>108</v>
      </c>
      <c r="B56" s="8" t="s">
        <v>523</v>
      </c>
      <c r="C56" s="80"/>
    </row>
    <row r="57" spans="1:3" ht="15" customHeight="1" thickBot="1" x14ac:dyDescent="0.25">
      <c r="A57" s="37" t="s">
        <v>21</v>
      </c>
      <c r="B57" s="121" t="s">
        <v>13</v>
      </c>
      <c r="C57" s="314"/>
    </row>
    <row r="58" spans="1:3" ht="13.5" thickBot="1" x14ac:dyDescent="0.25">
      <c r="A58" s="37" t="s">
        <v>22</v>
      </c>
      <c r="B58" s="215" t="s">
        <v>530</v>
      </c>
      <c r="C58" s="340">
        <f>+C46+C52+C57</f>
        <v>19794669</v>
      </c>
    </row>
    <row r="59" spans="1:3" ht="15" customHeight="1" thickBot="1" x14ac:dyDescent="0.25">
      <c r="C59" s="341"/>
    </row>
    <row r="60" spans="1:3" ht="14.25" customHeight="1" thickBot="1" x14ac:dyDescent="0.25">
      <c r="A60" s="217" t="s">
        <v>518</v>
      </c>
      <c r="B60" s="218"/>
      <c r="C60" s="118">
        <v>3</v>
      </c>
    </row>
    <row r="61" spans="1:3" ht="13.5" thickBot="1" x14ac:dyDescent="0.25">
      <c r="A61" s="217" t="s">
        <v>205</v>
      </c>
      <c r="B61" s="218"/>
      <c r="C61" s="118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A4" zoomScale="130" zoomScaleNormal="130" workbookViewId="0">
      <selection activeCell="C2" sqref="C2"/>
    </sheetView>
  </sheetViews>
  <sheetFormatPr defaultRowHeight="12.75" x14ac:dyDescent="0.2"/>
  <cols>
    <col min="1" max="1" width="13.83203125" style="216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197"/>
      <c r="B1" s="198"/>
      <c r="C1" s="525" t="s">
        <v>602</v>
      </c>
    </row>
    <row r="2" spans="1:3" s="88" customFormat="1" ht="25.5" customHeight="1" x14ac:dyDescent="0.2">
      <c r="A2" s="382" t="s">
        <v>203</v>
      </c>
      <c r="B2" s="328" t="s">
        <v>571</v>
      </c>
      <c r="C2" s="342" t="s">
        <v>60</v>
      </c>
    </row>
    <row r="3" spans="1:3" s="88" customFormat="1" ht="24.75" thickBot="1" x14ac:dyDescent="0.25">
      <c r="A3" s="418" t="s">
        <v>202</v>
      </c>
      <c r="B3" s="329" t="s">
        <v>423</v>
      </c>
      <c r="C3" s="343" t="s">
        <v>60</v>
      </c>
    </row>
    <row r="4" spans="1:3" s="89" customFormat="1" ht="15.95" customHeight="1" thickBot="1" x14ac:dyDescent="0.3">
      <c r="A4" s="200"/>
      <c r="B4" s="200"/>
      <c r="C4" s="4" t="str">
        <f>'9.2.1. sz. mell'!C4</f>
        <v>Forintban!</v>
      </c>
    </row>
    <row r="5" spans="1:3" ht="13.5" thickBot="1" x14ac:dyDescent="0.25">
      <c r="A5" s="383" t="s">
        <v>204</v>
      </c>
      <c r="B5" s="201" t="s">
        <v>558</v>
      </c>
      <c r="C5" s="202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205"/>
    </row>
    <row r="8" spans="1:3" s="90" customFormat="1" ht="12" customHeight="1" thickBot="1" x14ac:dyDescent="0.25">
      <c r="A8" s="36" t="s">
        <v>19</v>
      </c>
      <c r="B8" s="206" t="s">
        <v>519</v>
      </c>
      <c r="C8" s="289">
        <f>SUM(C9:C19)</f>
        <v>0</v>
      </c>
    </row>
    <row r="9" spans="1:3" s="90" customFormat="1" ht="12" customHeight="1" x14ac:dyDescent="0.2">
      <c r="A9" s="419" t="s">
        <v>99</v>
      </c>
      <c r="B9" s="10" t="s">
        <v>278</v>
      </c>
      <c r="C9" s="333"/>
    </row>
    <row r="10" spans="1:3" s="90" customFormat="1" ht="12" customHeight="1" x14ac:dyDescent="0.2">
      <c r="A10" s="420" t="s">
        <v>100</v>
      </c>
      <c r="B10" s="8" t="s">
        <v>279</v>
      </c>
      <c r="C10" s="287"/>
    </row>
    <row r="11" spans="1:3" s="90" customFormat="1" ht="12" customHeight="1" x14ac:dyDescent="0.2">
      <c r="A11" s="420" t="s">
        <v>101</v>
      </c>
      <c r="B11" s="8" t="s">
        <v>280</v>
      </c>
      <c r="C11" s="287"/>
    </row>
    <row r="12" spans="1:3" s="90" customFormat="1" ht="12" customHeight="1" x14ac:dyDescent="0.2">
      <c r="A12" s="420" t="s">
        <v>102</v>
      </c>
      <c r="B12" s="8" t="s">
        <v>281</v>
      </c>
      <c r="C12" s="287"/>
    </row>
    <row r="13" spans="1:3" s="90" customFormat="1" ht="12" customHeight="1" x14ac:dyDescent="0.2">
      <c r="A13" s="420" t="s">
        <v>149</v>
      </c>
      <c r="B13" s="8" t="s">
        <v>282</v>
      </c>
      <c r="C13" s="287"/>
    </row>
    <row r="14" spans="1:3" s="90" customFormat="1" ht="12" customHeight="1" x14ac:dyDescent="0.2">
      <c r="A14" s="420" t="s">
        <v>103</v>
      </c>
      <c r="B14" s="8" t="s">
        <v>404</v>
      </c>
      <c r="C14" s="287"/>
    </row>
    <row r="15" spans="1:3" s="90" customFormat="1" ht="12" customHeight="1" x14ac:dyDescent="0.2">
      <c r="A15" s="420" t="s">
        <v>104</v>
      </c>
      <c r="B15" s="7" t="s">
        <v>405</v>
      </c>
      <c r="C15" s="287"/>
    </row>
    <row r="16" spans="1:3" s="90" customFormat="1" ht="12" customHeight="1" x14ac:dyDescent="0.2">
      <c r="A16" s="420" t="s">
        <v>114</v>
      </c>
      <c r="B16" s="8" t="s">
        <v>285</v>
      </c>
      <c r="C16" s="334"/>
    </row>
    <row r="17" spans="1:3" s="91" customFormat="1" ht="12" customHeight="1" x14ac:dyDescent="0.2">
      <c r="A17" s="420" t="s">
        <v>115</v>
      </c>
      <c r="B17" s="8" t="s">
        <v>286</v>
      </c>
      <c r="C17" s="287"/>
    </row>
    <row r="18" spans="1:3" s="91" customFormat="1" ht="12" customHeight="1" x14ac:dyDescent="0.2">
      <c r="A18" s="420" t="s">
        <v>116</v>
      </c>
      <c r="B18" s="8" t="s">
        <v>441</v>
      </c>
      <c r="C18" s="288"/>
    </row>
    <row r="19" spans="1:3" s="91" customFormat="1" ht="12" customHeight="1" thickBot="1" x14ac:dyDescent="0.25">
      <c r="A19" s="420" t="s">
        <v>117</v>
      </c>
      <c r="B19" s="7" t="s">
        <v>287</v>
      </c>
      <c r="C19" s="288"/>
    </row>
    <row r="20" spans="1:3" s="90" customFormat="1" ht="12" customHeight="1" thickBot="1" x14ac:dyDescent="0.25">
      <c r="A20" s="36" t="s">
        <v>20</v>
      </c>
      <c r="B20" s="206" t="s">
        <v>406</v>
      </c>
      <c r="C20" s="289">
        <f>SUM(C21:C23)</f>
        <v>0</v>
      </c>
    </row>
    <row r="21" spans="1:3" s="91" customFormat="1" ht="12" customHeight="1" x14ac:dyDescent="0.2">
      <c r="A21" s="420" t="s">
        <v>105</v>
      </c>
      <c r="B21" s="9" t="s">
        <v>259</v>
      </c>
      <c r="C21" s="287"/>
    </row>
    <row r="22" spans="1:3" s="91" customFormat="1" ht="12" customHeight="1" x14ac:dyDescent="0.2">
      <c r="A22" s="420" t="s">
        <v>106</v>
      </c>
      <c r="B22" s="8" t="s">
        <v>407</v>
      </c>
      <c r="C22" s="287"/>
    </row>
    <row r="23" spans="1:3" s="91" customFormat="1" ht="12" customHeight="1" x14ac:dyDescent="0.2">
      <c r="A23" s="420" t="s">
        <v>107</v>
      </c>
      <c r="B23" s="8" t="s">
        <v>408</v>
      </c>
      <c r="C23" s="287"/>
    </row>
    <row r="24" spans="1:3" s="91" customFormat="1" ht="12" customHeight="1" thickBot="1" x14ac:dyDescent="0.25">
      <c r="A24" s="420" t="s">
        <v>108</v>
      </c>
      <c r="B24" s="8" t="s">
        <v>520</v>
      </c>
      <c r="C24" s="287"/>
    </row>
    <row r="25" spans="1:3" s="91" customFormat="1" ht="12" customHeight="1" thickBot="1" x14ac:dyDescent="0.25">
      <c r="A25" s="37" t="s">
        <v>21</v>
      </c>
      <c r="B25" s="121" t="s">
        <v>173</v>
      </c>
      <c r="C25" s="314"/>
    </row>
    <row r="26" spans="1:3" s="91" customFormat="1" ht="12" customHeight="1" thickBot="1" x14ac:dyDescent="0.25">
      <c r="A26" s="37" t="s">
        <v>22</v>
      </c>
      <c r="B26" s="121" t="s">
        <v>521</v>
      </c>
      <c r="C26" s="289">
        <f>+C27+C28+C29</f>
        <v>0</v>
      </c>
    </row>
    <row r="27" spans="1:3" s="91" customFormat="1" ht="12" customHeight="1" x14ac:dyDescent="0.2">
      <c r="A27" s="421" t="s">
        <v>269</v>
      </c>
      <c r="B27" s="422" t="s">
        <v>264</v>
      </c>
      <c r="C27" s="77"/>
    </row>
    <row r="28" spans="1:3" s="91" customFormat="1" ht="12" customHeight="1" x14ac:dyDescent="0.2">
      <c r="A28" s="421" t="s">
        <v>270</v>
      </c>
      <c r="B28" s="422" t="s">
        <v>407</v>
      </c>
      <c r="C28" s="287"/>
    </row>
    <row r="29" spans="1:3" s="91" customFormat="1" ht="12" customHeight="1" x14ac:dyDescent="0.2">
      <c r="A29" s="421" t="s">
        <v>271</v>
      </c>
      <c r="B29" s="423" t="s">
        <v>410</v>
      </c>
      <c r="C29" s="287"/>
    </row>
    <row r="30" spans="1:3" s="91" customFormat="1" ht="12" customHeight="1" thickBot="1" x14ac:dyDescent="0.25">
      <c r="A30" s="420" t="s">
        <v>272</v>
      </c>
      <c r="B30" s="131" t="s">
        <v>522</v>
      </c>
      <c r="C30" s="84"/>
    </row>
    <row r="31" spans="1:3" s="91" customFormat="1" ht="12" customHeight="1" thickBot="1" x14ac:dyDescent="0.25">
      <c r="A31" s="37" t="s">
        <v>23</v>
      </c>
      <c r="B31" s="121" t="s">
        <v>411</v>
      </c>
      <c r="C31" s="289">
        <f>+C32+C33+C34</f>
        <v>0</v>
      </c>
    </row>
    <row r="32" spans="1:3" s="91" customFormat="1" ht="12" customHeight="1" x14ac:dyDescent="0.2">
      <c r="A32" s="421" t="s">
        <v>92</v>
      </c>
      <c r="B32" s="422" t="s">
        <v>292</v>
      </c>
      <c r="C32" s="77"/>
    </row>
    <row r="33" spans="1:3" s="91" customFormat="1" ht="12" customHeight="1" x14ac:dyDescent="0.2">
      <c r="A33" s="421" t="s">
        <v>93</v>
      </c>
      <c r="B33" s="423" t="s">
        <v>293</v>
      </c>
      <c r="C33" s="290"/>
    </row>
    <row r="34" spans="1:3" s="91" customFormat="1" ht="12" customHeight="1" thickBot="1" x14ac:dyDescent="0.25">
      <c r="A34" s="420" t="s">
        <v>94</v>
      </c>
      <c r="B34" s="131" t="s">
        <v>294</v>
      </c>
      <c r="C34" s="84"/>
    </row>
    <row r="35" spans="1:3" s="90" customFormat="1" ht="12" customHeight="1" thickBot="1" x14ac:dyDescent="0.25">
      <c r="A35" s="37" t="s">
        <v>24</v>
      </c>
      <c r="B35" s="121" t="s">
        <v>380</v>
      </c>
      <c r="C35" s="314"/>
    </row>
    <row r="36" spans="1:3" s="90" customFormat="1" ht="12" customHeight="1" thickBot="1" x14ac:dyDescent="0.25">
      <c r="A36" s="37" t="s">
        <v>25</v>
      </c>
      <c r="B36" s="121" t="s">
        <v>412</v>
      </c>
      <c r="C36" s="335"/>
    </row>
    <row r="37" spans="1:3" s="90" customFormat="1" ht="12" customHeight="1" thickBot="1" x14ac:dyDescent="0.25">
      <c r="A37" s="36" t="s">
        <v>26</v>
      </c>
      <c r="B37" s="121" t="s">
        <v>413</v>
      </c>
      <c r="C37" s="336">
        <f>+C8+C20+C25+C26+C31+C35+C36</f>
        <v>0</v>
      </c>
    </row>
    <row r="38" spans="1:3" s="90" customFormat="1" ht="12" customHeight="1" thickBot="1" x14ac:dyDescent="0.25">
      <c r="A38" s="207" t="s">
        <v>27</v>
      </c>
      <c r="B38" s="121" t="s">
        <v>414</v>
      </c>
      <c r="C38" s="336">
        <f>+C39+C40+C41</f>
        <v>0</v>
      </c>
    </row>
    <row r="39" spans="1:3" s="90" customFormat="1" ht="12" customHeight="1" x14ac:dyDescent="0.2">
      <c r="A39" s="421" t="s">
        <v>415</v>
      </c>
      <c r="B39" s="422" t="s">
        <v>237</v>
      </c>
      <c r="C39" s="77"/>
    </row>
    <row r="40" spans="1:3" s="90" customFormat="1" ht="12" customHeight="1" x14ac:dyDescent="0.2">
      <c r="A40" s="421" t="s">
        <v>416</v>
      </c>
      <c r="B40" s="423" t="s">
        <v>2</v>
      </c>
      <c r="C40" s="290"/>
    </row>
    <row r="41" spans="1:3" s="91" customFormat="1" ht="12" customHeight="1" thickBot="1" x14ac:dyDescent="0.25">
      <c r="A41" s="420" t="s">
        <v>417</v>
      </c>
      <c r="B41" s="131" t="s">
        <v>418</v>
      </c>
      <c r="C41" s="84"/>
    </row>
    <row r="42" spans="1:3" s="91" customFormat="1" ht="15" customHeight="1" thickBot="1" x14ac:dyDescent="0.25">
      <c r="A42" s="207" t="s">
        <v>28</v>
      </c>
      <c r="B42" s="208" t="s">
        <v>419</v>
      </c>
      <c r="C42" s="339">
        <f>+C37+C38</f>
        <v>0</v>
      </c>
    </row>
    <row r="43" spans="1:3" s="91" customFormat="1" ht="15" customHeight="1" x14ac:dyDescent="0.2">
      <c r="A43" s="209"/>
      <c r="B43" s="210"/>
      <c r="C43" s="337"/>
    </row>
    <row r="44" spans="1:3" ht="13.5" thickBot="1" x14ac:dyDescent="0.25">
      <c r="A44" s="211"/>
      <c r="B44" s="212"/>
      <c r="C44" s="338"/>
    </row>
    <row r="45" spans="1:3" s="68" customFormat="1" ht="16.5" customHeight="1" thickBot="1" x14ac:dyDescent="0.25">
      <c r="A45" s="213"/>
      <c r="B45" s="214" t="s">
        <v>58</v>
      </c>
      <c r="C45" s="339"/>
    </row>
    <row r="46" spans="1:3" s="92" customFormat="1" ht="12" customHeight="1" thickBot="1" x14ac:dyDescent="0.25">
      <c r="A46" s="37" t="s">
        <v>19</v>
      </c>
      <c r="B46" s="121" t="s">
        <v>420</v>
      </c>
      <c r="C46" s="289">
        <f>SUM(C47:C51)</f>
        <v>0</v>
      </c>
    </row>
    <row r="47" spans="1:3" ht="12" customHeight="1" x14ac:dyDescent="0.2">
      <c r="A47" s="420" t="s">
        <v>99</v>
      </c>
      <c r="B47" s="9" t="s">
        <v>50</v>
      </c>
      <c r="C47" s="77"/>
    </row>
    <row r="48" spans="1:3" ht="12" customHeight="1" x14ac:dyDescent="0.2">
      <c r="A48" s="420" t="s">
        <v>100</v>
      </c>
      <c r="B48" s="8" t="s">
        <v>182</v>
      </c>
      <c r="C48" s="80"/>
    </row>
    <row r="49" spans="1:3" ht="12" customHeight="1" x14ac:dyDescent="0.2">
      <c r="A49" s="420" t="s">
        <v>101</v>
      </c>
      <c r="B49" s="8" t="s">
        <v>141</v>
      </c>
      <c r="C49" s="80"/>
    </row>
    <row r="50" spans="1:3" ht="12" customHeight="1" x14ac:dyDescent="0.2">
      <c r="A50" s="420" t="s">
        <v>102</v>
      </c>
      <c r="B50" s="8" t="s">
        <v>183</v>
      </c>
      <c r="C50" s="80"/>
    </row>
    <row r="51" spans="1:3" ht="12" customHeight="1" thickBot="1" x14ac:dyDescent="0.25">
      <c r="A51" s="420" t="s">
        <v>149</v>
      </c>
      <c r="B51" s="8" t="s">
        <v>184</v>
      </c>
      <c r="C51" s="80"/>
    </row>
    <row r="52" spans="1:3" ht="12" customHeight="1" thickBot="1" x14ac:dyDescent="0.25">
      <c r="A52" s="37" t="s">
        <v>20</v>
      </c>
      <c r="B52" s="121" t="s">
        <v>421</v>
      </c>
      <c r="C52" s="289">
        <f>SUM(C53:C55)</f>
        <v>0</v>
      </c>
    </row>
    <row r="53" spans="1:3" s="92" customFormat="1" ht="12" customHeight="1" x14ac:dyDescent="0.2">
      <c r="A53" s="420" t="s">
        <v>105</v>
      </c>
      <c r="B53" s="9" t="s">
        <v>230</v>
      </c>
      <c r="C53" s="77"/>
    </row>
    <row r="54" spans="1:3" ht="12" customHeight="1" x14ac:dyDescent="0.2">
      <c r="A54" s="420" t="s">
        <v>106</v>
      </c>
      <c r="B54" s="8" t="s">
        <v>186</v>
      </c>
      <c r="C54" s="80"/>
    </row>
    <row r="55" spans="1:3" ht="12" customHeight="1" x14ac:dyDescent="0.2">
      <c r="A55" s="420" t="s">
        <v>107</v>
      </c>
      <c r="B55" s="8" t="s">
        <v>59</v>
      </c>
      <c r="C55" s="80"/>
    </row>
    <row r="56" spans="1:3" ht="12" customHeight="1" thickBot="1" x14ac:dyDescent="0.25">
      <c r="A56" s="420" t="s">
        <v>108</v>
      </c>
      <c r="B56" s="8" t="s">
        <v>523</v>
      </c>
      <c r="C56" s="80"/>
    </row>
    <row r="57" spans="1:3" ht="15" customHeight="1" thickBot="1" x14ac:dyDescent="0.25">
      <c r="A57" s="37" t="s">
        <v>21</v>
      </c>
      <c r="B57" s="121" t="s">
        <v>13</v>
      </c>
      <c r="C57" s="314"/>
    </row>
    <row r="58" spans="1:3" ht="13.5" thickBot="1" x14ac:dyDescent="0.25">
      <c r="A58" s="37" t="s">
        <v>22</v>
      </c>
      <c r="B58" s="215" t="s">
        <v>530</v>
      </c>
      <c r="C58" s="340">
        <f>+C46+C52+C57</f>
        <v>0</v>
      </c>
    </row>
    <row r="59" spans="1:3" ht="15" customHeight="1" thickBot="1" x14ac:dyDescent="0.25">
      <c r="C59" s="341"/>
    </row>
    <row r="60" spans="1:3" ht="14.25" customHeight="1" thickBot="1" x14ac:dyDescent="0.25">
      <c r="A60" s="217" t="s">
        <v>518</v>
      </c>
      <c r="B60" s="218"/>
      <c r="C60" s="118"/>
    </row>
    <row r="61" spans="1:3" ht="13.5" thickBot="1" x14ac:dyDescent="0.25">
      <c r="A61" s="217" t="s">
        <v>205</v>
      </c>
      <c r="B61" s="218"/>
      <c r="C61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zoomScaleNormal="98" zoomScaleSheetLayoutView="100" workbookViewId="0">
      <selection activeCell="B80" sqref="B80"/>
    </sheetView>
  </sheetViews>
  <sheetFormatPr defaultRowHeight="15.75" x14ac:dyDescent="0.25"/>
  <cols>
    <col min="1" max="1" width="9.5" style="39" customWidth="1"/>
    <col min="2" max="2" width="91.6640625" style="39" customWidth="1"/>
    <col min="3" max="3" width="21.6640625" style="358" customWidth="1"/>
    <col min="4" max="4" width="9" style="39" customWidth="1"/>
    <col min="5" max="16384" width="9.33203125" style="39"/>
  </cols>
  <sheetData>
    <row r="1" spans="1:3" ht="15.95" customHeight="1" x14ac:dyDescent="0.25">
      <c r="A1" s="562" t="s">
        <v>16</v>
      </c>
      <c r="B1" s="562"/>
      <c r="C1" s="562"/>
    </row>
    <row r="2" spans="1:3" ht="15.95" customHeight="1" thickBot="1" x14ac:dyDescent="0.3">
      <c r="A2" s="563" t="s">
        <v>152</v>
      </c>
      <c r="B2" s="563"/>
      <c r="C2" s="279" t="str">
        <f>'1.1.sz.mell.'!C2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e">
        <f>+CONCATENATE(LEFT(#REF!,4),". évi előirányzat")</f>
        <v>#REF!</v>
      </c>
    </row>
    <row r="4" spans="1:3" s="41" customFormat="1" ht="12" customHeight="1" thickBot="1" x14ac:dyDescent="0.25">
      <c r="A4" s="384"/>
      <c r="B4" s="385" t="s">
        <v>492</v>
      </c>
      <c r="C4" s="386" t="s">
        <v>493</v>
      </c>
    </row>
    <row r="5" spans="1:3" s="1" customFormat="1" ht="12" customHeight="1" thickBot="1" x14ac:dyDescent="0.25">
      <c r="A5" s="20" t="s">
        <v>19</v>
      </c>
      <c r="B5" s="21" t="s">
        <v>253</v>
      </c>
      <c r="C5" s="269">
        <f>+C6+C7+C8+C9+C10+C11</f>
        <v>35051025</v>
      </c>
    </row>
    <row r="6" spans="1:3" s="1" customFormat="1" ht="12" customHeight="1" x14ac:dyDescent="0.2">
      <c r="A6" s="15" t="s">
        <v>99</v>
      </c>
      <c r="B6" s="389" t="s">
        <v>254</v>
      </c>
      <c r="C6" s="272">
        <v>18162695</v>
      </c>
    </row>
    <row r="7" spans="1:3" s="1" customFormat="1" ht="12" customHeight="1" x14ac:dyDescent="0.2">
      <c r="A7" s="14" t="s">
        <v>100</v>
      </c>
      <c r="B7" s="390" t="s">
        <v>255</v>
      </c>
      <c r="C7" s="271"/>
    </row>
    <row r="8" spans="1:3" s="1" customFormat="1" ht="12" customHeight="1" x14ac:dyDescent="0.2">
      <c r="A8" s="14" t="s">
        <v>101</v>
      </c>
      <c r="B8" s="390" t="s">
        <v>545</v>
      </c>
      <c r="C8" s="271">
        <v>15088330</v>
      </c>
    </row>
    <row r="9" spans="1:3" s="1" customFormat="1" ht="12" customHeight="1" x14ac:dyDescent="0.2">
      <c r="A9" s="14" t="s">
        <v>102</v>
      </c>
      <c r="B9" s="390" t="s">
        <v>257</v>
      </c>
      <c r="C9" s="271">
        <v>1800000</v>
      </c>
    </row>
    <row r="10" spans="1:3" s="1" customFormat="1" ht="12" customHeight="1" x14ac:dyDescent="0.2">
      <c r="A10" s="14" t="s">
        <v>149</v>
      </c>
      <c r="B10" s="265" t="s">
        <v>437</v>
      </c>
      <c r="C10" s="271"/>
    </row>
    <row r="11" spans="1:3" s="1" customFormat="1" ht="12" customHeight="1" thickBot="1" x14ac:dyDescent="0.25">
      <c r="A11" s="16" t="s">
        <v>103</v>
      </c>
      <c r="B11" s="266" t="s">
        <v>438</v>
      </c>
      <c r="C11" s="271"/>
    </row>
    <row r="12" spans="1:3" s="1" customFormat="1" ht="12" customHeight="1" thickBot="1" x14ac:dyDescent="0.25">
      <c r="A12" s="20" t="s">
        <v>20</v>
      </c>
      <c r="B12" s="264" t="s">
        <v>258</v>
      </c>
      <c r="C12" s="269">
        <f>+C13+C14+C15+C16+C17</f>
        <v>64120778</v>
      </c>
    </row>
    <row r="13" spans="1:3" s="1" customFormat="1" ht="12" customHeight="1" x14ac:dyDescent="0.2">
      <c r="A13" s="15" t="s">
        <v>105</v>
      </c>
      <c r="B13" s="389" t="s">
        <v>259</v>
      </c>
      <c r="C13" s="272"/>
    </row>
    <row r="14" spans="1:3" s="1" customFormat="1" ht="12" customHeight="1" x14ac:dyDescent="0.2">
      <c r="A14" s="14" t="s">
        <v>106</v>
      </c>
      <c r="B14" s="390" t="s">
        <v>260</v>
      </c>
      <c r="C14" s="271"/>
    </row>
    <row r="15" spans="1:3" s="1" customFormat="1" ht="12" customHeight="1" x14ac:dyDescent="0.2">
      <c r="A15" s="14" t="s">
        <v>107</v>
      </c>
      <c r="B15" s="390" t="s">
        <v>427</v>
      </c>
      <c r="C15" s="271"/>
    </row>
    <row r="16" spans="1:3" s="1" customFormat="1" ht="12" customHeight="1" x14ac:dyDescent="0.2">
      <c r="A16" s="14" t="s">
        <v>108</v>
      </c>
      <c r="B16" s="390" t="s">
        <v>428</v>
      </c>
      <c r="C16" s="271"/>
    </row>
    <row r="17" spans="1:3" s="1" customFormat="1" ht="12" customHeight="1" x14ac:dyDescent="0.2">
      <c r="A17" s="14" t="s">
        <v>109</v>
      </c>
      <c r="B17" s="390" t="s">
        <v>261</v>
      </c>
      <c r="C17" s="271">
        <v>64120778</v>
      </c>
    </row>
    <row r="18" spans="1:3" s="1" customFormat="1" ht="12" customHeight="1" thickBot="1" x14ac:dyDescent="0.25">
      <c r="A18" s="16" t="s">
        <v>118</v>
      </c>
      <c r="B18" s="266" t="s">
        <v>262</v>
      </c>
      <c r="C18" s="273"/>
    </row>
    <row r="19" spans="1:3" s="1" customFormat="1" ht="12" customHeight="1" thickBot="1" x14ac:dyDescent="0.25">
      <c r="A19" s="20" t="s">
        <v>21</v>
      </c>
      <c r="B19" s="21" t="s">
        <v>263</v>
      </c>
      <c r="C19" s="269">
        <f>+C20+C21+C22+C23+C24</f>
        <v>159161300</v>
      </c>
    </row>
    <row r="20" spans="1:3" s="1" customFormat="1" ht="12" customHeight="1" x14ac:dyDescent="0.2">
      <c r="A20" s="15" t="s">
        <v>88</v>
      </c>
      <c r="B20" s="389" t="s">
        <v>264</v>
      </c>
      <c r="C20" s="272"/>
    </row>
    <row r="21" spans="1:3" s="1" customFormat="1" ht="12" customHeight="1" x14ac:dyDescent="0.2">
      <c r="A21" s="14" t="s">
        <v>89</v>
      </c>
      <c r="B21" s="390" t="s">
        <v>265</v>
      </c>
      <c r="C21" s="271"/>
    </row>
    <row r="22" spans="1:3" s="1" customFormat="1" ht="12" customHeight="1" x14ac:dyDescent="0.2">
      <c r="A22" s="14" t="s">
        <v>90</v>
      </c>
      <c r="B22" s="390" t="s">
        <v>429</v>
      </c>
      <c r="C22" s="271"/>
    </row>
    <row r="23" spans="1:3" s="1" customFormat="1" ht="12" customHeight="1" x14ac:dyDescent="0.2">
      <c r="A23" s="14" t="s">
        <v>91</v>
      </c>
      <c r="B23" s="390" t="s">
        <v>430</v>
      </c>
      <c r="C23" s="271"/>
    </row>
    <row r="24" spans="1:3" s="1" customFormat="1" ht="12" customHeight="1" x14ac:dyDescent="0.2">
      <c r="A24" s="14" t="s">
        <v>170</v>
      </c>
      <c r="B24" s="390" t="s">
        <v>266</v>
      </c>
      <c r="C24" s="271">
        <v>159161300</v>
      </c>
    </row>
    <row r="25" spans="1:3" s="1" customFormat="1" ht="12" customHeight="1" thickBot="1" x14ac:dyDescent="0.25">
      <c r="A25" s="16" t="s">
        <v>171</v>
      </c>
      <c r="B25" s="391" t="s">
        <v>267</v>
      </c>
      <c r="C25" s="273"/>
    </row>
    <row r="26" spans="1:3" s="1" customFormat="1" ht="12" customHeight="1" thickBot="1" x14ac:dyDescent="0.25">
      <c r="A26" s="20" t="s">
        <v>172</v>
      </c>
      <c r="B26" s="21" t="s">
        <v>555</v>
      </c>
      <c r="C26" s="275">
        <f>SUM(C27:C33)</f>
        <v>2400000</v>
      </c>
    </row>
    <row r="27" spans="1:3" s="1" customFormat="1" ht="12" customHeight="1" x14ac:dyDescent="0.2">
      <c r="A27" s="15" t="s">
        <v>269</v>
      </c>
      <c r="B27" s="389" t="s">
        <v>579</v>
      </c>
      <c r="C27" s="272">
        <v>400000</v>
      </c>
    </row>
    <row r="28" spans="1:3" s="1" customFormat="1" ht="12" customHeight="1" x14ac:dyDescent="0.2">
      <c r="A28" s="14" t="s">
        <v>270</v>
      </c>
      <c r="B28" s="390" t="s">
        <v>551</v>
      </c>
      <c r="C28" s="271"/>
    </row>
    <row r="29" spans="1:3" s="1" customFormat="1" ht="12" customHeight="1" x14ac:dyDescent="0.2">
      <c r="A29" s="14" t="s">
        <v>271</v>
      </c>
      <c r="B29" s="390" t="s">
        <v>552</v>
      </c>
      <c r="C29" s="271">
        <v>1200000</v>
      </c>
    </row>
    <row r="30" spans="1:3" s="1" customFormat="1" ht="12" customHeight="1" x14ac:dyDescent="0.2">
      <c r="A30" s="14" t="s">
        <v>272</v>
      </c>
      <c r="B30" s="390" t="s">
        <v>553</v>
      </c>
      <c r="C30" s="271"/>
    </row>
    <row r="31" spans="1:3" s="1" customFormat="1" ht="12" customHeight="1" x14ac:dyDescent="0.2">
      <c r="A31" s="14" t="s">
        <v>547</v>
      </c>
      <c r="B31" s="390" t="s">
        <v>273</v>
      </c>
      <c r="C31" s="271">
        <v>800000</v>
      </c>
    </row>
    <row r="32" spans="1:3" s="1" customFormat="1" ht="12" customHeight="1" x14ac:dyDescent="0.2">
      <c r="A32" s="14" t="s">
        <v>548</v>
      </c>
      <c r="B32" s="390" t="s">
        <v>274</v>
      </c>
      <c r="C32" s="271"/>
    </row>
    <row r="33" spans="1:3" s="1" customFormat="1" ht="12" customHeight="1" thickBot="1" x14ac:dyDescent="0.25">
      <c r="A33" s="16" t="s">
        <v>549</v>
      </c>
      <c r="B33" s="479" t="s">
        <v>275</v>
      </c>
      <c r="C33" s="273"/>
    </row>
    <row r="34" spans="1:3" s="1" customFormat="1" ht="12" customHeight="1" thickBot="1" x14ac:dyDescent="0.25">
      <c r="A34" s="20" t="s">
        <v>23</v>
      </c>
      <c r="B34" s="21" t="s">
        <v>439</v>
      </c>
      <c r="C34" s="269">
        <f>SUM(C35:C45)</f>
        <v>19321336</v>
      </c>
    </row>
    <row r="35" spans="1:3" s="1" customFormat="1" ht="12" customHeight="1" x14ac:dyDescent="0.2">
      <c r="A35" s="15" t="s">
        <v>92</v>
      </c>
      <c r="B35" s="389" t="s">
        <v>278</v>
      </c>
      <c r="C35" s="272">
        <v>5000000</v>
      </c>
    </row>
    <row r="36" spans="1:3" s="1" customFormat="1" ht="12" customHeight="1" x14ac:dyDescent="0.2">
      <c r="A36" s="14" t="s">
        <v>93</v>
      </c>
      <c r="B36" s="390" t="s">
        <v>279</v>
      </c>
      <c r="C36" s="271">
        <v>9788390</v>
      </c>
    </row>
    <row r="37" spans="1:3" s="1" customFormat="1" ht="12" customHeight="1" x14ac:dyDescent="0.2">
      <c r="A37" s="14" t="s">
        <v>94</v>
      </c>
      <c r="B37" s="390" t="s">
        <v>280</v>
      </c>
      <c r="C37" s="271"/>
    </row>
    <row r="38" spans="1:3" s="1" customFormat="1" ht="12" customHeight="1" x14ac:dyDescent="0.2">
      <c r="A38" s="14" t="s">
        <v>174</v>
      </c>
      <c r="B38" s="390" t="s">
        <v>281</v>
      </c>
      <c r="C38" s="271"/>
    </row>
    <row r="39" spans="1:3" s="1" customFormat="1" ht="12" customHeight="1" x14ac:dyDescent="0.2">
      <c r="A39" s="14" t="s">
        <v>175</v>
      </c>
      <c r="B39" s="390" t="s">
        <v>282</v>
      </c>
      <c r="C39" s="271"/>
    </row>
    <row r="40" spans="1:3" s="1" customFormat="1" ht="12" customHeight="1" x14ac:dyDescent="0.2">
      <c r="A40" s="14" t="s">
        <v>176</v>
      </c>
      <c r="B40" s="390" t="s">
        <v>283</v>
      </c>
      <c r="C40" s="271">
        <v>4532946</v>
      </c>
    </row>
    <row r="41" spans="1:3" s="1" customFormat="1" ht="12" customHeight="1" x14ac:dyDescent="0.2">
      <c r="A41" s="14" t="s">
        <v>177</v>
      </c>
      <c r="B41" s="390" t="s">
        <v>284</v>
      </c>
      <c r="C41" s="271"/>
    </row>
    <row r="42" spans="1:3" s="1" customFormat="1" ht="12" customHeight="1" x14ac:dyDescent="0.2">
      <c r="A42" s="14" t="s">
        <v>178</v>
      </c>
      <c r="B42" s="390" t="s">
        <v>554</v>
      </c>
      <c r="C42" s="271"/>
    </row>
    <row r="43" spans="1:3" s="1" customFormat="1" ht="12" customHeight="1" x14ac:dyDescent="0.2">
      <c r="A43" s="14" t="s">
        <v>276</v>
      </c>
      <c r="B43" s="390" t="s">
        <v>286</v>
      </c>
      <c r="C43" s="274"/>
    </row>
    <row r="44" spans="1:3" s="1" customFormat="1" ht="12" customHeight="1" x14ac:dyDescent="0.2">
      <c r="A44" s="16" t="s">
        <v>277</v>
      </c>
      <c r="B44" s="391" t="s">
        <v>441</v>
      </c>
      <c r="C44" s="378"/>
    </row>
    <row r="45" spans="1:3" s="1" customFormat="1" ht="12" customHeight="1" thickBot="1" x14ac:dyDescent="0.25">
      <c r="A45" s="16" t="s">
        <v>440</v>
      </c>
      <c r="B45" s="266" t="s">
        <v>287</v>
      </c>
      <c r="C45" s="378"/>
    </row>
    <row r="46" spans="1:3" s="1" customFormat="1" ht="12" customHeight="1" thickBot="1" x14ac:dyDescent="0.25">
      <c r="A46" s="20" t="s">
        <v>24</v>
      </c>
      <c r="B46" s="21" t="s">
        <v>288</v>
      </c>
      <c r="C46" s="269">
        <f>SUM(C47:C51)</f>
        <v>4318000</v>
      </c>
    </row>
    <row r="47" spans="1:3" s="1" customFormat="1" ht="12" customHeight="1" x14ac:dyDescent="0.2">
      <c r="A47" s="15" t="s">
        <v>95</v>
      </c>
      <c r="B47" s="389" t="s">
        <v>292</v>
      </c>
      <c r="C47" s="424"/>
    </row>
    <row r="48" spans="1:3" s="1" customFormat="1" ht="12" customHeight="1" x14ac:dyDescent="0.2">
      <c r="A48" s="14" t="s">
        <v>96</v>
      </c>
      <c r="B48" s="390" t="s">
        <v>293</v>
      </c>
      <c r="C48" s="274"/>
    </row>
    <row r="49" spans="1:3" s="1" customFormat="1" ht="12" customHeight="1" x14ac:dyDescent="0.2">
      <c r="A49" s="14" t="s">
        <v>289</v>
      </c>
      <c r="B49" s="390" t="s">
        <v>294</v>
      </c>
      <c r="C49" s="274">
        <v>3400000</v>
      </c>
    </row>
    <row r="50" spans="1:3" s="1" customFormat="1" ht="12" customHeight="1" x14ac:dyDescent="0.2">
      <c r="A50" s="14" t="s">
        <v>290</v>
      </c>
      <c r="B50" s="390" t="s">
        <v>295</v>
      </c>
      <c r="C50" s="274">
        <v>918000</v>
      </c>
    </row>
    <row r="51" spans="1:3" s="1" customFormat="1" ht="12" customHeight="1" thickBot="1" x14ac:dyDescent="0.25">
      <c r="A51" s="16" t="s">
        <v>291</v>
      </c>
      <c r="B51" s="266" t="s">
        <v>296</v>
      </c>
      <c r="C51" s="378"/>
    </row>
    <row r="52" spans="1:3" s="1" customFormat="1" ht="12" customHeight="1" thickBot="1" x14ac:dyDescent="0.25">
      <c r="A52" s="20" t="s">
        <v>179</v>
      </c>
      <c r="B52" s="21" t="s">
        <v>297</v>
      </c>
      <c r="C52" s="269">
        <f>SUM(C53:C55)</f>
        <v>0</v>
      </c>
    </row>
    <row r="53" spans="1:3" s="1" customFormat="1" ht="12" customHeight="1" x14ac:dyDescent="0.2">
      <c r="A53" s="15" t="s">
        <v>97</v>
      </c>
      <c r="B53" s="389" t="s">
        <v>298</v>
      </c>
      <c r="C53" s="272"/>
    </row>
    <row r="54" spans="1:3" s="1" customFormat="1" ht="12" customHeight="1" x14ac:dyDescent="0.2">
      <c r="A54" s="14" t="s">
        <v>98</v>
      </c>
      <c r="B54" s="390" t="s">
        <v>431</v>
      </c>
      <c r="C54" s="271"/>
    </row>
    <row r="55" spans="1:3" s="1" customFormat="1" ht="12" customHeight="1" x14ac:dyDescent="0.2">
      <c r="A55" s="14" t="s">
        <v>301</v>
      </c>
      <c r="B55" s="390" t="s">
        <v>299</v>
      </c>
      <c r="C55" s="271"/>
    </row>
    <row r="56" spans="1:3" s="1" customFormat="1" ht="12" customHeight="1" thickBot="1" x14ac:dyDescent="0.25">
      <c r="A56" s="16" t="s">
        <v>302</v>
      </c>
      <c r="B56" s="266" t="s">
        <v>300</v>
      </c>
      <c r="C56" s="273"/>
    </row>
    <row r="57" spans="1:3" s="1" customFormat="1" ht="12" customHeight="1" thickBot="1" x14ac:dyDescent="0.25">
      <c r="A57" s="20" t="s">
        <v>26</v>
      </c>
      <c r="B57" s="264" t="s">
        <v>303</v>
      </c>
      <c r="C57" s="269">
        <f>SUM(C58:C60)</f>
        <v>0</v>
      </c>
    </row>
    <row r="58" spans="1:3" s="1" customFormat="1" ht="12" customHeight="1" x14ac:dyDescent="0.2">
      <c r="A58" s="15" t="s">
        <v>180</v>
      </c>
      <c r="B58" s="389" t="s">
        <v>305</v>
      </c>
      <c r="C58" s="274"/>
    </row>
    <row r="59" spans="1:3" s="1" customFormat="1" ht="12" customHeight="1" x14ac:dyDescent="0.2">
      <c r="A59" s="14" t="s">
        <v>181</v>
      </c>
      <c r="B59" s="390" t="s">
        <v>432</v>
      </c>
      <c r="C59" s="274"/>
    </row>
    <row r="60" spans="1:3" s="1" customFormat="1" ht="12" customHeight="1" x14ac:dyDescent="0.2">
      <c r="A60" s="14" t="s">
        <v>231</v>
      </c>
      <c r="B60" s="390" t="s">
        <v>306</v>
      </c>
      <c r="C60" s="274"/>
    </row>
    <row r="61" spans="1:3" s="1" customFormat="1" ht="12" customHeight="1" thickBot="1" x14ac:dyDescent="0.25">
      <c r="A61" s="16" t="s">
        <v>304</v>
      </c>
      <c r="B61" s="266" t="s">
        <v>307</v>
      </c>
      <c r="C61" s="274"/>
    </row>
    <row r="62" spans="1:3" s="1" customFormat="1" ht="12" customHeight="1" thickBot="1" x14ac:dyDescent="0.25">
      <c r="A62" s="452" t="s">
        <v>481</v>
      </c>
      <c r="B62" s="21" t="s">
        <v>308</v>
      </c>
      <c r="C62" s="275">
        <f>+C5+C12+C19+C26+C34+C46+C52+C57</f>
        <v>284372439</v>
      </c>
    </row>
    <row r="63" spans="1:3" s="1" customFormat="1" ht="12" customHeight="1" thickBot="1" x14ac:dyDescent="0.25">
      <c r="A63" s="427" t="s">
        <v>309</v>
      </c>
      <c r="B63" s="264" t="s">
        <v>310</v>
      </c>
      <c r="C63" s="269">
        <f>SUM(C64:C66)</f>
        <v>0</v>
      </c>
    </row>
    <row r="64" spans="1:3" s="1" customFormat="1" ht="12" customHeight="1" x14ac:dyDescent="0.2">
      <c r="A64" s="15" t="s">
        <v>341</v>
      </c>
      <c r="B64" s="389" t="s">
        <v>311</v>
      </c>
      <c r="C64" s="274"/>
    </row>
    <row r="65" spans="1:3" s="1" customFormat="1" ht="12" customHeight="1" x14ac:dyDescent="0.2">
      <c r="A65" s="14" t="s">
        <v>350</v>
      </c>
      <c r="B65" s="390" t="s">
        <v>312</v>
      </c>
      <c r="C65" s="274"/>
    </row>
    <row r="66" spans="1:3" s="1" customFormat="1" ht="12" customHeight="1" thickBot="1" x14ac:dyDescent="0.25">
      <c r="A66" s="16" t="s">
        <v>351</v>
      </c>
      <c r="B66" s="446" t="s">
        <v>466</v>
      </c>
      <c r="C66" s="274"/>
    </row>
    <row r="67" spans="1:3" s="1" customFormat="1" ht="12" customHeight="1" thickBot="1" x14ac:dyDescent="0.25">
      <c r="A67" s="427" t="s">
        <v>314</v>
      </c>
      <c r="B67" s="264" t="s">
        <v>315</v>
      </c>
      <c r="C67" s="269">
        <f>SUM(C68:C71)</f>
        <v>0</v>
      </c>
    </row>
    <row r="68" spans="1:3" s="1" customFormat="1" ht="12" customHeight="1" x14ac:dyDescent="0.2">
      <c r="A68" s="15" t="s">
        <v>150</v>
      </c>
      <c r="B68" s="389" t="s">
        <v>316</v>
      </c>
      <c r="C68" s="274"/>
    </row>
    <row r="69" spans="1:3" s="1" customFormat="1" ht="12" customHeight="1" x14ac:dyDescent="0.2">
      <c r="A69" s="14" t="s">
        <v>151</v>
      </c>
      <c r="B69" s="390" t="s">
        <v>317</v>
      </c>
      <c r="C69" s="274"/>
    </row>
    <row r="70" spans="1:3" s="1" customFormat="1" ht="12" customHeight="1" x14ac:dyDescent="0.2">
      <c r="A70" s="14" t="s">
        <v>342</v>
      </c>
      <c r="B70" s="390" t="s">
        <v>318</v>
      </c>
      <c r="C70" s="274"/>
    </row>
    <row r="71" spans="1:3" s="1" customFormat="1" ht="12" customHeight="1" thickBot="1" x14ac:dyDescent="0.25">
      <c r="A71" s="16" t="s">
        <v>343</v>
      </c>
      <c r="B71" s="266" t="s">
        <v>319</v>
      </c>
      <c r="C71" s="274"/>
    </row>
    <row r="72" spans="1:3" s="1" customFormat="1" ht="12" customHeight="1" thickBot="1" x14ac:dyDescent="0.25">
      <c r="A72" s="427" t="s">
        <v>320</v>
      </c>
      <c r="B72" s="264" t="s">
        <v>321</v>
      </c>
      <c r="C72" s="269">
        <f>SUM(C73:C74)</f>
        <v>28207313</v>
      </c>
    </row>
    <row r="73" spans="1:3" s="1" customFormat="1" ht="12" customHeight="1" x14ac:dyDescent="0.2">
      <c r="A73" s="15" t="s">
        <v>344</v>
      </c>
      <c r="B73" s="389" t="s">
        <v>322</v>
      </c>
      <c r="C73" s="274">
        <v>28207313</v>
      </c>
    </row>
    <row r="74" spans="1:3" s="1" customFormat="1" ht="12" customHeight="1" thickBot="1" x14ac:dyDescent="0.25">
      <c r="A74" s="16" t="s">
        <v>345</v>
      </c>
      <c r="B74" s="266" t="s">
        <v>323</v>
      </c>
      <c r="C74" s="274"/>
    </row>
    <row r="75" spans="1:3" s="1" customFormat="1" ht="12" customHeight="1" thickBot="1" x14ac:dyDescent="0.25">
      <c r="A75" s="427" t="s">
        <v>324</v>
      </c>
      <c r="B75" s="264" t="s">
        <v>325</v>
      </c>
      <c r="C75" s="269">
        <f>SUM(C76:C78)</f>
        <v>1402042</v>
      </c>
    </row>
    <row r="76" spans="1:3" s="1" customFormat="1" ht="12" customHeight="1" x14ac:dyDescent="0.2">
      <c r="A76" s="15" t="s">
        <v>346</v>
      </c>
      <c r="B76" s="389" t="s">
        <v>326</v>
      </c>
      <c r="C76" s="274"/>
    </row>
    <row r="77" spans="1:3" s="1" customFormat="1" ht="12" customHeight="1" x14ac:dyDescent="0.2">
      <c r="A77" s="14" t="s">
        <v>347</v>
      </c>
      <c r="B77" s="390" t="s">
        <v>327</v>
      </c>
      <c r="C77" s="274">
        <v>1402042</v>
      </c>
    </row>
    <row r="78" spans="1:3" s="1" customFormat="1" ht="12" customHeight="1" thickBot="1" x14ac:dyDescent="0.25">
      <c r="A78" s="16" t="s">
        <v>348</v>
      </c>
      <c r="B78" s="266" t="s">
        <v>328</v>
      </c>
      <c r="C78" s="274"/>
    </row>
    <row r="79" spans="1:3" s="1" customFormat="1" ht="12" customHeight="1" thickBot="1" x14ac:dyDescent="0.25">
      <c r="A79" s="427" t="s">
        <v>329</v>
      </c>
      <c r="B79" s="264" t="s">
        <v>349</v>
      </c>
      <c r="C79" s="269">
        <f>SUM(C80:C83)</f>
        <v>0</v>
      </c>
    </row>
    <row r="80" spans="1:3" s="1" customFormat="1" ht="12" customHeight="1" x14ac:dyDescent="0.2">
      <c r="A80" s="393" t="s">
        <v>330</v>
      </c>
      <c r="B80" s="389" t="s">
        <v>331</v>
      </c>
      <c r="C80" s="274"/>
    </row>
    <row r="81" spans="1:3" s="1" customFormat="1" ht="12" customHeight="1" x14ac:dyDescent="0.2">
      <c r="A81" s="394" t="s">
        <v>332</v>
      </c>
      <c r="B81" s="390" t="s">
        <v>333</v>
      </c>
      <c r="C81" s="274"/>
    </row>
    <row r="82" spans="1:3" s="1" customFormat="1" ht="12" customHeight="1" x14ac:dyDescent="0.2">
      <c r="A82" s="394" t="s">
        <v>334</v>
      </c>
      <c r="B82" s="390" t="s">
        <v>335</v>
      </c>
      <c r="C82" s="274"/>
    </row>
    <row r="83" spans="1:3" s="1" customFormat="1" ht="12" customHeight="1" thickBot="1" x14ac:dyDescent="0.25">
      <c r="A83" s="395" t="s">
        <v>336</v>
      </c>
      <c r="B83" s="266" t="s">
        <v>337</v>
      </c>
      <c r="C83" s="274"/>
    </row>
    <row r="84" spans="1:3" s="1" customFormat="1" ht="12" customHeight="1" thickBot="1" x14ac:dyDescent="0.25">
      <c r="A84" s="427" t="s">
        <v>338</v>
      </c>
      <c r="B84" s="264" t="s">
        <v>480</v>
      </c>
      <c r="C84" s="425"/>
    </row>
    <row r="85" spans="1:3" s="1" customFormat="1" ht="13.5" customHeight="1" thickBot="1" x14ac:dyDescent="0.25">
      <c r="A85" s="427" t="s">
        <v>340</v>
      </c>
      <c r="B85" s="264" t="s">
        <v>339</v>
      </c>
      <c r="C85" s="425"/>
    </row>
    <row r="86" spans="1:3" s="1" customFormat="1" ht="15.75" customHeight="1" thickBot="1" x14ac:dyDescent="0.25">
      <c r="A86" s="427" t="s">
        <v>352</v>
      </c>
      <c r="B86" s="396" t="s">
        <v>483</v>
      </c>
      <c r="C86" s="275">
        <f>+C63+C67+C72+C75+C79+C85+C84</f>
        <v>29609355</v>
      </c>
    </row>
    <row r="87" spans="1:3" s="1" customFormat="1" ht="16.5" customHeight="1" thickBot="1" x14ac:dyDescent="0.25">
      <c r="A87" s="428" t="s">
        <v>482</v>
      </c>
      <c r="B87" s="397" t="s">
        <v>484</v>
      </c>
      <c r="C87" s="275">
        <f>+C62+C86</f>
        <v>313981794</v>
      </c>
    </row>
    <row r="88" spans="1:3" s="1" customFormat="1" ht="83.25" customHeight="1" x14ac:dyDescent="0.2">
      <c r="A88" s="5"/>
      <c r="B88" s="6"/>
      <c r="C88" s="276"/>
    </row>
    <row r="89" spans="1:3" ht="16.5" customHeight="1" x14ac:dyDescent="0.25">
      <c r="A89" s="562" t="s">
        <v>48</v>
      </c>
      <c r="B89" s="562"/>
      <c r="C89" s="562"/>
    </row>
    <row r="90" spans="1:3" ht="16.5" customHeight="1" thickBot="1" x14ac:dyDescent="0.3">
      <c r="A90" s="564" t="s">
        <v>153</v>
      </c>
      <c r="B90" s="564"/>
      <c r="C90" s="129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e">
        <f>+C3</f>
        <v>#REF!</v>
      </c>
    </row>
    <row r="92" spans="1:3" s="41" customFormat="1" ht="12" customHeight="1" thickBot="1" x14ac:dyDescent="0.25">
      <c r="A92" s="32"/>
      <c r="B92" s="33" t="s">
        <v>492</v>
      </c>
      <c r="C92" s="34" t="s">
        <v>493</v>
      </c>
    </row>
    <row r="93" spans="1:3" ht="12" customHeight="1" thickBot="1" x14ac:dyDescent="0.3">
      <c r="A93" s="22" t="s">
        <v>19</v>
      </c>
      <c r="B93" s="28" t="s">
        <v>442</v>
      </c>
      <c r="C93" s="268">
        <f>C94+C95+C96+C97+C98+C111</f>
        <v>146948621</v>
      </c>
    </row>
    <row r="94" spans="1:3" ht="12" customHeight="1" x14ac:dyDescent="0.25">
      <c r="A94" s="17" t="s">
        <v>99</v>
      </c>
      <c r="B94" s="10" t="s">
        <v>50</v>
      </c>
      <c r="C94" s="270">
        <v>65635640</v>
      </c>
    </row>
    <row r="95" spans="1:3" ht="12" customHeight="1" x14ac:dyDescent="0.25">
      <c r="A95" s="14" t="s">
        <v>100</v>
      </c>
      <c r="B95" s="8" t="s">
        <v>182</v>
      </c>
      <c r="C95" s="271">
        <v>8102501</v>
      </c>
    </row>
    <row r="96" spans="1:3" ht="12" customHeight="1" x14ac:dyDescent="0.25">
      <c r="A96" s="14" t="s">
        <v>101</v>
      </c>
      <c r="B96" s="8" t="s">
        <v>141</v>
      </c>
      <c r="C96" s="273">
        <v>52978880</v>
      </c>
    </row>
    <row r="97" spans="1:3" ht="12" customHeight="1" x14ac:dyDescent="0.25">
      <c r="A97" s="14" t="s">
        <v>102</v>
      </c>
      <c r="B97" s="11" t="s">
        <v>183</v>
      </c>
      <c r="C97" s="273">
        <v>11931600</v>
      </c>
    </row>
    <row r="98" spans="1:3" ht="12" customHeight="1" x14ac:dyDescent="0.25">
      <c r="A98" s="14" t="s">
        <v>113</v>
      </c>
      <c r="B98" s="19" t="s">
        <v>184</v>
      </c>
      <c r="C98" s="273">
        <v>8300000</v>
      </c>
    </row>
    <row r="99" spans="1:3" ht="12" customHeight="1" x14ac:dyDescent="0.25">
      <c r="A99" s="14" t="s">
        <v>103</v>
      </c>
      <c r="B99" s="8" t="s">
        <v>447</v>
      </c>
      <c r="C99" s="273"/>
    </row>
    <row r="100" spans="1:3" ht="12" customHeight="1" x14ac:dyDescent="0.25">
      <c r="A100" s="14" t="s">
        <v>104</v>
      </c>
      <c r="B100" s="134" t="s">
        <v>446</v>
      </c>
      <c r="C100" s="273"/>
    </row>
    <row r="101" spans="1:3" ht="12" customHeight="1" x14ac:dyDescent="0.25">
      <c r="A101" s="14" t="s">
        <v>114</v>
      </c>
      <c r="B101" s="134" t="s">
        <v>445</v>
      </c>
      <c r="C101" s="273"/>
    </row>
    <row r="102" spans="1:3" ht="12" customHeight="1" x14ac:dyDescent="0.25">
      <c r="A102" s="14" t="s">
        <v>115</v>
      </c>
      <c r="B102" s="132" t="s">
        <v>355</v>
      </c>
      <c r="C102" s="273"/>
    </row>
    <row r="103" spans="1:3" ht="12" customHeight="1" x14ac:dyDescent="0.25">
      <c r="A103" s="14" t="s">
        <v>116</v>
      </c>
      <c r="B103" s="133" t="s">
        <v>356</v>
      </c>
      <c r="C103" s="273"/>
    </row>
    <row r="104" spans="1:3" ht="12" customHeight="1" x14ac:dyDescent="0.25">
      <c r="A104" s="14" t="s">
        <v>117</v>
      </c>
      <c r="B104" s="133" t="s">
        <v>357</v>
      </c>
      <c r="C104" s="273"/>
    </row>
    <row r="105" spans="1:3" ht="12" customHeight="1" x14ac:dyDescent="0.25">
      <c r="A105" s="14" t="s">
        <v>119</v>
      </c>
      <c r="B105" s="132" t="s">
        <v>358</v>
      </c>
      <c r="C105" s="273">
        <v>6800000</v>
      </c>
    </row>
    <row r="106" spans="1:3" ht="12" customHeight="1" x14ac:dyDescent="0.25">
      <c r="A106" s="14" t="s">
        <v>185</v>
      </c>
      <c r="B106" s="132" t="s">
        <v>359</v>
      </c>
      <c r="C106" s="273"/>
    </row>
    <row r="107" spans="1:3" ht="12" customHeight="1" x14ac:dyDescent="0.25">
      <c r="A107" s="14" t="s">
        <v>353</v>
      </c>
      <c r="B107" s="133" t="s">
        <v>360</v>
      </c>
      <c r="C107" s="273"/>
    </row>
    <row r="108" spans="1:3" ht="12" customHeight="1" x14ac:dyDescent="0.25">
      <c r="A108" s="13" t="s">
        <v>354</v>
      </c>
      <c r="B108" s="134" t="s">
        <v>361</v>
      </c>
      <c r="C108" s="273"/>
    </row>
    <row r="109" spans="1:3" ht="12" customHeight="1" x14ac:dyDescent="0.25">
      <c r="A109" s="14" t="s">
        <v>443</v>
      </c>
      <c r="B109" s="134" t="s">
        <v>362</v>
      </c>
      <c r="C109" s="273"/>
    </row>
    <row r="110" spans="1:3" ht="12" customHeight="1" x14ac:dyDescent="0.25">
      <c r="A110" s="16" t="s">
        <v>444</v>
      </c>
      <c r="B110" s="134" t="s">
        <v>363</v>
      </c>
      <c r="C110" s="273">
        <v>1500000</v>
      </c>
    </row>
    <row r="111" spans="1:3" ht="12" customHeight="1" x14ac:dyDescent="0.25">
      <c r="A111" s="14" t="s">
        <v>448</v>
      </c>
      <c r="B111" s="11" t="s">
        <v>51</v>
      </c>
      <c r="C111" s="271"/>
    </row>
    <row r="112" spans="1:3" ht="12" customHeight="1" x14ac:dyDescent="0.25">
      <c r="A112" s="14" t="s">
        <v>449</v>
      </c>
      <c r="B112" s="8" t="s">
        <v>451</v>
      </c>
      <c r="C112" s="271"/>
    </row>
    <row r="113" spans="1:3" ht="12" customHeight="1" thickBot="1" x14ac:dyDescent="0.3">
      <c r="A113" s="18" t="s">
        <v>450</v>
      </c>
      <c r="B113" s="450" t="s">
        <v>452</v>
      </c>
      <c r="C113" s="277"/>
    </row>
    <row r="114" spans="1:3" ht="12" customHeight="1" thickBot="1" x14ac:dyDescent="0.3">
      <c r="A114" s="447" t="s">
        <v>20</v>
      </c>
      <c r="B114" s="448" t="s">
        <v>364</v>
      </c>
      <c r="C114" s="449">
        <f>+C115+C117+C119</f>
        <v>165631131</v>
      </c>
    </row>
    <row r="115" spans="1:3" ht="12" customHeight="1" x14ac:dyDescent="0.25">
      <c r="A115" s="15" t="s">
        <v>105</v>
      </c>
      <c r="B115" s="8" t="s">
        <v>230</v>
      </c>
      <c r="C115" s="272">
        <v>53368660</v>
      </c>
    </row>
    <row r="116" spans="1:3" ht="12" customHeight="1" x14ac:dyDescent="0.25">
      <c r="A116" s="15" t="s">
        <v>106</v>
      </c>
      <c r="B116" s="12" t="s">
        <v>368</v>
      </c>
      <c r="C116" s="272"/>
    </row>
    <row r="117" spans="1:3" ht="12" customHeight="1" x14ac:dyDescent="0.25">
      <c r="A117" s="15" t="s">
        <v>107</v>
      </c>
      <c r="B117" s="12" t="s">
        <v>186</v>
      </c>
      <c r="C117" s="271">
        <v>112262471</v>
      </c>
    </row>
    <row r="118" spans="1:3" ht="12" customHeight="1" x14ac:dyDescent="0.25">
      <c r="A118" s="15" t="s">
        <v>108</v>
      </c>
      <c r="B118" s="12" t="s">
        <v>369</v>
      </c>
      <c r="C118" s="236"/>
    </row>
    <row r="119" spans="1:3" ht="12" customHeight="1" x14ac:dyDescent="0.25">
      <c r="A119" s="15" t="s">
        <v>109</v>
      </c>
      <c r="B119" s="266" t="s">
        <v>232</v>
      </c>
      <c r="C119" s="236"/>
    </row>
    <row r="120" spans="1:3" ht="12" customHeight="1" x14ac:dyDescent="0.25">
      <c r="A120" s="15" t="s">
        <v>118</v>
      </c>
      <c r="B120" s="265" t="s">
        <v>433</v>
      </c>
      <c r="C120" s="236"/>
    </row>
    <row r="121" spans="1:3" ht="12" customHeight="1" x14ac:dyDescent="0.25">
      <c r="A121" s="15" t="s">
        <v>120</v>
      </c>
      <c r="B121" s="388" t="s">
        <v>374</v>
      </c>
      <c r="C121" s="236"/>
    </row>
    <row r="122" spans="1:3" x14ac:dyDescent="0.25">
      <c r="A122" s="15" t="s">
        <v>187</v>
      </c>
      <c r="B122" s="133" t="s">
        <v>357</v>
      </c>
      <c r="C122" s="236"/>
    </row>
    <row r="123" spans="1:3" ht="12" customHeight="1" x14ac:dyDescent="0.25">
      <c r="A123" s="15" t="s">
        <v>188</v>
      </c>
      <c r="B123" s="133" t="s">
        <v>373</v>
      </c>
      <c r="C123" s="236"/>
    </row>
    <row r="124" spans="1:3" ht="12" customHeight="1" x14ac:dyDescent="0.25">
      <c r="A124" s="15" t="s">
        <v>189</v>
      </c>
      <c r="B124" s="133" t="s">
        <v>372</v>
      </c>
      <c r="C124" s="236"/>
    </row>
    <row r="125" spans="1:3" ht="12" customHeight="1" x14ac:dyDescent="0.25">
      <c r="A125" s="15" t="s">
        <v>365</v>
      </c>
      <c r="B125" s="133" t="s">
        <v>360</v>
      </c>
      <c r="C125" s="236"/>
    </row>
    <row r="126" spans="1:3" ht="12" customHeight="1" x14ac:dyDescent="0.25">
      <c r="A126" s="15" t="s">
        <v>366</v>
      </c>
      <c r="B126" s="133" t="s">
        <v>371</v>
      </c>
      <c r="C126" s="236"/>
    </row>
    <row r="127" spans="1:3" ht="16.5" thickBot="1" x14ac:dyDescent="0.3">
      <c r="A127" s="13" t="s">
        <v>367</v>
      </c>
      <c r="B127" s="133" t="s">
        <v>370</v>
      </c>
      <c r="C127" s="238"/>
    </row>
    <row r="128" spans="1:3" ht="12" customHeight="1" thickBot="1" x14ac:dyDescent="0.3">
      <c r="A128" s="20" t="s">
        <v>21</v>
      </c>
      <c r="B128" s="121" t="s">
        <v>453</v>
      </c>
      <c r="C128" s="269">
        <f>+C93+C114</f>
        <v>312579752</v>
      </c>
    </row>
    <row r="129" spans="1:3" ht="12" customHeight="1" thickBot="1" x14ac:dyDescent="0.3">
      <c r="A129" s="20" t="s">
        <v>22</v>
      </c>
      <c r="B129" s="121" t="s">
        <v>454</v>
      </c>
      <c r="C129" s="269">
        <f>+C130+C131+C132</f>
        <v>0</v>
      </c>
    </row>
    <row r="130" spans="1:3" ht="12" customHeight="1" x14ac:dyDescent="0.25">
      <c r="A130" s="15" t="s">
        <v>269</v>
      </c>
      <c r="B130" s="12" t="s">
        <v>461</v>
      </c>
      <c r="C130" s="236"/>
    </row>
    <row r="131" spans="1:3" ht="12" customHeight="1" x14ac:dyDescent="0.25">
      <c r="A131" s="15" t="s">
        <v>270</v>
      </c>
      <c r="B131" s="12" t="s">
        <v>462</v>
      </c>
      <c r="C131" s="236"/>
    </row>
    <row r="132" spans="1:3" ht="12" customHeight="1" thickBot="1" x14ac:dyDescent="0.3">
      <c r="A132" s="13" t="s">
        <v>271</v>
      </c>
      <c r="B132" s="12" t="s">
        <v>463</v>
      </c>
      <c r="C132" s="236"/>
    </row>
    <row r="133" spans="1:3" ht="12" customHeight="1" thickBot="1" x14ac:dyDescent="0.3">
      <c r="A133" s="20" t="s">
        <v>23</v>
      </c>
      <c r="B133" s="121" t="s">
        <v>455</v>
      </c>
      <c r="C133" s="269">
        <f>SUM(C134:C139)</f>
        <v>0</v>
      </c>
    </row>
    <row r="134" spans="1:3" ht="12" customHeight="1" x14ac:dyDescent="0.25">
      <c r="A134" s="15" t="s">
        <v>92</v>
      </c>
      <c r="B134" s="9" t="s">
        <v>464</v>
      </c>
      <c r="C134" s="236"/>
    </row>
    <row r="135" spans="1:3" ht="12" customHeight="1" x14ac:dyDescent="0.25">
      <c r="A135" s="15" t="s">
        <v>93</v>
      </c>
      <c r="B135" s="9" t="s">
        <v>456</v>
      </c>
      <c r="C135" s="236"/>
    </row>
    <row r="136" spans="1:3" ht="12" customHeight="1" x14ac:dyDescent="0.25">
      <c r="A136" s="15" t="s">
        <v>94</v>
      </c>
      <c r="B136" s="9" t="s">
        <v>457</v>
      </c>
      <c r="C136" s="236"/>
    </row>
    <row r="137" spans="1:3" ht="12" customHeight="1" x14ac:dyDescent="0.25">
      <c r="A137" s="15" t="s">
        <v>174</v>
      </c>
      <c r="B137" s="9" t="s">
        <v>458</v>
      </c>
      <c r="C137" s="236"/>
    </row>
    <row r="138" spans="1:3" ht="12" customHeight="1" x14ac:dyDescent="0.25">
      <c r="A138" s="15" t="s">
        <v>175</v>
      </c>
      <c r="B138" s="9" t="s">
        <v>459</v>
      </c>
      <c r="C138" s="236"/>
    </row>
    <row r="139" spans="1:3" ht="12" customHeight="1" thickBot="1" x14ac:dyDescent="0.3">
      <c r="A139" s="13" t="s">
        <v>176</v>
      </c>
      <c r="B139" s="9" t="s">
        <v>460</v>
      </c>
      <c r="C139" s="236"/>
    </row>
    <row r="140" spans="1:3" ht="12" customHeight="1" thickBot="1" x14ac:dyDescent="0.3">
      <c r="A140" s="20" t="s">
        <v>24</v>
      </c>
      <c r="B140" s="121" t="s">
        <v>468</v>
      </c>
      <c r="C140" s="275">
        <f>+C141+C142+C143+C144</f>
        <v>1402042</v>
      </c>
    </row>
    <row r="141" spans="1:3" ht="12" customHeight="1" x14ac:dyDescent="0.25">
      <c r="A141" s="15" t="s">
        <v>95</v>
      </c>
      <c r="B141" s="9" t="s">
        <v>375</v>
      </c>
      <c r="C141" s="236"/>
    </row>
    <row r="142" spans="1:3" ht="12" customHeight="1" x14ac:dyDescent="0.25">
      <c r="A142" s="15" t="s">
        <v>96</v>
      </c>
      <c r="B142" s="9" t="s">
        <v>376</v>
      </c>
      <c r="C142" s="236">
        <v>1402042</v>
      </c>
    </row>
    <row r="143" spans="1:3" ht="12" customHeight="1" x14ac:dyDescent="0.25">
      <c r="A143" s="15" t="s">
        <v>289</v>
      </c>
      <c r="B143" s="9" t="s">
        <v>469</v>
      </c>
      <c r="C143" s="236"/>
    </row>
    <row r="144" spans="1:3" ht="12" customHeight="1" thickBot="1" x14ac:dyDescent="0.3">
      <c r="A144" s="13" t="s">
        <v>290</v>
      </c>
      <c r="B144" s="7" t="s">
        <v>395</v>
      </c>
      <c r="C144" s="236"/>
    </row>
    <row r="145" spans="1:9" ht="12" customHeight="1" thickBot="1" x14ac:dyDescent="0.3">
      <c r="A145" s="20" t="s">
        <v>25</v>
      </c>
      <c r="B145" s="121" t="s">
        <v>470</v>
      </c>
      <c r="C145" s="278">
        <f>SUM(C146:C150)</f>
        <v>0</v>
      </c>
    </row>
    <row r="146" spans="1:9" ht="12" customHeight="1" x14ac:dyDescent="0.25">
      <c r="A146" s="15" t="s">
        <v>97</v>
      </c>
      <c r="B146" s="9" t="s">
        <v>465</v>
      </c>
      <c r="C146" s="236"/>
    </row>
    <row r="147" spans="1:9" ht="12" customHeight="1" x14ac:dyDescent="0.25">
      <c r="A147" s="15" t="s">
        <v>98</v>
      </c>
      <c r="B147" s="9" t="s">
        <v>472</v>
      </c>
      <c r="C147" s="236"/>
    </row>
    <row r="148" spans="1:9" ht="12" customHeight="1" x14ac:dyDescent="0.25">
      <c r="A148" s="15" t="s">
        <v>301</v>
      </c>
      <c r="B148" s="9" t="s">
        <v>467</v>
      </c>
      <c r="C148" s="236"/>
    </row>
    <row r="149" spans="1:9" ht="12" customHeight="1" x14ac:dyDescent="0.25">
      <c r="A149" s="15" t="s">
        <v>302</v>
      </c>
      <c r="B149" s="9" t="s">
        <v>473</v>
      </c>
      <c r="C149" s="236"/>
    </row>
    <row r="150" spans="1:9" ht="12" customHeight="1" thickBot="1" x14ac:dyDescent="0.3">
      <c r="A150" s="15" t="s">
        <v>471</v>
      </c>
      <c r="B150" s="9" t="s">
        <v>474</v>
      </c>
      <c r="C150" s="236"/>
    </row>
    <row r="151" spans="1:9" ht="12" customHeight="1" thickBot="1" x14ac:dyDescent="0.3">
      <c r="A151" s="20" t="s">
        <v>26</v>
      </c>
      <c r="B151" s="121" t="s">
        <v>475</v>
      </c>
      <c r="C151" s="451"/>
    </row>
    <row r="152" spans="1:9" ht="12" customHeight="1" thickBot="1" x14ac:dyDescent="0.3">
      <c r="A152" s="20" t="s">
        <v>27</v>
      </c>
      <c r="B152" s="121" t="s">
        <v>476</v>
      </c>
      <c r="C152" s="451"/>
    </row>
    <row r="153" spans="1:9" ht="15" customHeight="1" thickBot="1" x14ac:dyDescent="0.3">
      <c r="A153" s="20" t="s">
        <v>28</v>
      </c>
      <c r="B153" s="121" t="s">
        <v>478</v>
      </c>
      <c r="C153" s="398">
        <f>+C129+C133+C140+C145+C151+C152</f>
        <v>1402042</v>
      </c>
      <c r="F153" s="42"/>
      <c r="G153" s="122"/>
      <c r="H153" s="122"/>
      <c r="I153" s="122"/>
    </row>
    <row r="154" spans="1:9" s="1" customFormat="1" ht="12.95" customHeight="1" thickBot="1" x14ac:dyDescent="0.25">
      <c r="A154" s="267" t="s">
        <v>29</v>
      </c>
      <c r="B154" s="357" t="s">
        <v>477</v>
      </c>
      <c r="C154" s="398">
        <f>+C128+C153</f>
        <v>313981794</v>
      </c>
    </row>
    <row r="155" spans="1:9" ht="7.5" customHeight="1" x14ac:dyDescent="0.25"/>
    <row r="156" spans="1:9" x14ac:dyDescent="0.25">
      <c r="A156" s="565" t="s">
        <v>377</v>
      </c>
      <c r="B156" s="565"/>
      <c r="C156" s="565"/>
    </row>
    <row r="157" spans="1:9" ht="15" customHeight="1" thickBot="1" x14ac:dyDescent="0.3">
      <c r="A157" s="563" t="s">
        <v>154</v>
      </c>
      <c r="B157" s="563"/>
      <c r="C157" s="279" t="str">
        <f>C90</f>
        <v>Forintban!</v>
      </c>
    </row>
    <row r="158" spans="1:9" ht="13.5" customHeight="1" thickBot="1" x14ac:dyDescent="0.3">
      <c r="A158" s="20">
        <v>1</v>
      </c>
      <c r="B158" s="27" t="s">
        <v>479</v>
      </c>
      <c r="C158" s="269">
        <f>+C62-C128</f>
        <v>-28207313</v>
      </c>
    </row>
    <row r="159" spans="1:9" ht="27.75" customHeight="1" thickBot="1" x14ac:dyDescent="0.3">
      <c r="A159" s="20" t="s">
        <v>20</v>
      </c>
      <c r="B159" s="27" t="s">
        <v>485</v>
      </c>
      <c r="C159" s="269">
        <f>+C86-C153</f>
        <v>28207313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2019. ÉVI KÖLTSÉGVETÉSKÖTELEZŐ FELADATAINAK MÉRLEGE &amp;R&amp;11 1.2. melléklet az 1/2019. (III.14.)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A46" zoomScale="130" zoomScaleNormal="130" workbookViewId="0">
      <selection activeCell="C2" sqref="C2"/>
    </sheetView>
  </sheetViews>
  <sheetFormatPr defaultRowHeight="12.75" x14ac:dyDescent="0.2"/>
  <cols>
    <col min="1" max="1" width="13.83203125" style="216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197"/>
      <c r="B1" s="198"/>
      <c r="C1" s="525" t="e">
        <f>+CONCATENATE("9.2.3. melléklet az 1/",LEFT(#REF!,4),". (III.14.) önkormányzati rendelethez")</f>
        <v>#REF!</v>
      </c>
    </row>
    <row r="2" spans="1:3" s="88" customFormat="1" ht="25.5" customHeight="1" x14ac:dyDescent="0.2">
      <c r="A2" s="382" t="s">
        <v>203</v>
      </c>
      <c r="B2" s="328" t="s">
        <v>571</v>
      </c>
      <c r="C2" s="342" t="s">
        <v>60</v>
      </c>
    </row>
    <row r="3" spans="1:3" s="88" customFormat="1" ht="24.75" thickBot="1" x14ac:dyDescent="0.25">
      <c r="A3" s="418" t="s">
        <v>202</v>
      </c>
      <c r="B3" s="329" t="s">
        <v>531</v>
      </c>
      <c r="C3" s="343" t="s">
        <v>61</v>
      </c>
    </row>
    <row r="4" spans="1:3" s="89" customFormat="1" ht="15.95" customHeight="1" thickBot="1" x14ac:dyDescent="0.3">
      <c r="A4" s="200"/>
      <c r="B4" s="200"/>
      <c r="C4" s="4" t="str">
        <f>'9.2.2. sz.  mell'!C4</f>
        <v>Forintban!</v>
      </c>
    </row>
    <row r="5" spans="1:3" ht="13.5" thickBot="1" x14ac:dyDescent="0.25">
      <c r="A5" s="383" t="s">
        <v>204</v>
      </c>
      <c r="B5" s="201" t="s">
        <v>558</v>
      </c>
      <c r="C5" s="202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205"/>
    </row>
    <row r="8" spans="1:3" s="90" customFormat="1" ht="12" customHeight="1" thickBot="1" x14ac:dyDescent="0.25">
      <c r="A8" s="36" t="s">
        <v>19</v>
      </c>
      <c r="B8" s="206" t="s">
        <v>519</v>
      </c>
      <c r="C8" s="289">
        <f>SUM(C9:C19)</f>
        <v>0</v>
      </c>
    </row>
    <row r="9" spans="1:3" s="90" customFormat="1" ht="12" customHeight="1" x14ac:dyDescent="0.2">
      <c r="A9" s="419" t="s">
        <v>99</v>
      </c>
      <c r="B9" s="10" t="s">
        <v>278</v>
      </c>
      <c r="C9" s="333"/>
    </row>
    <row r="10" spans="1:3" s="90" customFormat="1" ht="12" customHeight="1" x14ac:dyDescent="0.2">
      <c r="A10" s="420" t="s">
        <v>100</v>
      </c>
      <c r="B10" s="8" t="s">
        <v>279</v>
      </c>
      <c r="C10" s="287"/>
    </row>
    <row r="11" spans="1:3" s="90" customFormat="1" ht="12" customHeight="1" x14ac:dyDescent="0.2">
      <c r="A11" s="420" t="s">
        <v>101</v>
      </c>
      <c r="B11" s="8" t="s">
        <v>280</v>
      </c>
      <c r="C11" s="287"/>
    </row>
    <row r="12" spans="1:3" s="90" customFormat="1" ht="12" customHeight="1" x14ac:dyDescent="0.2">
      <c r="A12" s="420" t="s">
        <v>102</v>
      </c>
      <c r="B12" s="8" t="s">
        <v>281</v>
      </c>
      <c r="C12" s="287"/>
    </row>
    <row r="13" spans="1:3" s="90" customFormat="1" ht="12" customHeight="1" x14ac:dyDescent="0.2">
      <c r="A13" s="420" t="s">
        <v>149</v>
      </c>
      <c r="B13" s="8" t="s">
        <v>282</v>
      </c>
      <c r="C13" s="287"/>
    </row>
    <row r="14" spans="1:3" s="90" customFormat="1" ht="12" customHeight="1" x14ac:dyDescent="0.2">
      <c r="A14" s="420" t="s">
        <v>103</v>
      </c>
      <c r="B14" s="8" t="s">
        <v>404</v>
      </c>
      <c r="C14" s="287"/>
    </row>
    <row r="15" spans="1:3" s="90" customFormat="1" ht="12" customHeight="1" x14ac:dyDescent="0.2">
      <c r="A15" s="420" t="s">
        <v>104</v>
      </c>
      <c r="B15" s="7" t="s">
        <v>405</v>
      </c>
      <c r="C15" s="287"/>
    </row>
    <row r="16" spans="1:3" s="90" customFormat="1" ht="12" customHeight="1" x14ac:dyDescent="0.2">
      <c r="A16" s="420" t="s">
        <v>114</v>
      </c>
      <c r="B16" s="8" t="s">
        <v>285</v>
      </c>
      <c r="C16" s="334"/>
    </row>
    <row r="17" spans="1:3" s="91" customFormat="1" ht="12" customHeight="1" x14ac:dyDescent="0.2">
      <c r="A17" s="420" t="s">
        <v>115</v>
      </c>
      <c r="B17" s="8" t="s">
        <v>286</v>
      </c>
      <c r="C17" s="287"/>
    </row>
    <row r="18" spans="1:3" s="91" customFormat="1" ht="12" customHeight="1" x14ac:dyDescent="0.2">
      <c r="A18" s="420" t="s">
        <v>116</v>
      </c>
      <c r="B18" s="8" t="s">
        <v>441</v>
      </c>
      <c r="C18" s="288"/>
    </row>
    <row r="19" spans="1:3" s="91" customFormat="1" ht="12" customHeight="1" thickBot="1" x14ac:dyDescent="0.25">
      <c r="A19" s="420" t="s">
        <v>117</v>
      </c>
      <c r="B19" s="7" t="s">
        <v>287</v>
      </c>
      <c r="C19" s="288"/>
    </row>
    <row r="20" spans="1:3" s="90" customFormat="1" ht="12" customHeight="1" thickBot="1" x14ac:dyDescent="0.25">
      <c r="A20" s="36" t="s">
        <v>20</v>
      </c>
      <c r="B20" s="206" t="s">
        <v>406</v>
      </c>
      <c r="C20" s="289">
        <f>SUM(C21:C23)</f>
        <v>0</v>
      </c>
    </row>
    <row r="21" spans="1:3" s="91" customFormat="1" ht="12" customHeight="1" x14ac:dyDescent="0.2">
      <c r="A21" s="420" t="s">
        <v>105</v>
      </c>
      <c r="B21" s="9" t="s">
        <v>259</v>
      </c>
      <c r="C21" s="287"/>
    </row>
    <row r="22" spans="1:3" s="91" customFormat="1" ht="12" customHeight="1" x14ac:dyDescent="0.2">
      <c r="A22" s="420" t="s">
        <v>106</v>
      </c>
      <c r="B22" s="8" t="s">
        <v>407</v>
      </c>
      <c r="C22" s="287"/>
    </row>
    <row r="23" spans="1:3" s="91" customFormat="1" ht="12" customHeight="1" x14ac:dyDescent="0.2">
      <c r="A23" s="420" t="s">
        <v>107</v>
      </c>
      <c r="B23" s="8" t="s">
        <v>408</v>
      </c>
      <c r="C23" s="287"/>
    </row>
    <row r="24" spans="1:3" s="91" customFormat="1" ht="12" customHeight="1" thickBot="1" x14ac:dyDescent="0.25">
      <c r="A24" s="420" t="s">
        <v>108</v>
      </c>
      <c r="B24" s="8" t="s">
        <v>520</v>
      </c>
      <c r="C24" s="287"/>
    </row>
    <row r="25" spans="1:3" s="91" customFormat="1" ht="12" customHeight="1" thickBot="1" x14ac:dyDescent="0.25">
      <c r="A25" s="37" t="s">
        <v>21</v>
      </c>
      <c r="B25" s="121" t="s">
        <v>173</v>
      </c>
      <c r="C25" s="314"/>
    </row>
    <row r="26" spans="1:3" s="91" customFormat="1" ht="12" customHeight="1" thickBot="1" x14ac:dyDescent="0.25">
      <c r="A26" s="37" t="s">
        <v>22</v>
      </c>
      <c r="B26" s="121" t="s">
        <v>521</v>
      </c>
      <c r="C26" s="289">
        <f>+C27+C28+C29</f>
        <v>0</v>
      </c>
    </row>
    <row r="27" spans="1:3" s="91" customFormat="1" ht="12" customHeight="1" x14ac:dyDescent="0.2">
      <c r="A27" s="421" t="s">
        <v>269</v>
      </c>
      <c r="B27" s="422" t="s">
        <v>264</v>
      </c>
      <c r="C27" s="77"/>
    </row>
    <row r="28" spans="1:3" s="91" customFormat="1" ht="12" customHeight="1" x14ac:dyDescent="0.2">
      <c r="A28" s="421" t="s">
        <v>270</v>
      </c>
      <c r="B28" s="422" t="s">
        <v>407</v>
      </c>
      <c r="C28" s="287"/>
    </row>
    <row r="29" spans="1:3" s="91" customFormat="1" ht="12" customHeight="1" x14ac:dyDescent="0.2">
      <c r="A29" s="421" t="s">
        <v>271</v>
      </c>
      <c r="B29" s="423" t="s">
        <v>410</v>
      </c>
      <c r="C29" s="287"/>
    </row>
    <row r="30" spans="1:3" s="91" customFormat="1" ht="12" customHeight="1" thickBot="1" x14ac:dyDescent="0.25">
      <c r="A30" s="420" t="s">
        <v>272</v>
      </c>
      <c r="B30" s="131" t="s">
        <v>522</v>
      </c>
      <c r="C30" s="84"/>
    </row>
    <row r="31" spans="1:3" s="91" customFormat="1" ht="12" customHeight="1" thickBot="1" x14ac:dyDescent="0.25">
      <c r="A31" s="37" t="s">
        <v>23</v>
      </c>
      <c r="B31" s="121" t="s">
        <v>411</v>
      </c>
      <c r="C31" s="289">
        <f>+C32+C33+C34</f>
        <v>0</v>
      </c>
    </row>
    <row r="32" spans="1:3" s="91" customFormat="1" ht="12" customHeight="1" x14ac:dyDescent="0.2">
      <c r="A32" s="421" t="s">
        <v>92</v>
      </c>
      <c r="B32" s="422" t="s">
        <v>292</v>
      </c>
      <c r="C32" s="77"/>
    </row>
    <row r="33" spans="1:3" s="91" customFormat="1" ht="12" customHeight="1" x14ac:dyDescent="0.2">
      <c r="A33" s="421" t="s">
        <v>93</v>
      </c>
      <c r="B33" s="423" t="s">
        <v>293</v>
      </c>
      <c r="C33" s="290"/>
    </row>
    <row r="34" spans="1:3" s="91" customFormat="1" ht="12" customHeight="1" thickBot="1" x14ac:dyDescent="0.25">
      <c r="A34" s="420" t="s">
        <v>94</v>
      </c>
      <c r="B34" s="131" t="s">
        <v>294</v>
      </c>
      <c r="C34" s="84"/>
    </row>
    <row r="35" spans="1:3" s="90" customFormat="1" ht="12" customHeight="1" thickBot="1" x14ac:dyDescent="0.25">
      <c r="A35" s="37" t="s">
        <v>24</v>
      </c>
      <c r="B35" s="121" t="s">
        <v>380</v>
      </c>
      <c r="C35" s="314"/>
    </row>
    <row r="36" spans="1:3" s="90" customFormat="1" ht="12" customHeight="1" thickBot="1" x14ac:dyDescent="0.25">
      <c r="A36" s="37" t="s">
        <v>25</v>
      </c>
      <c r="B36" s="121" t="s">
        <v>412</v>
      </c>
      <c r="C36" s="335"/>
    </row>
    <row r="37" spans="1:3" s="90" customFormat="1" ht="12" customHeight="1" thickBot="1" x14ac:dyDescent="0.25">
      <c r="A37" s="36" t="s">
        <v>26</v>
      </c>
      <c r="B37" s="121" t="s">
        <v>413</v>
      </c>
      <c r="C37" s="336">
        <f>+C8+C20+C25+C26+C31+C35+C36</f>
        <v>0</v>
      </c>
    </row>
    <row r="38" spans="1:3" s="90" customFormat="1" ht="12" customHeight="1" thickBot="1" x14ac:dyDescent="0.25">
      <c r="A38" s="207" t="s">
        <v>27</v>
      </c>
      <c r="B38" s="121" t="s">
        <v>414</v>
      </c>
      <c r="C38" s="336">
        <f>+C39+C40+C41</f>
        <v>0</v>
      </c>
    </row>
    <row r="39" spans="1:3" s="90" customFormat="1" ht="12" customHeight="1" x14ac:dyDescent="0.2">
      <c r="A39" s="421" t="s">
        <v>415</v>
      </c>
      <c r="B39" s="422" t="s">
        <v>237</v>
      </c>
      <c r="C39" s="77"/>
    </row>
    <row r="40" spans="1:3" s="90" customFormat="1" ht="12" customHeight="1" x14ac:dyDescent="0.2">
      <c r="A40" s="421" t="s">
        <v>416</v>
      </c>
      <c r="B40" s="423" t="s">
        <v>2</v>
      </c>
      <c r="C40" s="290"/>
    </row>
    <row r="41" spans="1:3" s="91" customFormat="1" ht="12" customHeight="1" thickBot="1" x14ac:dyDescent="0.25">
      <c r="A41" s="420" t="s">
        <v>417</v>
      </c>
      <c r="B41" s="131" t="s">
        <v>418</v>
      </c>
      <c r="C41" s="84"/>
    </row>
    <row r="42" spans="1:3" s="91" customFormat="1" ht="15" customHeight="1" thickBot="1" x14ac:dyDescent="0.25">
      <c r="A42" s="207" t="s">
        <v>28</v>
      </c>
      <c r="B42" s="208" t="s">
        <v>419</v>
      </c>
      <c r="C42" s="339">
        <f>+C37+C38</f>
        <v>0</v>
      </c>
    </row>
    <row r="43" spans="1:3" s="91" customFormat="1" ht="15" customHeight="1" x14ac:dyDescent="0.2">
      <c r="A43" s="209"/>
      <c r="B43" s="210"/>
      <c r="C43" s="337"/>
    </row>
    <row r="44" spans="1:3" ht="13.5" thickBot="1" x14ac:dyDescent="0.25">
      <c r="A44" s="211"/>
      <c r="B44" s="212"/>
      <c r="C44" s="338"/>
    </row>
    <row r="45" spans="1:3" s="68" customFormat="1" ht="16.5" customHeight="1" thickBot="1" x14ac:dyDescent="0.25">
      <c r="A45" s="213"/>
      <c r="B45" s="214" t="s">
        <v>58</v>
      </c>
      <c r="C45" s="339"/>
    </row>
    <row r="46" spans="1:3" s="92" customFormat="1" ht="12" customHeight="1" thickBot="1" x14ac:dyDescent="0.25">
      <c r="A46" s="37" t="s">
        <v>19</v>
      </c>
      <c r="B46" s="121" t="s">
        <v>420</v>
      </c>
      <c r="C46" s="289">
        <f>SUM(C47:C51)</f>
        <v>0</v>
      </c>
    </row>
    <row r="47" spans="1:3" ht="12" customHeight="1" x14ac:dyDescent="0.2">
      <c r="A47" s="420" t="s">
        <v>99</v>
      </c>
      <c r="B47" s="9" t="s">
        <v>50</v>
      </c>
      <c r="C47" s="77"/>
    </row>
    <row r="48" spans="1:3" ht="12" customHeight="1" x14ac:dyDescent="0.2">
      <c r="A48" s="420" t="s">
        <v>100</v>
      </c>
      <c r="B48" s="8" t="s">
        <v>182</v>
      </c>
      <c r="C48" s="80"/>
    </row>
    <row r="49" spans="1:3" ht="12" customHeight="1" x14ac:dyDescent="0.2">
      <c r="A49" s="420" t="s">
        <v>101</v>
      </c>
      <c r="B49" s="8" t="s">
        <v>141</v>
      </c>
      <c r="C49" s="80"/>
    </row>
    <row r="50" spans="1:3" ht="12" customHeight="1" x14ac:dyDescent="0.2">
      <c r="A50" s="420" t="s">
        <v>102</v>
      </c>
      <c r="B50" s="8" t="s">
        <v>183</v>
      </c>
      <c r="C50" s="80"/>
    </row>
    <row r="51" spans="1:3" ht="12" customHeight="1" thickBot="1" x14ac:dyDescent="0.25">
      <c r="A51" s="420" t="s">
        <v>149</v>
      </c>
      <c r="B51" s="8" t="s">
        <v>184</v>
      </c>
      <c r="C51" s="80"/>
    </row>
    <row r="52" spans="1:3" ht="12" customHeight="1" thickBot="1" x14ac:dyDescent="0.25">
      <c r="A52" s="37" t="s">
        <v>20</v>
      </c>
      <c r="B52" s="121" t="s">
        <v>421</v>
      </c>
      <c r="C52" s="289">
        <f>SUM(C53:C55)</f>
        <v>0</v>
      </c>
    </row>
    <row r="53" spans="1:3" s="92" customFormat="1" ht="12" customHeight="1" x14ac:dyDescent="0.2">
      <c r="A53" s="420" t="s">
        <v>105</v>
      </c>
      <c r="B53" s="9" t="s">
        <v>230</v>
      </c>
      <c r="C53" s="77"/>
    </row>
    <row r="54" spans="1:3" ht="12" customHeight="1" x14ac:dyDescent="0.2">
      <c r="A54" s="420" t="s">
        <v>106</v>
      </c>
      <c r="B54" s="8" t="s">
        <v>186</v>
      </c>
      <c r="C54" s="80"/>
    </row>
    <row r="55" spans="1:3" ht="12" customHeight="1" x14ac:dyDescent="0.2">
      <c r="A55" s="420" t="s">
        <v>107</v>
      </c>
      <c r="B55" s="8" t="s">
        <v>59</v>
      </c>
      <c r="C55" s="80"/>
    </row>
    <row r="56" spans="1:3" ht="12" customHeight="1" thickBot="1" x14ac:dyDescent="0.25">
      <c r="A56" s="420" t="s">
        <v>108</v>
      </c>
      <c r="B56" s="8" t="s">
        <v>523</v>
      </c>
      <c r="C56" s="80"/>
    </row>
    <row r="57" spans="1:3" ht="15" customHeight="1" thickBot="1" x14ac:dyDescent="0.25">
      <c r="A57" s="37" t="s">
        <v>21</v>
      </c>
      <c r="B57" s="121" t="s">
        <v>13</v>
      </c>
      <c r="C57" s="314"/>
    </row>
    <row r="58" spans="1:3" ht="13.5" thickBot="1" x14ac:dyDescent="0.25">
      <c r="A58" s="37" t="s">
        <v>22</v>
      </c>
      <c r="B58" s="215" t="s">
        <v>530</v>
      </c>
      <c r="C58" s="340">
        <f>+C46+C52+C57</f>
        <v>0</v>
      </c>
    </row>
    <row r="59" spans="1:3" ht="15" customHeight="1" thickBot="1" x14ac:dyDescent="0.25">
      <c r="C59" s="341"/>
    </row>
    <row r="60" spans="1:3" ht="14.25" customHeight="1" thickBot="1" x14ac:dyDescent="0.25">
      <c r="A60" s="217" t="s">
        <v>518</v>
      </c>
      <c r="B60" s="218"/>
      <c r="C60" s="118"/>
    </row>
    <row r="61" spans="1:3" ht="13.5" thickBot="1" x14ac:dyDescent="0.25">
      <c r="A61" s="217" t="s">
        <v>205</v>
      </c>
      <c r="B61" s="218"/>
      <c r="C61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2" sqref="C2"/>
    </sheetView>
  </sheetViews>
  <sheetFormatPr defaultRowHeight="12.75" x14ac:dyDescent="0.2"/>
  <cols>
    <col min="1" max="1" width="13.83203125" style="216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197"/>
      <c r="B1" s="198"/>
      <c r="C1" s="525" t="s">
        <v>603</v>
      </c>
    </row>
    <row r="2" spans="1:3" s="88" customFormat="1" ht="25.5" customHeight="1" x14ac:dyDescent="0.2">
      <c r="A2" s="382" t="s">
        <v>203</v>
      </c>
      <c r="B2" s="328" t="s">
        <v>206</v>
      </c>
      <c r="C2" s="342" t="s">
        <v>61</v>
      </c>
    </row>
    <row r="3" spans="1:3" s="88" customFormat="1" ht="24.75" thickBot="1" x14ac:dyDescent="0.25">
      <c r="A3" s="418" t="s">
        <v>202</v>
      </c>
      <c r="B3" s="329" t="s">
        <v>403</v>
      </c>
      <c r="C3" s="343"/>
    </row>
    <row r="4" spans="1:3" s="89" customFormat="1" ht="15.95" customHeight="1" thickBot="1" x14ac:dyDescent="0.3">
      <c r="A4" s="200"/>
      <c r="B4" s="200"/>
      <c r="C4" s="4" t="str">
        <f>'9.2.3. sz. mell'!C4</f>
        <v>Forintban!</v>
      </c>
    </row>
    <row r="5" spans="1:3" ht="13.5" thickBot="1" x14ac:dyDescent="0.25">
      <c r="A5" s="383" t="s">
        <v>204</v>
      </c>
      <c r="B5" s="201" t="s">
        <v>558</v>
      </c>
      <c r="C5" s="202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205"/>
    </row>
    <row r="8" spans="1:3" s="90" customFormat="1" ht="12" customHeight="1" thickBot="1" x14ac:dyDescent="0.25">
      <c r="A8" s="36" t="s">
        <v>19</v>
      </c>
      <c r="B8" s="206" t="s">
        <v>519</v>
      </c>
      <c r="C8" s="289">
        <f>SUM(C9:C19)</f>
        <v>0</v>
      </c>
    </row>
    <row r="9" spans="1:3" s="90" customFormat="1" ht="12" customHeight="1" x14ac:dyDescent="0.2">
      <c r="A9" s="419" t="s">
        <v>99</v>
      </c>
      <c r="B9" s="10" t="s">
        <v>278</v>
      </c>
      <c r="C9" s="333"/>
    </row>
    <row r="10" spans="1:3" s="90" customFormat="1" ht="12" customHeight="1" x14ac:dyDescent="0.2">
      <c r="A10" s="420" t="s">
        <v>100</v>
      </c>
      <c r="B10" s="8" t="s">
        <v>279</v>
      </c>
      <c r="C10" s="287"/>
    </row>
    <row r="11" spans="1:3" s="90" customFormat="1" ht="12" customHeight="1" x14ac:dyDescent="0.2">
      <c r="A11" s="420" t="s">
        <v>101</v>
      </c>
      <c r="B11" s="8" t="s">
        <v>280</v>
      </c>
      <c r="C11" s="287"/>
    </row>
    <row r="12" spans="1:3" s="90" customFormat="1" ht="12" customHeight="1" x14ac:dyDescent="0.2">
      <c r="A12" s="420" t="s">
        <v>102</v>
      </c>
      <c r="B12" s="8" t="s">
        <v>281</v>
      </c>
      <c r="C12" s="287"/>
    </row>
    <row r="13" spans="1:3" s="90" customFormat="1" ht="12" customHeight="1" x14ac:dyDescent="0.2">
      <c r="A13" s="420" t="s">
        <v>149</v>
      </c>
      <c r="B13" s="8" t="s">
        <v>282</v>
      </c>
      <c r="C13" s="287"/>
    </row>
    <row r="14" spans="1:3" s="90" customFormat="1" ht="12" customHeight="1" x14ac:dyDescent="0.2">
      <c r="A14" s="420" t="s">
        <v>103</v>
      </c>
      <c r="B14" s="8" t="s">
        <v>404</v>
      </c>
      <c r="C14" s="287"/>
    </row>
    <row r="15" spans="1:3" s="90" customFormat="1" ht="12" customHeight="1" x14ac:dyDescent="0.2">
      <c r="A15" s="420" t="s">
        <v>104</v>
      </c>
      <c r="B15" s="7" t="s">
        <v>405</v>
      </c>
      <c r="C15" s="287"/>
    </row>
    <row r="16" spans="1:3" s="90" customFormat="1" ht="12" customHeight="1" x14ac:dyDescent="0.2">
      <c r="A16" s="420" t="s">
        <v>114</v>
      </c>
      <c r="B16" s="8" t="s">
        <v>285</v>
      </c>
      <c r="C16" s="334"/>
    </row>
    <row r="17" spans="1:3" s="91" customFormat="1" ht="12" customHeight="1" x14ac:dyDescent="0.2">
      <c r="A17" s="420" t="s">
        <v>115</v>
      </c>
      <c r="B17" s="8" t="s">
        <v>286</v>
      </c>
      <c r="C17" s="287"/>
    </row>
    <row r="18" spans="1:3" s="91" customFormat="1" ht="12" customHeight="1" x14ac:dyDescent="0.2">
      <c r="A18" s="420" t="s">
        <v>116</v>
      </c>
      <c r="B18" s="8" t="s">
        <v>441</v>
      </c>
      <c r="C18" s="288"/>
    </row>
    <row r="19" spans="1:3" s="91" customFormat="1" ht="12" customHeight="1" thickBot="1" x14ac:dyDescent="0.25">
      <c r="A19" s="420" t="s">
        <v>117</v>
      </c>
      <c r="B19" s="7" t="s">
        <v>287</v>
      </c>
      <c r="C19" s="288"/>
    </row>
    <row r="20" spans="1:3" s="90" customFormat="1" ht="12" customHeight="1" thickBot="1" x14ac:dyDescent="0.25">
      <c r="A20" s="36" t="s">
        <v>20</v>
      </c>
      <c r="B20" s="206" t="s">
        <v>406</v>
      </c>
      <c r="C20" s="289">
        <f>SUM(C21:C23)</f>
        <v>0</v>
      </c>
    </row>
    <row r="21" spans="1:3" s="91" customFormat="1" ht="12" customHeight="1" x14ac:dyDescent="0.2">
      <c r="A21" s="420" t="s">
        <v>105</v>
      </c>
      <c r="B21" s="9" t="s">
        <v>259</v>
      </c>
      <c r="C21" s="287"/>
    </row>
    <row r="22" spans="1:3" s="91" customFormat="1" ht="12" customHeight="1" x14ac:dyDescent="0.2">
      <c r="A22" s="420" t="s">
        <v>106</v>
      </c>
      <c r="B22" s="8" t="s">
        <v>407</v>
      </c>
      <c r="C22" s="287"/>
    </row>
    <row r="23" spans="1:3" s="91" customFormat="1" ht="12" customHeight="1" x14ac:dyDescent="0.2">
      <c r="A23" s="420" t="s">
        <v>107</v>
      </c>
      <c r="B23" s="8" t="s">
        <v>408</v>
      </c>
      <c r="C23" s="287"/>
    </row>
    <row r="24" spans="1:3" s="91" customFormat="1" ht="12" customHeight="1" thickBot="1" x14ac:dyDescent="0.25">
      <c r="A24" s="420" t="s">
        <v>108</v>
      </c>
      <c r="B24" s="8" t="s">
        <v>524</v>
      </c>
      <c r="C24" s="287"/>
    </row>
    <row r="25" spans="1:3" s="91" customFormat="1" ht="12" customHeight="1" thickBot="1" x14ac:dyDescent="0.25">
      <c r="A25" s="37" t="s">
        <v>21</v>
      </c>
      <c r="B25" s="121" t="s">
        <v>173</v>
      </c>
      <c r="C25" s="314"/>
    </row>
    <row r="26" spans="1:3" s="91" customFormat="1" ht="12" customHeight="1" thickBot="1" x14ac:dyDescent="0.25">
      <c r="A26" s="37" t="s">
        <v>22</v>
      </c>
      <c r="B26" s="121" t="s">
        <v>409</v>
      </c>
      <c r="C26" s="289">
        <f>+C27+C28</f>
        <v>0</v>
      </c>
    </row>
    <row r="27" spans="1:3" s="91" customFormat="1" ht="12" customHeight="1" x14ac:dyDescent="0.2">
      <c r="A27" s="421" t="s">
        <v>269</v>
      </c>
      <c r="B27" s="422" t="s">
        <v>407</v>
      </c>
      <c r="C27" s="77"/>
    </row>
    <row r="28" spans="1:3" s="91" customFormat="1" ht="12" customHeight="1" x14ac:dyDescent="0.2">
      <c r="A28" s="421" t="s">
        <v>270</v>
      </c>
      <c r="B28" s="423" t="s">
        <v>410</v>
      </c>
      <c r="C28" s="290"/>
    </row>
    <row r="29" spans="1:3" s="91" customFormat="1" ht="12" customHeight="1" thickBot="1" x14ac:dyDescent="0.25">
      <c r="A29" s="420" t="s">
        <v>271</v>
      </c>
      <c r="B29" s="131" t="s">
        <v>525</v>
      </c>
      <c r="C29" s="84"/>
    </row>
    <row r="30" spans="1:3" s="91" customFormat="1" ht="12" customHeight="1" thickBot="1" x14ac:dyDescent="0.25">
      <c r="A30" s="37" t="s">
        <v>23</v>
      </c>
      <c r="B30" s="121" t="s">
        <v>411</v>
      </c>
      <c r="C30" s="289">
        <f>+C31+C32+C33</f>
        <v>0</v>
      </c>
    </row>
    <row r="31" spans="1:3" s="91" customFormat="1" ht="12" customHeight="1" x14ac:dyDescent="0.2">
      <c r="A31" s="421" t="s">
        <v>92</v>
      </c>
      <c r="B31" s="422" t="s">
        <v>292</v>
      </c>
      <c r="C31" s="77"/>
    </row>
    <row r="32" spans="1:3" s="91" customFormat="1" ht="12" customHeight="1" x14ac:dyDescent="0.2">
      <c r="A32" s="421" t="s">
        <v>93</v>
      </c>
      <c r="B32" s="423" t="s">
        <v>293</v>
      </c>
      <c r="C32" s="290"/>
    </row>
    <row r="33" spans="1:3" s="91" customFormat="1" ht="12" customHeight="1" thickBot="1" x14ac:dyDescent="0.25">
      <c r="A33" s="420" t="s">
        <v>94</v>
      </c>
      <c r="B33" s="131" t="s">
        <v>294</v>
      </c>
      <c r="C33" s="84"/>
    </row>
    <row r="34" spans="1:3" s="90" customFormat="1" ht="12" customHeight="1" thickBot="1" x14ac:dyDescent="0.25">
      <c r="A34" s="37" t="s">
        <v>24</v>
      </c>
      <c r="B34" s="121" t="s">
        <v>380</v>
      </c>
      <c r="C34" s="314"/>
    </row>
    <row r="35" spans="1:3" s="90" customFormat="1" ht="12" customHeight="1" thickBot="1" x14ac:dyDescent="0.25">
      <c r="A35" s="37" t="s">
        <v>25</v>
      </c>
      <c r="B35" s="121" t="s">
        <v>412</v>
      </c>
      <c r="C35" s="335"/>
    </row>
    <row r="36" spans="1:3" s="90" customFormat="1" ht="12" customHeight="1" thickBot="1" x14ac:dyDescent="0.25">
      <c r="A36" s="36" t="s">
        <v>26</v>
      </c>
      <c r="B36" s="121" t="s">
        <v>526</v>
      </c>
      <c r="C36" s="336">
        <f>+C8+C20+C25+C26+C30+C34+C35</f>
        <v>0</v>
      </c>
    </row>
    <row r="37" spans="1:3" s="90" customFormat="1" ht="12" customHeight="1" thickBot="1" x14ac:dyDescent="0.25">
      <c r="A37" s="207" t="s">
        <v>27</v>
      </c>
      <c r="B37" s="121" t="s">
        <v>414</v>
      </c>
      <c r="C37" s="336">
        <f>+C38+C39+C40</f>
        <v>0</v>
      </c>
    </row>
    <row r="38" spans="1:3" s="90" customFormat="1" ht="12" customHeight="1" x14ac:dyDescent="0.2">
      <c r="A38" s="421" t="s">
        <v>415</v>
      </c>
      <c r="B38" s="422" t="s">
        <v>237</v>
      </c>
      <c r="C38" s="77"/>
    </row>
    <row r="39" spans="1:3" s="90" customFormat="1" ht="12" customHeight="1" x14ac:dyDescent="0.2">
      <c r="A39" s="421" t="s">
        <v>416</v>
      </c>
      <c r="B39" s="423" t="s">
        <v>2</v>
      </c>
      <c r="C39" s="290"/>
    </row>
    <row r="40" spans="1:3" s="91" customFormat="1" ht="12" customHeight="1" thickBot="1" x14ac:dyDescent="0.25">
      <c r="A40" s="420" t="s">
        <v>417</v>
      </c>
      <c r="B40" s="131" t="s">
        <v>418</v>
      </c>
      <c r="C40" s="84"/>
    </row>
    <row r="41" spans="1:3" s="91" customFormat="1" ht="15" customHeight="1" thickBot="1" x14ac:dyDescent="0.25">
      <c r="A41" s="207" t="s">
        <v>28</v>
      </c>
      <c r="B41" s="208" t="s">
        <v>419</v>
      </c>
      <c r="C41" s="339">
        <f>+C36+C37</f>
        <v>0</v>
      </c>
    </row>
    <row r="42" spans="1:3" s="91" customFormat="1" ht="15" customHeight="1" x14ac:dyDescent="0.2">
      <c r="A42" s="209"/>
      <c r="B42" s="210"/>
      <c r="C42" s="337"/>
    </row>
    <row r="43" spans="1:3" ht="13.5" thickBot="1" x14ac:dyDescent="0.25">
      <c r="A43" s="211"/>
      <c r="B43" s="212"/>
      <c r="C43" s="338"/>
    </row>
    <row r="44" spans="1:3" s="68" customFormat="1" ht="16.5" customHeight="1" thickBot="1" x14ac:dyDescent="0.25">
      <c r="A44" s="213"/>
      <c r="B44" s="214" t="s">
        <v>58</v>
      </c>
      <c r="C44" s="339"/>
    </row>
    <row r="45" spans="1:3" s="92" customFormat="1" ht="12" customHeight="1" thickBot="1" x14ac:dyDescent="0.25">
      <c r="A45" s="37" t="s">
        <v>19</v>
      </c>
      <c r="B45" s="121" t="s">
        <v>420</v>
      </c>
      <c r="C45" s="289">
        <f>SUM(C46:C50)</f>
        <v>0</v>
      </c>
    </row>
    <row r="46" spans="1:3" ht="12" customHeight="1" x14ac:dyDescent="0.2">
      <c r="A46" s="420" t="s">
        <v>99</v>
      </c>
      <c r="B46" s="9" t="s">
        <v>50</v>
      </c>
      <c r="C46" s="77"/>
    </row>
    <row r="47" spans="1:3" ht="12" customHeight="1" x14ac:dyDescent="0.2">
      <c r="A47" s="420" t="s">
        <v>100</v>
      </c>
      <c r="B47" s="8" t="s">
        <v>182</v>
      </c>
      <c r="C47" s="80"/>
    </row>
    <row r="48" spans="1:3" ht="12" customHeight="1" x14ac:dyDescent="0.2">
      <c r="A48" s="420" t="s">
        <v>101</v>
      </c>
      <c r="B48" s="8" t="s">
        <v>141</v>
      </c>
      <c r="C48" s="80"/>
    </row>
    <row r="49" spans="1:3" ht="12" customHeight="1" x14ac:dyDescent="0.2">
      <c r="A49" s="420" t="s">
        <v>102</v>
      </c>
      <c r="B49" s="8" t="s">
        <v>183</v>
      </c>
      <c r="C49" s="80"/>
    </row>
    <row r="50" spans="1:3" ht="12" customHeight="1" thickBot="1" x14ac:dyDescent="0.25">
      <c r="A50" s="420" t="s">
        <v>149</v>
      </c>
      <c r="B50" s="8" t="s">
        <v>184</v>
      </c>
      <c r="C50" s="80"/>
    </row>
    <row r="51" spans="1:3" ht="12" customHeight="1" thickBot="1" x14ac:dyDescent="0.25">
      <c r="A51" s="37" t="s">
        <v>20</v>
      </c>
      <c r="B51" s="121" t="s">
        <v>421</v>
      </c>
      <c r="C51" s="289">
        <f>SUM(C52:C54)</f>
        <v>0</v>
      </c>
    </row>
    <row r="52" spans="1:3" s="92" customFormat="1" ht="12" customHeight="1" x14ac:dyDescent="0.2">
      <c r="A52" s="420" t="s">
        <v>105</v>
      </c>
      <c r="B52" s="9" t="s">
        <v>230</v>
      </c>
      <c r="C52" s="77"/>
    </row>
    <row r="53" spans="1:3" ht="12" customHeight="1" x14ac:dyDescent="0.2">
      <c r="A53" s="420" t="s">
        <v>106</v>
      </c>
      <c r="B53" s="8" t="s">
        <v>186</v>
      </c>
      <c r="C53" s="80"/>
    </row>
    <row r="54" spans="1:3" ht="12" customHeight="1" x14ac:dyDescent="0.2">
      <c r="A54" s="420" t="s">
        <v>107</v>
      </c>
      <c r="B54" s="8" t="s">
        <v>59</v>
      </c>
      <c r="C54" s="80"/>
    </row>
    <row r="55" spans="1:3" ht="12" customHeight="1" thickBot="1" x14ac:dyDescent="0.25">
      <c r="A55" s="420" t="s">
        <v>108</v>
      </c>
      <c r="B55" s="8" t="s">
        <v>523</v>
      </c>
      <c r="C55" s="80"/>
    </row>
    <row r="56" spans="1:3" ht="15" customHeight="1" thickBot="1" x14ac:dyDescent="0.25">
      <c r="A56" s="37" t="s">
        <v>21</v>
      </c>
      <c r="B56" s="121" t="s">
        <v>13</v>
      </c>
      <c r="C56" s="314"/>
    </row>
    <row r="57" spans="1:3" ht="13.5" thickBot="1" x14ac:dyDescent="0.25">
      <c r="A57" s="37" t="s">
        <v>22</v>
      </c>
      <c r="B57" s="215" t="s">
        <v>530</v>
      </c>
      <c r="C57" s="340">
        <f>+C45+C51+C56</f>
        <v>0</v>
      </c>
    </row>
    <row r="58" spans="1:3" ht="15" customHeight="1" thickBot="1" x14ac:dyDescent="0.25">
      <c r="C58" s="341"/>
    </row>
    <row r="59" spans="1:3" ht="14.25" customHeight="1" thickBot="1" x14ac:dyDescent="0.25">
      <c r="A59" s="217" t="s">
        <v>518</v>
      </c>
      <c r="B59" s="218"/>
      <c r="C59" s="118"/>
    </row>
    <row r="60" spans="1:3" ht="13.5" thickBot="1" x14ac:dyDescent="0.25">
      <c r="A60" s="217" t="s">
        <v>205</v>
      </c>
      <c r="B60" s="218"/>
      <c r="C60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B1" zoomScale="145" zoomScaleNormal="145" workbookViewId="0">
      <selection activeCell="C2" sqref="C2"/>
    </sheetView>
  </sheetViews>
  <sheetFormatPr defaultRowHeight="12.75" x14ac:dyDescent="0.2"/>
  <cols>
    <col min="1" max="1" width="13.83203125" style="216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197"/>
      <c r="B1" s="198"/>
      <c r="C1" s="525" t="s">
        <v>604</v>
      </c>
    </row>
    <row r="2" spans="1:3" s="88" customFormat="1" ht="25.5" customHeight="1" x14ac:dyDescent="0.2">
      <c r="A2" s="382" t="s">
        <v>203</v>
      </c>
      <c r="B2" s="328" t="s">
        <v>206</v>
      </c>
      <c r="C2" s="342" t="s">
        <v>61</v>
      </c>
    </row>
    <row r="3" spans="1:3" s="88" customFormat="1" ht="24.75" thickBot="1" x14ac:dyDescent="0.25">
      <c r="A3" s="418" t="s">
        <v>202</v>
      </c>
      <c r="B3" s="329" t="s">
        <v>422</v>
      </c>
      <c r="C3" s="343" t="s">
        <v>55</v>
      </c>
    </row>
    <row r="4" spans="1:3" s="89" customFormat="1" ht="15.95" customHeight="1" thickBot="1" x14ac:dyDescent="0.3">
      <c r="A4" s="200"/>
      <c r="B4" s="200"/>
      <c r="C4" s="4" t="str">
        <f>'9.3. sz. mell'!C4</f>
        <v>Forintban!</v>
      </c>
    </row>
    <row r="5" spans="1:3" ht="13.5" thickBot="1" x14ac:dyDescent="0.25">
      <c r="A5" s="383" t="s">
        <v>204</v>
      </c>
      <c r="B5" s="201" t="s">
        <v>558</v>
      </c>
      <c r="C5" s="202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205"/>
    </row>
    <row r="8" spans="1:3" s="90" customFormat="1" ht="12" customHeight="1" thickBot="1" x14ac:dyDescent="0.25">
      <c r="A8" s="36" t="s">
        <v>19</v>
      </c>
      <c r="B8" s="206" t="s">
        <v>519</v>
      </c>
      <c r="C8" s="289">
        <f>SUM(C9:C19)</f>
        <v>0</v>
      </c>
    </row>
    <row r="9" spans="1:3" s="90" customFormat="1" ht="12" customHeight="1" x14ac:dyDescent="0.2">
      <c r="A9" s="419" t="s">
        <v>99</v>
      </c>
      <c r="B9" s="10" t="s">
        <v>278</v>
      </c>
      <c r="C9" s="333"/>
    </row>
    <row r="10" spans="1:3" s="90" customFormat="1" ht="12" customHeight="1" x14ac:dyDescent="0.2">
      <c r="A10" s="420" t="s">
        <v>100</v>
      </c>
      <c r="B10" s="8" t="s">
        <v>279</v>
      </c>
      <c r="C10" s="287"/>
    </row>
    <row r="11" spans="1:3" s="90" customFormat="1" ht="12" customHeight="1" x14ac:dyDescent="0.2">
      <c r="A11" s="420" t="s">
        <v>101</v>
      </c>
      <c r="B11" s="8" t="s">
        <v>280</v>
      </c>
      <c r="C11" s="287"/>
    </row>
    <row r="12" spans="1:3" s="90" customFormat="1" ht="12" customHeight="1" x14ac:dyDescent="0.2">
      <c r="A12" s="420" t="s">
        <v>102</v>
      </c>
      <c r="B12" s="8" t="s">
        <v>281</v>
      </c>
      <c r="C12" s="287"/>
    </row>
    <row r="13" spans="1:3" s="90" customFormat="1" ht="12" customHeight="1" x14ac:dyDescent="0.2">
      <c r="A13" s="420" t="s">
        <v>149</v>
      </c>
      <c r="B13" s="8" t="s">
        <v>282</v>
      </c>
      <c r="C13" s="287"/>
    </row>
    <row r="14" spans="1:3" s="90" customFormat="1" ht="12" customHeight="1" x14ac:dyDescent="0.2">
      <c r="A14" s="420" t="s">
        <v>103</v>
      </c>
      <c r="B14" s="8" t="s">
        <v>404</v>
      </c>
      <c r="C14" s="287"/>
    </row>
    <row r="15" spans="1:3" s="90" customFormat="1" ht="12" customHeight="1" x14ac:dyDescent="0.2">
      <c r="A15" s="420" t="s">
        <v>104</v>
      </c>
      <c r="B15" s="7" t="s">
        <v>405</v>
      </c>
      <c r="C15" s="287"/>
    </row>
    <row r="16" spans="1:3" s="90" customFormat="1" ht="12" customHeight="1" x14ac:dyDescent="0.2">
      <c r="A16" s="420" t="s">
        <v>114</v>
      </c>
      <c r="B16" s="8" t="s">
        <v>285</v>
      </c>
      <c r="C16" s="334"/>
    </row>
    <row r="17" spans="1:3" s="91" customFormat="1" ht="12" customHeight="1" x14ac:dyDescent="0.2">
      <c r="A17" s="420" t="s">
        <v>115</v>
      </c>
      <c r="B17" s="8" t="s">
        <v>286</v>
      </c>
      <c r="C17" s="287"/>
    </row>
    <row r="18" spans="1:3" s="91" customFormat="1" ht="12" customHeight="1" x14ac:dyDescent="0.2">
      <c r="A18" s="420" t="s">
        <v>116</v>
      </c>
      <c r="B18" s="8" t="s">
        <v>441</v>
      </c>
      <c r="C18" s="288"/>
    </row>
    <row r="19" spans="1:3" s="91" customFormat="1" ht="12" customHeight="1" thickBot="1" x14ac:dyDescent="0.25">
      <c r="A19" s="420" t="s">
        <v>117</v>
      </c>
      <c r="B19" s="7" t="s">
        <v>287</v>
      </c>
      <c r="C19" s="288"/>
    </row>
    <row r="20" spans="1:3" s="90" customFormat="1" ht="12" customHeight="1" thickBot="1" x14ac:dyDescent="0.25">
      <c r="A20" s="36" t="s">
        <v>20</v>
      </c>
      <c r="B20" s="206" t="s">
        <v>406</v>
      </c>
      <c r="C20" s="289">
        <f>SUM(C21:C23)</f>
        <v>0</v>
      </c>
    </row>
    <row r="21" spans="1:3" s="91" customFormat="1" ht="12" customHeight="1" x14ac:dyDescent="0.2">
      <c r="A21" s="420" t="s">
        <v>105</v>
      </c>
      <c r="B21" s="9" t="s">
        <v>259</v>
      </c>
      <c r="C21" s="287"/>
    </row>
    <row r="22" spans="1:3" s="91" customFormat="1" ht="12" customHeight="1" x14ac:dyDescent="0.2">
      <c r="A22" s="420" t="s">
        <v>106</v>
      </c>
      <c r="B22" s="8" t="s">
        <v>407</v>
      </c>
      <c r="C22" s="287"/>
    </row>
    <row r="23" spans="1:3" s="91" customFormat="1" ht="12" customHeight="1" x14ac:dyDescent="0.2">
      <c r="A23" s="420" t="s">
        <v>107</v>
      </c>
      <c r="B23" s="8" t="s">
        <v>408</v>
      </c>
      <c r="C23" s="287"/>
    </row>
    <row r="24" spans="1:3" s="91" customFormat="1" ht="12" customHeight="1" thickBot="1" x14ac:dyDescent="0.25">
      <c r="A24" s="420" t="s">
        <v>108</v>
      </c>
      <c r="B24" s="8" t="s">
        <v>524</v>
      </c>
      <c r="C24" s="287"/>
    </row>
    <row r="25" spans="1:3" s="91" customFormat="1" ht="12" customHeight="1" thickBot="1" x14ac:dyDescent="0.25">
      <c r="A25" s="37" t="s">
        <v>21</v>
      </c>
      <c r="B25" s="121" t="s">
        <v>173</v>
      </c>
      <c r="C25" s="314"/>
    </row>
    <row r="26" spans="1:3" s="91" customFormat="1" ht="12" customHeight="1" thickBot="1" x14ac:dyDescent="0.25">
      <c r="A26" s="37" t="s">
        <v>22</v>
      </c>
      <c r="B26" s="121" t="s">
        <v>409</v>
      </c>
      <c r="C26" s="289">
        <f>+C27+C28</f>
        <v>0</v>
      </c>
    </row>
    <row r="27" spans="1:3" s="91" customFormat="1" ht="12" customHeight="1" x14ac:dyDescent="0.2">
      <c r="A27" s="421" t="s">
        <v>269</v>
      </c>
      <c r="B27" s="422" t="s">
        <v>407</v>
      </c>
      <c r="C27" s="77"/>
    </row>
    <row r="28" spans="1:3" s="91" customFormat="1" ht="12" customHeight="1" x14ac:dyDescent="0.2">
      <c r="A28" s="421" t="s">
        <v>270</v>
      </c>
      <c r="B28" s="423" t="s">
        <v>410</v>
      </c>
      <c r="C28" s="290"/>
    </row>
    <row r="29" spans="1:3" s="91" customFormat="1" ht="12" customHeight="1" thickBot="1" x14ac:dyDescent="0.25">
      <c r="A29" s="420" t="s">
        <v>271</v>
      </c>
      <c r="B29" s="131" t="s">
        <v>525</v>
      </c>
      <c r="C29" s="84"/>
    </row>
    <row r="30" spans="1:3" s="91" customFormat="1" ht="12" customHeight="1" thickBot="1" x14ac:dyDescent="0.25">
      <c r="A30" s="37" t="s">
        <v>23</v>
      </c>
      <c r="B30" s="121" t="s">
        <v>411</v>
      </c>
      <c r="C30" s="289">
        <f>+C31+C32+C33</f>
        <v>0</v>
      </c>
    </row>
    <row r="31" spans="1:3" s="91" customFormat="1" ht="12" customHeight="1" x14ac:dyDescent="0.2">
      <c r="A31" s="421" t="s">
        <v>92</v>
      </c>
      <c r="B31" s="422" t="s">
        <v>292</v>
      </c>
      <c r="C31" s="77"/>
    </row>
    <row r="32" spans="1:3" s="91" customFormat="1" ht="12" customHeight="1" x14ac:dyDescent="0.2">
      <c r="A32" s="421" t="s">
        <v>93</v>
      </c>
      <c r="B32" s="423" t="s">
        <v>293</v>
      </c>
      <c r="C32" s="290"/>
    </row>
    <row r="33" spans="1:3" s="91" customFormat="1" ht="12" customHeight="1" thickBot="1" x14ac:dyDescent="0.25">
      <c r="A33" s="420" t="s">
        <v>94</v>
      </c>
      <c r="B33" s="131" t="s">
        <v>294</v>
      </c>
      <c r="C33" s="84"/>
    </row>
    <row r="34" spans="1:3" s="90" customFormat="1" ht="12" customHeight="1" thickBot="1" x14ac:dyDescent="0.25">
      <c r="A34" s="37" t="s">
        <v>24</v>
      </c>
      <c r="B34" s="121" t="s">
        <v>380</v>
      </c>
      <c r="C34" s="314"/>
    </row>
    <row r="35" spans="1:3" s="90" customFormat="1" ht="12" customHeight="1" thickBot="1" x14ac:dyDescent="0.25">
      <c r="A35" s="37" t="s">
        <v>25</v>
      </c>
      <c r="B35" s="121" t="s">
        <v>412</v>
      </c>
      <c r="C35" s="335"/>
    </row>
    <row r="36" spans="1:3" s="90" customFormat="1" ht="12" customHeight="1" thickBot="1" x14ac:dyDescent="0.25">
      <c r="A36" s="36" t="s">
        <v>26</v>
      </c>
      <c r="B36" s="121" t="s">
        <v>526</v>
      </c>
      <c r="C36" s="336">
        <f>+C8+C20+C25+C26+C30+C34+C35</f>
        <v>0</v>
      </c>
    </row>
    <row r="37" spans="1:3" s="90" customFormat="1" ht="12" customHeight="1" thickBot="1" x14ac:dyDescent="0.25">
      <c r="A37" s="207" t="s">
        <v>27</v>
      </c>
      <c r="B37" s="121" t="s">
        <v>414</v>
      </c>
      <c r="C37" s="336">
        <f>+C38+C39+C40</f>
        <v>0</v>
      </c>
    </row>
    <row r="38" spans="1:3" s="90" customFormat="1" ht="12" customHeight="1" x14ac:dyDescent="0.2">
      <c r="A38" s="421" t="s">
        <v>415</v>
      </c>
      <c r="B38" s="422" t="s">
        <v>237</v>
      </c>
      <c r="C38" s="77"/>
    </row>
    <row r="39" spans="1:3" s="90" customFormat="1" ht="12" customHeight="1" x14ac:dyDescent="0.2">
      <c r="A39" s="421" t="s">
        <v>416</v>
      </c>
      <c r="B39" s="423" t="s">
        <v>2</v>
      </c>
      <c r="C39" s="290"/>
    </row>
    <row r="40" spans="1:3" s="91" customFormat="1" ht="12" customHeight="1" thickBot="1" x14ac:dyDescent="0.25">
      <c r="A40" s="420" t="s">
        <v>417</v>
      </c>
      <c r="B40" s="131" t="s">
        <v>418</v>
      </c>
      <c r="C40" s="84"/>
    </row>
    <row r="41" spans="1:3" s="91" customFormat="1" ht="15" customHeight="1" thickBot="1" x14ac:dyDescent="0.25">
      <c r="A41" s="207" t="s">
        <v>28</v>
      </c>
      <c r="B41" s="208" t="s">
        <v>419</v>
      </c>
      <c r="C41" s="339">
        <f>+C36+C37</f>
        <v>0</v>
      </c>
    </row>
    <row r="42" spans="1:3" s="91" customFormat="1" ht="15" customHeight="1" x14ac:dyDescent="0.2">
      <c r="A42" s="209"/>
      <c r="B42" s="210"/>
      <c r="C42" s="337"/>
    </row>
    <row r="43" spans="1:3" ht="13.5" thickBot="1" x14ac:dyDescent="0.25">
      <c r="A43" s="211"/>
      <c r="B43" s="212"/>
      <c r="C43" s="338"/>
    </row>
    <row r="44" spans="1:3" s="68" customFormat="1" ht="16.5" customHeight="1" thickBot="1" x14ac:dyDescent="0.25">
      <c r="A44" s="213"/>
      <c r="B44" s="214" t="s">
        <v>58</v>
      </c>
      <c r="C44" s="339"/>
    </row>
    <row r="45" spans="1:3" s="92" customFormat="1" ht="12" customHeight="1" thickBot="1" x14ac:dyDescent="0.25">
      <c r="A45" s="37" t="s">
        <v>19</v>
      </c>
      <c r="B45" s="121" t="s">
        <v>420</v>
      </c>
      <c r="C45" s="289">
        <f>SUM(C46:C50)</f>
        <v>0</v>
      </c>
    </row>
    <row r="46" spans="1:3" ht="12" customHeight="1" x14ac:dyDescent="0.2">
      <c r="A46" s="420" t="s">
        <v>99</v>
      </c>
      <c r="B46" s="9" t="s">
        <v>50</v>
      </c>
      <c r="C46" s="77"/>
    </row>
    <row r="47" spans="1:3" ht="12" customHeight="1" x14ac:dyDescent="0.2">
      <c r="A47" s="420" t="s">
        <v>100</v>
      </c>
      <c r="B47" s="8" t="s">
        <v>182</v>
      </c>
      <c r="C47" s="80"/>
    </row>
    <row r="48" spans="1:3" ht="12" customHeight="1" x14ac:dyDescent="0.2">
      <c r="A48" s="420" t="s">
        <v>101</v>
      </c>
      <c r="B48" s="8" t="s">
        <v>141</v>
      </c>
      <c r="C48" s="80"/>
    </row>
    <row r="49" spans="1:3" ht="12" customHeight="1" x14ac:dyDescent="0.2">
      <c r="A49" s="420" t="s">
        <v>102</v>
      </c>
      <c r="B49" s="8" t="s">
        <v>183</v>
      </c>
      <c r="C49" s="80"/>
    </row>
    <row r="50" spans="1:3" ht="12" customHeight="1" thickBot="1" x14ac:dyDescent="0.25">
      <c r="A50" s="420" t="s">
        <v>149</v>
      </c>
      <c r="B50" s="8" t="s">
        <v>184</v>
      </c>
      <c r="C50" s="80"/>
    </row>
    <row r="51" spans="1:3" ht="12" customHeight="1" thickBot="1" x14ac:dyDescent="0.25">
      <c r="A51" s="37" t="s">
        <v>20</v>
      </c>
      <c r="B51" s="121" t="s">
        <v>421</v>
      </c>
      <c r="C51" s="289">
        <f>SUM(C52:C54)</f>
        <v>0</v>
      </c>
    </row>
    <row r="52" spans="1:3" s="92" customFormat="1" ht="12" customHeight="1" x14ac:dyDescent="0.2">
      <c r="A52" s="420" t="s">
        <v>105</v>
      </c>
      <c r="B52" s="9" t="s">
        <v>230</v>
      </c>
      <c r="C52" s="77"/>
    </row>
    <row r="53" spans="1:3" ht="12" customHeight="1" x14ac:dyDescent="0.2">
      <c r="A53" s="420" t="s">
        <v>106</v>
      </c>
      <c r="B53" s="8" t="s">
        <v>186</v>
      </c>
      <c r="C53" s="80"/>
    </row>
    <row r="54" spans="1:3" ht="12" customHeight="1" x14ac:dyDescent="0.2">
      <c r="A54" s="420" t="s">
        <v>107</v>
      </c>
      <c r="B54" s="8" t="s">
        <v>59</v>
      </c>
      <c r="C54" s="80"/>
    </row>
    <row r="55" spans="1:3" ht="12" customHeight="1" thickBot="1" x14ac:dyDescent="0.25">
      <c r="A55" s="420" t="s">
        <v>108</v>
      </c>
      <c r="B55" s="8" t="s">
        <v>523</v>
      </c>
      <c r="C55" s="80"/>
    </row>
    <row r="56" spans="1:3" ht="15" customHeight="1" thickBot="1" x14ac:dyDescent="0.25">
      <c r="A56" s="37" t="s">
        <v>21</v>
      </c>
      <c r="B56" s="121" t="s">
        <v>13</v>
      </c>
      <c r="C56" s="314"/>
    </row>
    <row r="57" spans="1:3" ht="13.5" thickBot="1" x14ac:dyDescent="0.25">
      <c r="A57" s="37" t="s">
        <v>22</v>
      </c>
      <c r="B57" s="215" t="s">
        <v>530</v>
      </c>
      <c r="C57" s="340">
        <f>+C45+C51+C56</f>
        <v>0</v>
      </c>
    </row>
    <row r="58" spans="1:3" ht="15" customHeight="1" thickBot="1" x14ac:dyDescent="0.25">
      <c r="C58" s="341"/>
    </row>
    <row r="59" spans="1:3" ht="14.25" customHeight="1" thickBot="1" x14ac:dyDescent="0.25">
      <c r="A59" s="217" t="s">
        <v>518</v>
      </c>
      <c r="B59" s="218"/>
      <c r="C59" s="118"/>
    </row>
    <row r="60" spans="1:3" ht="13.5" thickBot="1" x14ac:dyDescent="0.25">
      <c r="A60" s="217" t="s">
        <v>205</v>
      </c>
      <c r="B60" s="218"/>
      <c r="C60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2" sqref="C2"/>
    </sheetView>
  </sheetViews>
  <sheetFormatPr defaultRowHeight="12.75" x14ac:dyDescent="0.2"/>
  <cols>
    <col min="1" max="1" width="13.83203125" style="216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197"/>
      <c r="B1" s="198"/>
      <c r="C1" s="525" t="s">
        <v>605</v>
      </c>
    </row>
    <row r="2" spans="1:3" s="88" customFormat="1" ht="25.5" customHeight="1" x14ac:dyDescent="0.2">
      <c r="A2" s="382" t="s">
        <v>203</v>
      </c>
      <c r="B2" s="328" t="s">
        <v>206</v>
      </c>
      <c r="C2" s="342" t="s">
        <v>61</v>
      </c>
    </row>
    <row r="3" spans="1:3" s="88" customFormat="1" ht="24.75" thickBot="1" x14ac:dyDescent="0.25">
      <c r="A3" s="418" t="s">
        <v>202</v>
      </c>
      <c r="B3" s="329" t="s">
        <v>423</v>
      </c>
      <c r="C3" s="343" t="s">
        <v>60</v>
      </c>
    </row>
    <row r="4" spans="1:3" s="89" customFormat="1" ht="15.95" customHeight="1" thickBot="1" x14ac:dyDescent="0.3">
      <c r="A4" s="200"/>
      <c r="B4" s="200"/>
      <c r="C4" s="4" t="str">
        <f>'9.3.1. sz. mell'!C4</f>
        <v>Forintban!</v>
      </c>
    </row>
    <row r="5" spans="1:3" ht="13.5" thickBot="1" x14ac:dyDescent="0.25">
      <c r="A5" s="383" t="s">
        <v>204</v>
      </c>
      <c r="B5" s="201" t="s">
        <v>558</v>
      </c>
      <c r="C5" s="202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205"/>
    </row>
    <row r="8" spans="1:3" s="90" customFormat="1" ht="12" customHeight="1" thickBot="1" x14ac:dyDescent="0.25">
      <c r="A8" s="36" t="s">
        <v>19</v>
      </c>
      <c r="B8" s="206" t="s">
        <v>519</v>
      </c>
      <c r="C8" s="289">
        <f>SUM(C9:C19)</f>
        <v>0</v>
      </c>
    </row>
    <row r="9" spans="1:3" s="90" customFormat="1" ht="12" customHeight="1" x14ac:dyDescent="0.2">
      <c r="A9" s="419" t="s">
        <v>99</v>
      </c>
      <c r="B9" s="10" t="s">
        <v>278</v>
      </c>
      <c r="C9" s="333"/>
    </row>
    <row r="10" spans="1:3" s="90" customFormat="1" ht="12" customHeight="1" x14ac:dyDescent="0.2">
      <c r="A10" s="420" t="s">
        <v>100</v>
      </c>
      <c r="B10" s="8" t="s">
        <v>279</v>
      </c>
      <c r="C10" s="287"/>
    </row>
    <row r="11" spans="1:3" s="90" customFormat="1" ht="12" customHeight="1" x14ac:dyDescent="0.2">
      <c r="A11" s="420" t="s">
        <v>101</v>
      </c>
      <c r="B11" s="8" t="s">
        <v>280</v>
      </c>
      <c r="C11" s="287"/>
    </row>
    <row r="12" spans="1:3" s="90" customFormat="1" ht="12" customHeight="1" x14ac:dyDescent="0.2">
      <c r="A12" s="420" t="s">
        <v>102</v>
      </c>
      <c r="B12" s="8" t="s">
        <v>281</v>
      </c>
      <c r="C12" s="287"/>
    </row>
    <row r="13" spans="1:3" s="90" customFormat="1" ht="12" customHeight="1" x14ac:dyDescent="0.2">
      <c r="A13" s="420" t="s">
        <v>149</v>
      </c>
      <c r="B13" s="8" t="s">
        <v>282</v>
      </c>
      <c r="C13" s="287"/>
    </row>
    <row r="14" spans="1:3" s="90" customFormat="1" ht="12" customHeight="1" x14ac:dyDescent="0.2">
      <c r="A14" s="420" t="s">
        <v>103</v>
      </c>
      <c r="B14" s="8" t="s">
        <v>404</v>
      </c>
      <c r="C14" s="287"/>
    </row>
    <row r="15" spans="1:3" s="90" customFormat="1" ht="12" customHeight="1" x14ac:dyDescent="0.2">
      <c r="A15" s="420" t="s">
        <v>104</v>
      </c>
      <c r="B15" s="7" t="s">
        <v>405</v>
      </c>
      <c r="C15" s="287"/>
    </row>
    <row r="16" spans="1:3" s="90" customFormat="1" ht="12" customHeight="1" x14ac:dyDescent="0.2">
      <c r="A16" s="420" t="s">
        <v>114</v>
      </c>
      <c r="B16" s="8" t="s">
        <v>285</v>
      </c>
      <c r="C16" s="334"/>
    </row>
    <row r="17" spans="1:3" s="91" customFormat="1" ht="12" customHeight="1" x14ac:dyDescent="0.2">
      <c r="A17" s="420" t="s">
        <v>115</v>
      </c>
      <c r="B17" s="8" t="s">
        <v>286</v>
      </c>
      <c r="C17" s="287"/>
    </row>
    <row r="18" spans="1:3" s="91" customFormat="1" ht="12" customHeight="1" x14ac:dyDescent="0.2">
      <c r="A18" s="420" t="s">
        <v>116</v>
      </c>
      <c r="B18" s="8" t="s">
        <v>441</v>
      </c>
      <c r="C18" s="288"/>
    </row>
    <row r="19" spans="1:3" s="91" customFormat="1" ht="12" customHeight="1" thickBot="1" x14ac:dyDescent="0.25">
      <c r="A19" s="420" t="s">
        <v>117</v>
      </c>
      <c r="B19" s="7" t="s">
        <v>287</v>
      </c>
      <c r="C19" s="288"/>
    </row>
    <row r="20" spans="1:3" s="90" customFormat="1" ht="12" customHeight="1" thickBot="1" x14ac:dyDescent="0.25">
      <c r="A20" s="36" t="s">
        <v>20</v>
      </c>
      <c r="B20" s="206" t="s">
        <v>406</v>
      </c>
      <c r="C20" s="289">
        <f>SUM(C21:C23)</f>
        <v>0</v>
      </c>
    </row>
    <row r="21" spans="1:3" s="91" customFormat="1" ht="12" customHeight="1" x14ac:dyDescent="0.2">
      <c r="A21" s="420" t="s">
        <v>105</v>
      </c>
      <c r="B21" s="9" t="s">
        <v>259</v>
      </c>
      <c r="C21" s="287"/>
    </row>
    <row r="22" spans="1:3" s="91" customFormat="1" ht="12" customHeight="1" x14ac:dyDescent="0.2">
      <c r="A22" s="420" t="s">
        <v>106</v>
      </c>
      <c r="B22" s="8" t="s">
        <v>407</v>
      </c>
      <c r="C22" s="287"/>
    </row>
    <row r="23" spans="1:3" s="91" customFormat="1" ht="12" customHeight="1" x14ac:dyDescent="0.2">
      <c r="A23" s="420" t="s">
        <v>107</v>
      </c>
      <c r="B23" s="8" t="s">
        <v>408</v>
      </c>
      <c r="C23" s="287"/>
    </row>
    <row r="24" spans="1:3" s="91" customFormat="1" ht="12" customHeight="1" thickBot="1" x14ac:dyDescent="0.25">
      <c r="A24" s="420" t="s">
        <v>108</v>
      </c>
      <c r="B24" s="8" t="s">
        <v>524</v>
      </c>
      <c r="C24" s="287"/>
    </row>
    <row r="25" spans="1:3" s="91" customFormat="1" ht="12" customHeight="1" thickBot="1" x14ac:dyDescent="0.25">
      <c r="A25" s="37" t="s">
        <v>21</v>
      </c>
      <c r="B25" s="121" t="s">
        <v>173</v>
      </c>
      <c r="C25" s="314"/>
    </row>
    <row r="26" spans="1:3" s="91" customFormat="1" ht="12" customHeight="1" thickBot="1" x14ac:dyDescent="0.25">
      <c r="A26" s="37" t="s">
        <v>22</v>
      </c>
      <c r="B26" s="121" t="s">
        <v>409</v>
      </c>
      <c r="C26" s="289">
        <f>+C27+C28</f>
        <v>0</v>
      </c>
    </row>
    <row r="27" spans="1:3" s="91" customFormat="1" ht="12" customHeight="1" x14ac:dyDescent="0.2">
      <c r="A27" s="421" t="s">
        <v>269</v>
      </c>
      <c r="B27" s="422" t="s">
        <v>407</v>
      </c>
      <c r="C27" s="77"/>
    </row>
    <row r="28" spans="1:3" s="91" customFormat="1" ht="12" customHeight="1" x14ac:dyDescent="0.2">
      <c r="A28" s="421" t="s">
        <v>270</v>
      </c>
      <c r="B28" s="423" t="s">
        <v>410</v>
      </c>
      <c r="C28" s="290"/>
    </row>
    <row r="29" spans="1:3" s="91" customFormat="1" ht="12" customHeight="1" thickBot="1" x14ac:dyDescent="0.25">
      <c r="A29" s="420" t="s">
        <v>271</v>
      </c>
      <c r="B29" s="131" t="s">
        <v>525</v>
      </c>
      <c r="C29" s="84"/>
    </row>
    <row r="30" spans="1:3" s="91" customFormat="1" ht="12" customHeight="1" thickBot="1" x14ac:dyDescent="0.25">
      <c r="A30" s="37" t="s">
        <v>23</v>
      </c>
      <c r="B30" s="121" t="s">
        <v>411</v>
      </c>
      <c r="C30" s="289">
        <f>+C31+C32+C33</f>
        <v>0</v>
      </c>
    </row>
    <row r="31" spans="1:3" s="91" customFormat="1" ht="12" customHeight="1" x14ac:dyDescent="0.2">
      <c r="A31" s="421" t="s">
        <v>92</v>
      </c>
      <c r="B31" s="422" t="s">
        <v>292</v>
      </c>
      <c r="C31" s="77"/>
    </row>
    <row r="32" spans="1:3" s="91" customFormat="1" ht="12" customHeight="1" x14ac:dyDescent="0.2">
      <c r="A32" s="421" t="s">
        <v>93</v>
      </c>
      <c r="B32" s="423" t="s">
        <v>293</v>
      </c>
      <c r="C32" s="290"/>
    </row>
    <row r="33" spans="1:3" s="91" customFormat="1" ht="12" customHeight="1" thickBot="1" x14ac:dyDescent="0.25">
      <c r="A33" s="420" t="s">
        <v>94</v>
      </c>
      <c r="B33" s="131" t="s">
        <v>294</v>
      </c>
      <c r="C33" s="84"/>
    </row>
    <row r="34" spans="1:3" s="90" customFormat="1" ht="12" customHeight="1" thickBot="1" x14ac:dyDescent="0.25">
      <c r="A34" s="37" t="s">
        <v>24</v>
      </c>
      <c r="B34" s="121" t="s">
        <v>380</v>
      </c>
      <c r="C34" s="314"/>
    </row>
    <row r="35" spans="1:3" s="90" customFormat="1" ht="12" customHeight="1" thickBot="1" x14ac:dyDescent="0.25">
      <c r="A35" s="37" t="s">
        <v>25</v>
      </c>
      <c r="B35" s="121" t="s">
        <v>412</v>
      </c>
      <c r="C35" s="335"/>
    </row>
    <row r="36" spans="1:3" s="90" customFormat="1" ht="12" customHeight="1" thickBot="1" x14ac:dyDescent="0.25">
      <c r="A36" s="36" t="s">
        <v>26</v>
      </c>
      <c r="B36" s="121" t="s">
        <v>526</v>
      </c>
      <c r="C36" s="336">
        <f>+C8+C20+C25+C26+C30+C34+C35</f>
        <v>0</v>
      </c>
    </row>
    <row r="37" spans="1:3" s="90" customFormat="1" ht="12" customHeight="1" thickBot="1" x14ac:dyDescent="0.25">
      <c r="A37" s="207" t="s">
        <v>27</v>
      </c>
      <c r="B37" s="121" t="s">
        <v>414</v>
      </c>
      <c r="C37" s="336">
        <f>+C38+C39+C40</f>
        <v>0</v>
      </c>
    </row>
    <row r="38" spans="1:3" s="90" customFormat="1" ht="12" customHeight="1" x14ac:dyDescent="0.2">
      <c r="A38" s="421" t="s">
        <v>415</v>
      </c>
      <c r="B38" s="422" t="s">
        <v>237</v>
      </c>
      <c r="C38" s="77"/>
    </row>
    <row r="39" spans="1:3" s="90" customFormat="1" ht="12" customHeight="1" x14ac:dyDescent="0.2">
      <c r="A39" s="421" t="s">
        <v>416</v>
      </c>
      <c r="B39" s="423" t="s">
        <v>2</v>
      </c>
      <c r="C39" s="290"/>
    </row>
    <row r="40" spans="1:3" s="91" customFormat="1" ht="12" customHeight="1" thickBot="1" x14ac:dyDescent="0.25">
      <c r="A40" s="420" t="s">
        <v>417</v>
      </c>
      <c r="B40" s="131" t="s">
        <v>418</v>
      </c>
      <c r="C40" s="84"/>
    </row>
    <row r="41" spans="1:3" s="91" customFormat="1" ht="15" customHeight="1" thickBot="1" x14ac:dyDescent="0.25">
      <c r="A41" s="207" t="s">
        <v>28</v>
      </c>
      <c r="B41" s="208" t="s">
        <v>419</v>
      </c>
      <c r="C41" s="339">
        <f>+C36+C37</f>
        <v>0</v>
      </c>
    </row>
    <row r="42" spans="1:3" s="91" customFormat="1" ht="15" customHeight="1" x14ac:dyDescent="0.2">
      <c r="A42" s="209"/>
      <c r="B42" s="210"/>
      <c r="C42" s="337"/>
    </row>
    <row r="43" spans="1:3" ht="13.5" thickBot="1" x14ac:dyDescent="0.25">
      <c r="A43" s="211"/>
      <c r="B43" s="212"/>
      <c r="C43" s="338"/>
    </row>
    <row r="44" spans="1:3" s="68" customFormat="1" ht="16.5" customHeight="1" thickBot="1" x14ac:dyDescent="0.25">
      <c r="A44" s="213"/>
      <c r="B44" s="214" t="s">
        <v>58</v>
      </c>
      <c r="C44" s="339"/>
    </row>
    <row r="45" spans="1:3" s="92" customFormat="1" ht="12" customHeight="1" thickBot="1" x14ac:dyDescent="0.25">
      <c r="A45" s="37" t="s">
        <v>19</v>
      </c>
      <c r="B45" s="121" t="s">
        <v>420</v>
      </c>
      <c r="C45" s="289">
        <f>SUM(C46:C50)</f>
        <v>0</v>
      </c>
    </row>
    <row r="46" spans="1:3" ht="12" customHeight="1" x14ac:dyDescent="0.2">
      <c r="A46" s="420" t="s">
        <v>99</v>
      </c>
      <c r="B46" s="9" t="s">
        <v>50</v>
      </c>
      <c r="C46" s="77"/>
    </row>
    <row r="47" spans="1:3" ht="12" customHeight="1" x14ac:dyDescent="0.2">
      <c r="A47" s="420" t="s">
        <v>100</v>
      </c>
      <c r="B47" s="8" t="s">
        <v>182</v>
      </c>
      <c r="C47" s="80"/>
    </row>
    <row r="48" spans="1:3" ht="12" customHeight="1" x14ac:dyDescent="0.2">
      <c r="A48" s="420" t="s">
        <v>101</v>
      </c>
      <c r="B48" s="8" t="s">
        <v>141</v>
      </c>
      <c r="C48" s="80"/>
    </row>
    <row r="49" spans="1:3" ht="12" customHeight="1" x14ac:dyDescent="0.2">
      <c r="A49" s="420" t="s">
        <v>102</v>
      </c>
      <c r="B49" s="8" t="s">
        <v>183</v>
      </c>
      <c r="C49" s="80"/>
    </row>
    <row r="50" spans="1:3" ht="12" customHeight="1" thickBot="1" x14ac:dyDescent="0.25">
      <c r="A50" s="420" t="s">
        <v>149</v>
      </c>
      <c r="B50" s="8" t="s">
        <v>184</v>
      </c>
      <c r="C50" s="80"/>
    </row>
    <row r="51" spans="1:3" ht="12" customHeight="1" thickBot="1" x14ac:dyDescent="0.25">
      <c r="A51" s="37" t="s">
        <v>20</v>
      </c>
      <c r="B51" s="121" t="s">
        <v>421</v>
      </c>
      <c r="C51" s="289">
        <f>SUM(C52:C54)</f>
        <v>0</v>
      </c>
    </row>
    <row r="52" spans="1:3" s="92" customFormat="1" ht="12" customHeight="1" x14ac:dyDescent="0.2">
      <c r="A52" s="420" t="s">
        <v>105</v>
      </c>
      <c r="B52" s="9" t="s">
        <v>230</v>
      </c>
      <c r="C52" s="77"/>
    </row>
    <row r="53" spans="1:3" ht="12" customHeight="1" x14ac:dyDescent="0.2">
      <c r="A53" s="420" t="s">
        <v>106</v>
      </c>
      <c r="B53" s="8" t="s">
        <v>186</v>
      </c>
      <c r="C53" s="80"/>
    </row>
    <row r="54" spans="1:3" ht="12" customHeight="1" x14ac:dyDescent="0.2">
      <c r="A54" s="420" t="s">
        <v>107</v>
      </c>
      <c r="B54" s="8" t="s">
        <v>59</v>
      </c>
      <c r="C54" s="80"/>
    </row>
    <row r="55" spans="1:3" ht="12" customHeight="1" thickBot="1" x14ac:dyDescent="0.25">
      <c r="A55" s="420" t="s">
        <v>108</v>
      </c>
      <c r="B55" s="8" t="s">
        <v>523</v>
      </c>
      <c r="C55" s="80"/>
    </row>
    <row r="56" spans="1:3" ht="15" customHeight="1" thickBot="1" x14ac:dyDescent="0.25">
      <c r="A56" s="37" t="s">
        <v>21</v>
      </c>
      <c r="B56" s="121" t="s">
        <v>13</v>
      </c>
      <c r="C56" s="314"/>
    </row>
    <row r="57" spans="1:3" ht="13.5" thickBot="1" x14ac:dyDescent="0.25">
      <c r="A57" s="37" t="s">
        <v>22</v>
      </c>
      <c r="B57" s="215" t="s">
        <v>530</v>
      </c>
      <c r="C57" s="340">
        <f>+C45+C51+C56</f>
        <v>0</v>
      </c>
    </row>
    <row r="58" spans="1:3" ht="15" customHeight="1" thickBot="1" x14ac:dyDescent="0.25">
      <c r="C58" s="341"/>
    </row>
    <row r="59" spans="1:3" ht="14.25" customHeight="1" thickBot="1" x14ac:dyDescent="0.25">
      <c r="A59" s="217" t="s">
        <v>518</v>
      </c>
      <c r="B59" s="218"/>
      <c r="C59" s="118"/>
    </row>
    <row r="60" spans="1:3" ht="13.5" thickBot="1" x14ac:dyDescent="0.25">
      <c r="A60" s="217" t="s">
        <v>205</v>
      </c>
      <c r="B60" s="218"/>
      <c r="C60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B1" zoomScale="145" zoomScaleNormal="145" workbookViewId="0">
      <selection activeCell="C2" sqref="C2"/>
    </sheetView>
  </sheetViews>
  <sheetFormatPr defaultRowHeight="12.75" x14ac:dyDescent="0.2"/>
  <cols>
    <col min="1" max="1" width="13.83203125" style="216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197"/>
      <c r="B1" s="198"/>
      <c r="C1" s="525" t="s">
        <v>606</v>
      </c>
    </row>
    <row r="2" spans="1:3" s="88" customFormat="1" ht="25.5" customHeight="1" x14ac:dyDescent="0.2">
      <c r="A2" s="382" t="s">
        <v>203</v>
      </c>
      <c r="B2" s="328" t="s">
        <v>206</v>
      </c>
      <c r="C2" s="342" t="s">
        <v>61</v>
      </c>
    </row>
    <row r="3" spans="1:3" s="88" customFormat="1" ht="24.75" thickBot="1" x14ac:dyDescent="0.25">
      <c r="A3" s="418" t="s">
        <v>202</v>
      </c>
      <c r="B3" s="329" t="s">
        <v>531</v>
      </c>
      <c r="C3" s="343" t="s">
        <v>61</v>
      </c>
    </row>
    <row r="4" spans="1:3" s="89" customFormat="1" ht="15.95" customHeight="1" thickBot="1" x14ac:dyDescent="0.3">
      <c r="A4" s="200"/>
      <c r="B4" s="200"/>
      <c r="C4" s="4" t="str">
        <f>'9.3.2. sz. mell'!C4</f>
        <v>Forintban!</v>
      </c>
    </row>
    <row r="5" spans="1:3" ht="13.5" thickBot="1" x14ac:dyDescent="0.25">
      <c r="A5" s="383" t="s">
        <v>204</v>
      </c>
      <c r="B5" s="201" t="s">
        <v>558</v>
      </c>
      <c r="C5" s="526" t="s">
        <v>56</v>
      </c>
    </row>
    <row r="6" spans="1:3" s="68" customFormat="1" ht="12.95" customHeight="1" thickBot="1" x14ac:dyDescent="0.25">
      <c r="A6" s="36"/>
      <c r="B6" s="183" t="s">
        <v>492</v>
      </c>
      <c r="C6" s="184" t="s">
        <v>493</v>
      </c>
    </row>
    <row r="7" spans="1:3" s="68" customFormat="1" ht="15.95" customHeight="1" thickBot="1" x14ac:dyDescent="0.25">
      <c r="A7" s="203"/>
      <c r="B7" s="204" t="s">
        <v>57</v>
      </c>
      <c r="C7" s="205"/>
    </row>
    <row r="8" spans="1:3" s="90" customFormat="1" ht="12" customHeight="1" thickBot="1" x14ac:dyDescent="0.25">
      <c r="A8" s="36" t="s">
        <v>19</v>
      </c>
      <c r="B8" s="206" t="s">
        <v>519</v>
      </c>
      <c r="C8" s="289">
        <f>SUM(C9:C19)</f>
        <v>0</v>
      </c>
    </row>
    <row r="9" spans="1:3" s="90" customFormat="1" ht="12" customHeight="1" x14ac:dyDescent="0.2">
      <c r="A9" s="419" t="s">
        <v>99</v>
      </c>
      <c r="B9" s="10" t="s">
        <v>278</v>
      </c>
      <c r="C9" s="333"/>
    </row>
    <row r="10" spans="1:3" s="90" customFormat="1" ht="12" customHeight="1" x14ac:dyDescent="0.2">
      <c r="A10" s="420" t="s">
        <v>100</v>
      </c>
      <c r="B10" s="8" t="s">
        <v>279</v>
      </c>
      <c r="C10" s="287"/>
    </row>
    <row r="11" spans="1:3" s="90" customFormat="1" ht="12" customHeight="1" x14ac:dyDescent="0.2">
      <c r="A11" s="420" t="s">
        <v>101</v>
      </c>
      <c r="B11" s="8" t="s">
        <v>280</v>
      </c>
      <c r="C11" s="287"/>
    </row>
    <row r="12" spans="1:3" s="90" customFormat="1" ht="12" customHeight="1" x14ac:dyDescent="0.2">
      <c r="A12" s="420" t="s">
        <v>102</v>
      </c>
      <c r="B12" s="8" t="s">
        <v>281</v>
      </c>
      <c r="C12" s="287"/>
    </row>
    <row r="13" spans="1:3" s="90" customFormat="1" ht="12" customHeight="1" x14ac:dyDescent="0.2">
      <c r="A13" s="420" t="s">
        <v>149</v>
      </c>
      <c r="B13" s="8" t="s">
        <v>282</v>
      </c>
      <c r="C13" s="287"/>
    </row>
    <row r="14" spans="1:3" s="90" customFormat="1" ht="12" customHeight="1" x14ac:dyDescent="0.2">
      <c r="A14" s="420" t="s">
        <v>103</v>
      </c>
      <c r="B14" s="8" t="s">
        <v>404</v>
      </c>
      <c r="C14" s="287"/>
    </row>
    <row r="15" spans="1:3" s="90" customFormat="1" ht="12" customHeight="1" x14ac:dyDescent="0.2">
      <c r="A15" s="420" t="s">
        <v>104</v>
      </c>
      <c r="B15" s="7" t="s">
        <v>405</v>
      </c>
      <c r="C15" s="287"/>
    </row>
    <row r="16" spans="1:3" s="90" customFormat="1" ht="12" customHeight="1" x14ac:dyDescent="0.2">
      <c r="A16" s="420" t="s">
        <v>114</v>
      </c>
      <c r="B16" s="8" t="s">
        <v>285</v>
      </c>
      <c r="C16" s="334"/>
    </row>
    <row r="17" spans="1:3" s="91" customFormat="1" ht="12" customHeight="1" x14ac:dyDescent="0.2">
      <c r="A17" s="420" t="s">
        <v>115</v>
      </c>
      <c r="B17" s="8" t="s">
        <v>286</v>
      </c>
      <c r="C17" s="287"/>
    </row>
    <row r="18" spans="1:3" s="91" customFormat="1" ht="12" customHeight="1" x14ac:dyDescent="0.2">
      <c r="A18" s="420" t="s">
        <v>116</v>
      </c>
      <c r="B18" s="8" t="s">
        <v>441</v>
      </c>
      <c r="C18" s="288"/>
    </row>
    <row r="19" spans="1:3" s="91" customFormat="1" ht="12" customHeight="1" thickBot="1" x14ac:dyDescent="0.25">
      <c r="A19" s="420" t="s">
        <v>117</v>
      </c>
      <c r="B19" s="7" t="s">
        <v>287</v>
      </c>
      <c r="C19" s="288"/>
    </row>
    <row r="20" spans="1:3" s="90" customFormat="1" ht="12" customHeight="1" thickBot="1" x14ac:dyDescent="0.25">
      <c r="A20" s="36" t="s">
        <v>20</v>
      </c>
      <c r="B20" s="206" t="s">
        <v>406</v>
      </c>
      <c r="C20" s="289">
        <f>SUM(C21:C23)</f>
        <v>0</v>
      </c>
    </row>
    <row r="21" spans="1:3" s="91" customFormat="1" ht="12" customHeight="1" x14ac:dyDescent="0.2">
      <c r="A21" s="420" t="s">
        <v>105</v>
      </c>
      <c r="B21" s="9" t="s">
        <v>259</v>
      </c>
      <c r="C21" s="287"/>
    </row>
    <row r="22" spans="1:3" s="91" customFormat="1" ht="12" customHeight="1" x14ac:dyDescent="0.2">
      <c r="A22" s="420" t="s">
        <v>106</v>
      </c>
      <c r="B22" s="8" t="s">
        <v>407</v>
      </c>
      <c r="C22" s="287"/>
    </row>
    <row r="23" spans="1:3" s="91" customFormat="1" ht="12" customHeight="1" x14ac:dyDescent="0.2">
      <c r="A23" s="420" t="s">
        <v>107</v>
      </c>
      <c r="B23" s="8" t="s">
        <v>408</v>
      </c>
      <c r="C23" s="287"/>
    </row>
    <row r="24" spans="1:3" s="91" customFormat="1" ht="12" customHeight="1" thickBot="1" x14ac:dyDescent="0.25">
      <c r="A24" s="420" t="s">
        <v>108</v>
      </c>
      <c r="B24" s="8" t="s">
        <v>524</v>
      </c>
      <c r="C24" s="287"/>
    </row>
    <row r="25" spans="1:3" s="91" customFormat="1" ht="12" customHeight="1" thickBot="1" x14ac:dyDescent="0.25">
      <c r="A25" s="37" t="s">
        <v>21</v>
      </c>
      <c r="B25" s="121" t="s">
        <v>173</v>
      </c>
      <c r="C25" s="314"/>
    </row>
    <row r="26" spans="1:3" s="91" customFormat="1" ht="12" customHeight="1" thickBot="1" x14ac:dyDescent="0.25">
      <c r="A26" s="37" t="s">
        <v>22</v>
      </c>
      <c r="B26" s="121" t="s">
        <v>409</v>
      </c>
      <c r="C26" s="289">
        <f>+C27+C28</f>
        <v>0</v>
      </c>
    </row>
    <row r="27" spans="1:3" s="91" customFormat="1" ht="12" customHeight="1" x14ac:dyDescent="0.2">
      <c r="A27" s="421" t="s">
        <v>269</v>
      </c>
      <c r="B27" s="422" t="s">
        <v>407</v>
      </c>
      <c r="C27" s="77"/>
    </row>
    <row r="28" spans="1:3" s="91" customFormat="1" ht="12" customHeight="1" x14ac:dyDescent="0.2">
      <c r="A28" s="421" t="s">
        <v>270</v>
      </c>
      <c r="B28" s="423" t="s">
        <v>410</v>
      </c>
      <c r="C28" s="290"/>
    </row>
    <row r="29" spans="1:3" s="91" customFormat="1" ht="12" customHeight="1" thickBot="1" x14ac:dyDescent="0.25">
      <c r="A29" s="420" t="s">
        <v>271</v>
      </c>
      <c r="B29" s="131" t="s">
        <v>525</v>
      </c>
      <c r="C29" s="84"/>
    </row>
    <row r="30" spans="1:3" s="91" customFormat="1" ht="12" customHeight="1" thickBot="1" x14ac:dyDescent="0.25">
      <c r="A30" s="37" t="s">
        <v>23</v>
      </c>
      <c r="B30" s="121" t="s">
        <v>411</v>
      </c>
      <c r="C30" s="289">
        <f>+C31+C32+C33</f>
        <v>0</v>
      </c>
    </row>
    <row r="31" spans="1:3" s="91" customFormat="1" ht="12" customHeight="1" x14ac:dyDescent="0.2">
      <c r="A31" s="421" t="s">
        <v>92</v>
      </c>
      <c r="B31" s="422" t="s">
        <v>292</v>
      </c>
      <c r="C31" s="77"/>
    </row>
    <row r="32" spans="1:3" s="91" customFormat="1" ht="12" customHeight="1" x14ac:dyDescent="0.2">
      <c r="A32" s="421" t="s">
        <v>93</v>
      </c>
      <c r="B32" s="423" t="s">
        <v>293</v>
      </c>
      <c r="C32" s="290"/>
    </row>
    <row r="33" spans="1:3" s="91" customFormat="1" ht="12" customHeight="1" thickBot="1" x14ac:dyDescent="0.25">
      <c r="A33" s="420" t="s">
        <v>94</v>
      </c>
      <c r="B33" s="131" t="s">
        <v>294</v>
      </c>
      <c r="C33" s="84"/>
    </row>
    <row r="34" spans="1:3" s="90" customFormat="1" ht="12" customHeight="1" thickBot="1" x14ac:dyDescent="0.25">
      <c r="A34" s="37" t="s">
        <v>24</v>
      </c>
      <c r="B34" s="121" t="s">
        <v>380</v>
      </c>
      <c r="C34" s="314"/>
    </row>
    <row r="35" spans="1:3" s="90" customFormat="1" ht="12" customHeight="1" thickBot="1" x14ac:dyDescent="0.25">
      <c r="A35" s="37" t="s">
        <v>25</v>
      </c>
      <c r="B35" s="121" t="s">
        <v>412</v>
      </c>
      <c r="C35" s="335"/>
    </row>
    <row r="36" spans="1:3" s="90" customFormat="1" ht="12" customHeight="1" thickBot="1" x14ac:dyDescent="0.25">
      <c r="A36" s="36" t="s">
        <v>26</v>
      </c>
      <c r="B36" s="121" t="s">
        <v>526</v>
      </c>
      <c r="C36" s="336">
        <f>+C8+C20+C25+C26+C30+C34+C35</f>
        <v>0</v>
      </c>
    </row>
    <row r="37" spans="1:3" s="90" customFormat="1" ht="12" customHeight="1" thickBot="1" x14ac:dyDescent="0.25">
      <c r="A37" s="207" t="s">
        <v>27</v>
      </c>
      <c r="B37" s="121" t="s">
        <v>414</v>
      </c>
      <c r="C37" s="336">
        <f>+C38+C39+C40</f>
        <v>0</v>
      </c>
    </row>
    <row r="38" spans="1:3" s="90" customFormat="1" ht="12" customHeight="1" x14ac:dyDescent="0.2">
      <c r="A38" s="421" t="s">
        <v>415</v>
      </c>
      <c r="B38" s="422" t="s">
        <v>237</v>
      </c>
      <c r="C38" s="77"/>
    </row>
    <row r="39" spans="1:3" s="90" customFormat="1" ht="12" customHeight="1" x14ac:dyDescent="0.2">
      <c r="A39" s="421" t="s">
        <v>416</v>
      </c>
      <c r="B39" s="423" t="s">
        <v>2</v>
      </c>
      <c r="C39" s="290"/>
    </row>
    <row r="40" spans="1:3" s="91" customFormat="1" ht="12" customHeight="1" thickBot="1" x14ac:dyDescent="0.25">
      <c r="A40" s="420" t="s">
        <v>417</v>
      </c>
      <c r="B40" s="131" t="s">
        <v>418</v>
      </c>
      <c r="C40" s="84"/>
    </row>
    <row r="41" spans="1:3" s="91" customFormat="1" ht="15" customHeight="1" thickBot="1" x14ac:dyDescent="0.25">
      <c r="A41" s="207" t="s">
        <v>28</v>
      </c>
      <c r="B41" s="208" t="s">
        <v>419</v>
      </c>
      <c r="C41" s="339">
        <f>+C36+C37</f>
        <v>0</v>
      </c>
    </row>
    <row r="42" spans="1:3" s="91" customFormat="1" ht="15" customHeight="1" x14ac:dyDescent="0.2">
      <c r="A42" s="209"/>
      <c r="B42" s="210"/>
      <c r="C42" s="337"/>
    </row>
    <row r="43" spans="1:3" ht="13.5" thickBot="1" x14ac:dyDescent="0.25">
      <c r="A43" s="211"/>
      <c r="B43" s="212"/>
      <c r="C43" s="338"/>
    </row>
    <row r="44" spans="1:3" s="68" customFormat="1" ht="16.5" customHeight="1" thickBot="1" x14ac:dyDescent="0.25">
      <c r="A44" s="213"/>
      <c r="B44" s="214" t="s">
        <v>58</v>
      </c>
      <c r="C44" s="339"/>
    </row>
    <row r="45" spans="1:3" s="92" customFormat="1" ht="12" customHeight="1" thickBot="1" x14ac:dyDescent="0.25">
      <c r="A45" s="37" t="s">
        <v>19</v>
      </c>
      <c r="B45" s="121" t="s">
        <v>420</v>
      </c>
      <c r="C45" s="289">
        <f>SUM(C46:C50)</f>
        <v>0</v>
      </c>
    </row>
    <row r="46" spans="1:3" ht="12" customHeight="1" x14ac:dyDescent="0.2">
      <c r="A46" s="420" t="s">
        <v>99</v>
      </c>
      <c r="B46" s="9" t="s">
        <v>50</v>
      </c>
      <c r="C46" s="77"/>
    </row>
    <row r="47" spans="1:3" ht="12" customHeight="1" x14ac:dyDescent="0.2">
      <c r="A47" s="420" t="s">
        <v>100</v>
      </c>
      <c r="B47" s="8" t="s">
        <v>182</v>
      </c>
      <c r="C47" s="80"/>
    </row>
    <row r="48" spans="1:3" ht="12" customHeight="1" x14ac:dyDescent="0.2">
      <c r="A48" s="420" t="s">
        <v>101</v>
      </c>
      <c r="B48" s="8" t="s">
        <v>141</v>
      </c>
      <c r="C48" s="80"/>
    </row>
    <row r="49" spans="1:3" ht="12" customHeight="1" x14ac:dyDescent="0.2">
      <c r="A49" s="420" t="s">
        <v>102</v>
      </c>
      <c r="B49" s="8" t="s">
        <v>183</v>
      </c>
      <c r="C49" s="80"/>
    </row>
    <row r="50" spans="1:3" ht="12" customHeight="1" thickBot="1" x14ac:dyDescent="0.25">
      <c r="A50" s="420" t="s">
        <v>149</v>
      </c>
      <c r="B50" s="8" t="s">
        <v>184</v>
      </c>
      <c r="C50" s="80"/>
    </row>
    <row r="51" spans="1:3" ht="12" customHeight="1" thickBot="1" x14ac:dyDescent="0.25">
      <c r="A51" s="37" t="s">
        <v>20</v>
      </c>
      <c r="B51" s="121" t="s">
        <v>421</v>
      </c>
      <c r="C51" s="289">
        <f>SUM(C52:C54)</f>
        <v>0</v>
      </c>
    </row>
    <row r="52" spans="1:3" s="92" customFormat="1" ht="12" customHeight="1" x14ac:dyDescent="0.2">
      <c r="A52" s="420" t="s">
        <v>105</v>
      </c>
      <c r="B52" s="9" t="s">
        <v>230</v>
      </c>
      <c r="C52" s="77"/>
    </row>
    <row r="53" spans="1:3" ht="12" customHeight="1" x14ac:dyDescent="0.2">
      <c r="A53" s="420" t="s">
        <v>106</v>
      </c>
      <c r="B53" s="8" t="s">
        <v>186</v>
      </c>
      <c r="C53" s="80"/>
    </row>
    <row r="54" spans="1:3" ht="12" customHeight="1" x14ac:dyDescent="0.2">
      <c r="A54" s="420" t="s">
        <v>107</v>
      </c>
      <c r="B54" s="8" t="s">
        <v>59</v>
      </c>
      <c r="C54" s="80"/>
    </row>
    <row r="55" spans="1:3" ht="12" customHeight="1" thickBot="1" x14ac:dyDescent="0.25">
      <c r="A55" s="420" t="s">
        <v>108</v>
      </c>
      <c r="B55" s="8" t="s">
        <v>523</v>
      </c>
      <c r="C55" s="80"/>
    </row>
    <row r="56" spans="1:3" ht="15" customHeight="1" thickBot="1" x14ac:dyDescent="0.25">
      <c r="A56" s="37" t="s">
        <v>21</v>
      </c>
      <c r="B56" s="121" t="s">
        <v>13</v>
      </c>
      <c r="C56" s="314"/>
    </row>
    <row r="57" spans="1:3" ht="13.5" thickBot="1" x14ac:dyDescent="0.25">
      <c r="A57" s="37" t="s">
        <v>22</v>
      </c>
      <c r="B57" s="215" t="s">
        <v>530</v>
      </c>
      <c r="C57" s="340">
        <f>+C45+C51+C56</f>
        <v>0</v>
      </c>
    </row>
    <row r="58" spans="1:3" ht="15" customHeight="1" thickBot="1" x14ac:dyDescent="0.25">
      <c r="C58" s="341"/>
    </row>
    <row r="59" spans="1:3" ht="14.25" customHeight="1" thickBot="1" x14ac:dyDescent="0.25">
      <c r="A59" s="217" t="s">
        <v>518</v>
      </c>
      <c r="B59" s="218"/>
      <c r="C59" s="118"/>
    </row>
    <row r="60" spans="1:3" ht="13.5" thickBot="1" x14ac:dyDescent="0.25">
      <c r="A60" s="217" t="s">
        <v>205</v>
      </c>
      <c r="B60" s="218"/>
      <c r="C60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30" zoomScaleNormal="130" workbookViewId="0">
      <selection activeCell="E21" sqref="E21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43.5" customHeight="1" x14ac:dyDescent="0.25">
      <c r="A1" s="613" t="s">
        <v>3</v>
      </c>
      <c r="B1" s="613"/>
      <c r="C1" s="613"/>
      <c r="D1" s="613"/>
      <c r="E1" s="613"/>
      <c r="F1" s="613"/>
      <c r="G1" s="613"/>
    </row>
    <row r="3" spans="1:7" s="150" customFormat="1" ht="27" customHeight="1" x14ac:dyDescent="0.25">
      <c r="A3" s="148" t="s">
        <v>210</v>
      </c>
      <c r="B3" s="149"/>
      <c r="C3" s="612" t="s">
        <v>567</v>
      </c>
      <c r="D3" s="612"/>
      <c r="E3" s="612"/>
      <c r="F3" s="612"/>
      <c r="G3" s="612"/>
    </row>
    <row r="4" spans="1:7" s="150" customFormat="1" ht="15.75" x14ac:dyDescent="0.25">
      <c r="A4" s="149"/>
      <c r="B4" s="149"/>
      <c r="C4" s="149"/>
      <c r="D4" s="149"/>
      <c r="E4" s="149"/>
      <c r="F4" s="149"/>
      <c r="G4" s="149"/>
    </row>
    <row r="5" spans="1:7" s="150" customFormat="1" ht="24.75" customHeight="1" x14ac:dyDescent="0.25">
      <c r="A5" s="148" t="s">
        <v>211</v>
      </c>
      <c r="B5" s="149"/>
      <c r="C5" s="612" t="s">
        <v>568</v>
      </c>
      <c r="D5" s="612"/>
      <c r="E5" s="612"/>
      <c r="F5" s="612"/>
      <c r="G5" s="149"/>
    </row>
    <row r="6" spans="1:7" s="151" customFormat="1" x14ac:dyDescent="0.2">
      <c r="A6"/>
      <c r="B6"/>
      <c r="C6"/>
      <c r="D6"/>
      <c r="E6"/>
      <c r="F6"/>
      <c r="G6"/>
    </row>
    <row r="7" spans="1:7" s="152" customFormat="1" ht="15" customHeight="1" x14ac:dyDescent="0.25">
      <c r="A7" s="234" t="s">
        <v>561</v>
      </c>
      <c r="B7" s="233"/>
      <c r="C7" s="233" t="s">
        <v>585</v>
      </c>
    </row>
    <row r="8" spans="1:7" s="152" customFormat="1" ht="15" customHeight="1" thickBot="1" x14ac:dyDescent="0.3">
      <c r="A8" s="234" t="s">
        <v>212</v>
      </c>
      <c r="G8" s="486" t="str">
        <f>'9.3.3. sz. mell'!C4</f>
        <v>Forintban!</v>
      </c>
    </row>
    <row r="9" spans="1:7" s="76" customFormat="1" ht="42" customHeight="1" thickBot="1" x14ac:dyDescent="0.25">
      <c r="A9" s="75" t="s">
        <v>17</v>
      </c>
      <c r="B9" s="181" t="s">
        <v>213</v>
      </c>
      <c r="C9" s="181" t="s">
        <v>214</v>
      </c>
      <c r="D9" s="181" t="s">
        <v>215</v>
      </c>
      <c r="E9" s="181" t="s">
        <v>216</v>
      </c>
      <c r="F9" s="181" t="s">
        <v>217</v>
      </c>
      <c r="G9" s="182" t="s">
        <v>54</v>
      </c>
    </row>
    <row r="10" spans="1:7" ht="24" customHeight="1" x14ac:dyDescent="0.2">
      <c r="A10" s="220" t="s">
        <v>19</v>
      </c>
      <c r="B10" s="188" t="s">
        <v>218</v>
      </c>
      <c r="C10" s="153"/>
      <c r="D10" s="153"/>
      <c r="E10" s="153"/>
      <c r="F10" s="153"/>
      <c r="G10" s="221">
        <f>SUM(C10:F10)</f>
        <v>0</v>
      </c>
    </row>
    <row r="11" spans="1:7" ht="24" customHeight="1" x14ac:dyDescent="0.2">
      <c r="A11" s="222" t="s">
        <v>20</v>
      </c>
      <c r="B11" s="189" t="s">
        <v>219</v>
      </c>
      <c r="C11" s="154"/>
      <c r="D11" s="154"/>
      <c r="E11" s="154"/>
      <c r="F11" s="154"/>
      <c r="G11" s="223">
        <f t="shared" ref="G11:G16" si="0">SUM(C11:F11)</f>
        <v>0</v>
      </c>
    </row>
    <row r="12" spans="1:7" ht="24" customHeight="1" x14ac:dyDescent="0.2">
      <c r="A12" s="222" t="s">
        <v>21</v>
      </c>
      <c r="B12" s="189" t="s">
        <v>220</v>
      </c>
      <c r="C12" s="154"/>
      <c r="D12" s="154"/>
      <c r="E12" s="154"/>
      <c r="F12" s="154"/>
      <c r="G12" s="223">
        <f t="shared" si="0"/>
        <v>0</v>
      </c>
    </row>
    <row r="13" spans="1:7" ht="24" customHeight="1" x14ac:dyDescent="0.2">
      <c r="A13" s="222" t="s">
        <v>22</v>
      </c>
      <c r="B13" s="189" t="s">
        <v>221</v>
      </c>
      <c r="C13" s="154"/>
      <c r="D13" s="154"/>
      <c r="E13" s="154"/>
      <c r="F13" s="154"/>
      <c r="G13" s="223">
        <f t="shared" si="0"/>
        <v>0</v>
      </c>
    </row>
    <row r="14" spans="1:7" ht="24" customHeight="1" x14ac:dyDescent="0.2">
      <c r="A14" s="222" t="s">
        <v>23</v>
      </c>
      <c r="B14" s="189" t="s">
        <v>222</v>
      </c>
      <c r="C14" s="154"/>
      <c r="D14" s="154"/>
      <c r="E14" s="154"/>
      <c r="F14" s="154"/>
      <c r="G14" s="223">
        <f t="shared" si="0"/>
        <v>0</v>
      </c>
    </row>
    <row r="15" spans="1:7" ht="24" customHeight="1" thickBot="1" x14ac:dyDescent="0.25">
      <c r="A15" s="224" t="s">
        <v>24</v>
      </c>
      <c r="B15" s="225" t="s">
        <v>223</v>
      </c>
      <c r="C15" s="155"/>
      <c r="D15" s="155"/>
      <c r="E15" s="155"/>
      <c r="F15" s="155"/>
      <c r="G15" s="226">
        <f t="shared" si="0"/>
        <v>0</v>
      </c>
    </row>
    <row r="16" spans="1:7" s="156" customFormat="1" ht="24" customHeight="1" thickBot="1" x14ac:dyDescent="0.25">
      <c r="A16" s="227" t="s">
        <v>25</v>
      </c>
      <c r="B16" s="228" t="s">
        <v>54</v>
      </c>
      <c r="C16" s="229">
        <f>SUM(C10:C15)</f>
        <v>0</v>
      </c>
      <c r="D16" s="229">
        <f>SUM(D10:D15)</f>
        <v>0</v>
      </c>
      <c r="E16" s="229">
        <f>SUM(E10:E15)</f>
        <v>0</v>
      </c>
      <c r="F16" s="229">
        <f>SUM(F10:F15)</f>
        <v>0</v>
      </c>
      <c r="G16" s="230">
        <f t="shared" si="0"/>
        <v>0</v>
      </c>
    </row>
    <row r="17" spans="1:7" s="151" customFormat="1" x14ac:dyDescent="0.2">
      <c r="A17"/>
      <c r="B17"/>
      <c r="C17"/>
      <c r="D17"/>
      <c r="E17"/>
      <c r="F17"/>
      <c r="G17"/>
    </row>
    <row r="18" spans="1:7" s="151" customFormat="1" x14ac:dyDescent="0.2">
      <c r="A18"/>
      <c r="B18"/>
      <c r="C18"/>
      <c r="D18"/>
      <c r="E18"/>
      <c r="F18"/>
      <c r="G18"/>
    </row>
    <row r="19" spans="1:7" s="151" customFormat="1" x14ac:dyDescent="0.2">
      <c r="A19"/>
      <c r="B19"/>
      <c r="C19"/>
      <c r="D19"/>
      <c r="E19"/>
      <c r="F19"/>
      <c r="G19"/>
    </row>
    <row r="20" spans="1:7" s="151" customFormat="1" ht="15.75" x14ac:dyDescent="0.25">
      <c r="A20" s="150" t="e">
        <f>+CONCATENATE("......................, ",LEFT(#REF!,4),". .......................... hó ..... nap")</f>
        <v>#REF!</v>
      </c>
      <c r="B20"/>
      <c r="C20"/>
      <c r="D20"/>
      <c r="E20"/>
      <c r="F20"/>
      <c r="G20"/>
    </row>
    <row r="21" spans="1:7" s="151" customFormat="1" x14ac:dyDescent="0.2">
      <c r="A21"/>
      <c r="B21"/>
      <c r="C21"/>
      <c r="D21"/>
      <c r="E21"/>
      <c r="F21"/>
      <c r="G21"/>
    </row>
    <row r="23" spans="1:7" x14ac:dyDescent="0.2">
      <c r="C23" s="151"/>
      <c r="D23" s="151"/>
      <c r="E23" s="151"/>
      <c r="F23" s="151"/>
    </row>
    <row r="24" spans="1:7" ht="13.5" x14ac:dyDescent="0.25">
      <c r="C24" s="231"/>
      <c r="D24" s="232" t="s">
        <v>224</v>
      </c>
      <c r="E24" s="232"/>
      <c r="F24" s="231"/>
    </row>
    <row r="25" spans="1:7" ht="13.5" x14ac:dyDescent="0.25">
      <c r="D25" s="157"/>
      <c r="E25" s="157"/>
    </row>
    <row r="26" spans="1:7" ht="13.5" x14ac:dyDescent="0.25">
      <c r="D26" s="157"/>
      <c r="E26" s="15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10. melléklet a ……/2019. (….)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11"/>
  <sheetViews>
    <sheetView view="pageLayout" workbookViewId="0">
      <selection activeCell="E8" sqref="E8"/>
    </sheetView>
  </sheetViews>
  <sheetFormatPr defaultRowHeight="12.75" x14ac:dyDescent="0.2"/>
  <cols>
    <col min="1" max="5" width="19.1640625" customWidth="1"/>
  </cols>
  <sheetData>
    <row r="2" spans="1:5" ht="15.75" x14ac:dyDescent="0.25">
      <c r="A2" s="528"/>
      <c r="B2" s="528"/>
      <c r="C2" s="528"/>
      <c r="D2" s="528"/>
      <c r="E2" s="528"/>
    </row>
    <row r="3" spans="1:5" ht="15.75" x14ac:dyDescent="0.25">
      <c r="A3" s="610" t="s">
        <v>587</v>
      </c>
      <c r="B3" s="610"/>
      <c r="C3" s="610"/>
      <c r="D3" s="610"/>
      <c r="E3" s="610"/>
    </row>
    <row r="4" spans="1:5" ht="15.75" x14ac:dyDescent="0.25">
      <c r="A4" s="610" t="s">
        <v>586</v>
      </c>
      <c r="B4" s="610"/>
      <c r="C4" s="610"/>
      <c r="D4" s="610"/>
      <c r="E4" s="610"/>
    </row>
    <row r="5" spans="1:5" ht="15.75" x14ac:dyDescent="0.25">
      <c r="A5" s="529"/>
      <c r="B5" s="529"/>
      <c r="C5" s="529"/>
      <c r="D5" s="529"/>
      <c r="E5" s="529"/>
    </row>
    <row r="6" spans="1:5" ht="15.75" x14ac:dyDescent="0.25">
      <c r="A6" s="528"/>
      <c r="B6" s="528"/>
      <c r="C6" s="528"/>
      <c r="D6" s="528"/>
      <c r="E6" s="528"/>
    </row>
    <row r="7" spans="1:5" ht="15.75" x14ac:dyDescent="0.25">
      <c r="A7" s="607" t="s">
        <v>588</v>
      </c>
      <c r="B7" s="608"/>
      <c r="C7" s="608"/>
      <c r="D7" s="608"/>
      <c r="E7" s="609"/>
    </row>
    <row r="8" spans="1:5" ht="61.5" customHeight="1" x14ac:dyDescent="0.2">
      <c r="A8" s="540"/>
      <c r="B8" s="540" t="s">
        <v>595</v>
      </c>
      <c r="C8" s="541" t="s">
        <v>591</v>
      </c>
      <c r="D8" s="541" t="s">
        <v>592</v>
      </c>
      <c r="E8" s="541" t="s">
        <v>593</v>
      </c>
    </row>
    <row r="9" spans="1:5" ht="61.5" customHeight="1" x14ac:dyDescent="0.2">
      <c r="A9" s="545" t="s">
        <v>589</v>
      </c>
      <c r="B9" s="561">
        <v>1</v>
      </c>
      <c r="C9" s="561"/>
      <c r="D9" s="561">
        <v>69</v>
      </c>
      <c r="E9" s="561">
        <v>5</v>
      </c>
    </row>
    <row r="10" spans="1:5" ht="61.5" customHeight="1" x14ac:dyDescent="0.2">
      <c r="A10" s="545" t="s">
        <v>594</v>
      </c>
      <c r="B10" s="561">
        <v>3</v>
      </c>
      <c r="C10" s="561">
        <v>1</v>
      </c>
      <c r="D10" s="561"/>
      <c r="E10" s="561"/>
    </row>
    <row r="11" spans="1:5" ht="15.75" x14ac:dyDescent="0.25">
      <c r="A11" s="549" t="s">
        <v>590</v>
      </c>
      <c r="B11" s="561">
        <f>SUM(B9:B10)</f>
        <v>4</v>
      </c>
      <c r="C11" s="561">
        <f t="shared" ref="C11:E11" si="0">SUM(C9:C10)</f>
        <v>1</v>
      </c>
      <c r="D11" s="561">
        <f t="shared" si="0"/>
        <v>69</v>
      </c>
      <c r="E11" s="561">
        <f t="shared" si="0"/>
        <v>5</v>
      </c>
    </row>
  </sheetData>
  <mergeCells count="3">
    <mergeCell ref="A3:E3"/>
    <mergeCell ref="A4:E4"/>
    <mergeCell ref="A7:E7"/>
  </mergeCells>
  <pageMargins left="0.7" right="0.7" top="0.75" bottom="0.75" header="0.3" footer="0.3"/>
  <pageSetup paperSize="9" orientation="portrait" verticalDpi="4294967293" r:id="rId1"/>
  <headerFooter>
    <oddHeader>&amp;C                                                                                     11.melléklet az 1/2019. (III.14.) önkormányzati rendelethez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7"/>
  <sheetViews>
    <sheetView zoomScale="90" zoomScaleNormal="90" zoomScaleSheetLayoutView="100" workbookViewId="0">
      <selection activeCell="B16" sqref="B16"/>
    </sheetView>
  </sheetViews>
  <sheetFormatPr defaultRowHeight="15.75" x14ac:dyDescent="0.25"/>
  <cols>
    <col min="1" max="1" width="9" style="39" customWidth="1"/>
    <col min="2" max="2" width="75.83203125" style="39" customWidth="1"/>
    <col min="3" max="3" width="15.5" style="358" customWidth="1"/>
    <col min="4" max="5" width="15.5" style="39" customWidth="1"/>
    <col min="6" max="6" width="9" style="39" customWidth="1"/>
    <col min="7" max="16384" width="9.33203125" style="39"/>
  </cols>
  <sheetData>
    <row r="1" spans="1:5" ht="15.95" customHeight="1" x14ac:dyDescent="0.25">
      <c r="A1" s="562" t="s">
        <v>16</v>
      </c>
      <c r="B1" s="562"/>
      <c r="C1" s="562"/>
      <c r="D1" s="562"/>
      <c r="E1" s="562"/>
    </row>
    <row r="2" spans="1:5" ht="15.95" customHeight="1" thickBot="1" x14ac:dyDescent="0.3">
      <c r="A2" s="563" t="s">
        <v>152</v>
      </c>
      <c r="B2" s="563"/>
      <c r="D2" s="130"/>
      <c r="E2" s="279" t="str">
        <f>'10.sz.mell'!G8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e">
        <f>+CONCATENATE(LEFT(#REF!,4)-2,". évi tény")</f>
        <v>#REF!</v>
      </c>
      <c r="D3" s="380" t="e">
        <f>+CONCATENATE(LEFT(#REF!,4)-1,". évi várható")</f>
        <v>#REF!</v>
      </c>
      <c r="E3" s="147" t="e">
        <f>+'1.1.sz.mell.'!C3</f>
        <v>#REF!</v>
      </c>
    </row>
    <row r="4" spans="1:5" s="41" customFormat="1" ht="12" customHeight="1" thickBot="1" x14ac:dyDescent="0.25">
      <c r="A4" s="32" t="s">
        <v>492</v>
      </c>
      <c r="B4" s="33" t="s">
        <v>493</v>
      </c>
      <c r="C4" s="33" t="s">
        <v>494</v>
      </c>
      <c r="D4" s="33" t="s">
        <v>496</v>
      </c>
      <c r="E4" s="417" t="s">
        <v>495</v>
      </c>
    </row>
    <row r="5" spans="1:5" s="1" customFormat="1" ht="12" customHeight="1" thickBot="1" x14ac:dyDescent="0.25">
      <c r="A5" s="20" t="s">
        <v>19</v>
      </c>
      <c r="B5" s="21" t="s">
        <v>253</v>
      </c>
      <c r="C5" s="372">
        <f>+C6+C7+C8+C9+C10+C11</f>
        <v>47499066</v>
      </c>
      <c r="D5" s="372">
        <f>+D6+D7+D8+D9+D10+D11</f>
        <v>44497696</v>
      </c>
      <c r="E5" s="235">
        <f>+E6+E7+E8+E9+E10+E11</f>
        <v>35051025</v>
      </c>
    </row>
    <row r="6" spans="1:5" s="1" customFormat="1" ht="12" customHeight="1" x14ac:dyDescent="0.2">
      <c r="A6" s="15" t="s">
        <v>99</v>
      </c>
      <c r="B6" s="389" t="s">
        <v>254</v>
      </c>
      <c r="C6" s="374">
        <v>16633710</v>
      </c>
      <c r="D6" s="374">
        <v>17828574</v>
      </c>
      <c r="E6" s="237">
        <v>18162695</v>
      </c>
    </row>
    <row r="7" spans="1:5" s="1" customFormat="1" ht="12" customHeight="1" x14ac:dyDescent="0.2">
      <c r="A7" s="14" t="s">
        <v>100</v>
      </c>
      <c r="B7" s="390" t="s">
        <v>255</v>
      </c>
      <c r="C7" s="373"/>
      <c r="D7" s="373"/>
      <c r="E7" s="236"/>
    </row>
    <row r="8" spans="1:5" s="1" customFormat="1" ht="12" customHeight="1" x14ac:dyDescent="0.2">
      <c r="A8" s="14" t="s">
        <v>101</v>
      </c>
      <c r="B8" s="390" t="s">
        <v>256</v>
      </c>
      <c r="C8" s="373">
        <v>17816565</v>
      </c>
      <c r="D8" s="373">
        <v>17472140</v>
      </c>
      <c r="E8" s="236">
        <v>15088330</v>
      </c>
    </row>
    <row r="9" spans="1:5" s="1" customFormat="1" ht="12" customHeight="1" x14ac:dyDescent="0.2">
      <c r="A9" s="14" t="s">
        <v>102</v>
      </c>
      <c r="B9" s="390" t="s">
        <v>257</v>
      </c>
      <c r="C9" s="373">
        <v>1200000</v>
      </c>
      <c r="D9" s="373">
        <v>1800000</v>
      </c>
      <c r="E9" s="236">
        <v>1800000</v>
      </c>
    </row>
    <row r="10" spans="1:5" s="1" customFormat="1" ht="12" customHeight="1" x14ac:dyDescent="0.2">
      <c r="A10" s="14" t="s">
        <v>149</v>
      </c>
      <c r="B10" s="265" t="s">
        <v>437</v>
      </c>
      <c r="C10" s="373">
        <v>11848791</v>
      </c>
      <c r="D10" s="373">
        <v>7184822</v>
      </c>
      <c r="E10" s="236"/>
    </row>
    <row r="11" spans="1:5" s="1" customFormat="1" ht="12" customHeight="1" thickBot="1" x14ac:dyDescent="0.25">
      <c r="A11" s="16" t="s">
        <v>103</v>
      </c>
      <c r="B11" s="266" t="s">
        <v>438</v>
      </c>
      <c r="C11" s="373"/>
      <c r="D11" s="373">
        <v>212160</v>
      </c>
      <c r="E11" s="236"/>
    </row>
    <row r="12" spans="1:5" s="1" customFormat="1" ht="12" customHeight="1" thickBot="1" x14ac:dyDescent="0.25">
      <c r="A12" s="20" t="s">
        <v>20</v>
      </c>
      <c r="B12" s="264" t="s">
        <v>258</v>
      </c>
      <c r="C12" s="372">
        <f>+C13+C14+C15+C16+C17</f>
        <v>114169195</v>
      </c>
      <c r="D12" s="372">
        <f>+D13+D14+D15+D16+D17</f>
        <v>93220736</v>
      </c>
      <c r="E12" s="235">
        <f>+E13+E14+E15+E16+E17</f>
        <v>64120778</v>
      </c>
    </row>
    <row r="13" spans="1:5" s="1" customFormat="1" ht="12" customHeight="1" x14ac:dyDescent="0.2">
      <c r="A13" s="15" t="s">
        <v>105</v>
      </c>
      <c r="B13" s="389" t="s">
        <v>259</v>
      </c>
      <c r="C13" s="374"/>
      <c r="D13" s="374"/>
      <c r="E13" s="237"/>
    </row>
    <row r="14" spans="1:5" s="1" customFormat="1" ht="12" customHeight="1" x14ac:dyDescent="0.2">
      <c r="A14" s="14" t="s">
        <v>106</v>
      </c>
      <c r="B14" s="390" t="s">
        <v>260</v>
      </c>
      <c r="C14" s="373"/>
      <c r="D14" s="373"/>
      <c r="E14" s="236"/>
    </row>
    <row r="15" spans="1:5" s="1" customFormat="1" ht="12" customHeight="1" x14ac:dyDescent="0.2">
      <c r="A15" s="14" t="s">
        <v>107</v>
      </c>
      <c r="B15" s="390" t="s">
        <v>427</v>
      </c>
      <c r="C15" s="373"/>
      <c r="D15" s="373"/>
      <c r="E15" s="236"/>
    </row>
    <row r="16" spans="1:5" s="1" customFormat="1" ht="12" customHeight="1" x14ac:dyDescent="0.2">
      <c r="A16" s="14" t="s">
        <v>108</v>
      </c>
      <c r="B16" s="390" t="s">
        <v>428</v>
      </c>
      <c r="C16" s="373"/>
      <c r="D16" s="373"/>
      <c r="E16" s="236"/>
    </row>
    <row r="17" spans="1:5" s="1" customFormat="1" ht="12" customHeight="1" x14ac:dyDescent="0.2">
      <c r="A17" s="14" t="s">
        <v>109</v>
      </c>
      <c r="B17" s="390" t="s">
        <v>261</v>
      </c>
      <c r="C17" s="373">
        <v>114169195</v>
      </c>
      <c r="D17" s="373">
        <v>93220736</v>
      </c>
      <c r="E17" s="236">
        <v>64120778</v>
      </c>
    </row>
    <row r="18" spans="1:5" s="1" customFormat="1" ht="12" customHeight="1" thickBot="1" x14ac:dyDescent="0.25">
      <c r="A18" s="16" t="s">
        <v>118</v>
      </c>
      <c r="B18" s="266" t="s">
        <v>262</v>
      </c>
      <c r="C18" s="375"/>
      <c r="D18" s="375"/>
      <c r="E18" s="238"/>
    </row>
    <row r="19" spans="1:5" s="1" customFormat="1" ht="12" customHeight="1" thickBot="1" x14ac:dyDescent="0.25">
      <c r="A19" s="20" t="s">
        <v>21</v>
      </c>
      <c r="B19" s="21" t="s">
        <v>263</v>
      </c>
      <c r="C19" s="372">
        <f>+C20+C21+C22+C23+C24</f>
        <v>2624570</v>
      </c>
      <c r="D19" s="372">
        <f>+D20+D21+D22+D23+D24</f>
        <v>3152733</v>
      </c>
      <c r="E19" s="235">
        <f>+E20+E21+E22+E23+E24</f>
        <v>159161300</v>
      </c>
    </row>
    <row r="20" spans="1:5" s="1" customFormat="1" ht="12" customHeight="1" x14ac:dyDescent="0.2">
      <c r="A20" s="15" t="s">
        <v>88</v>
      </c>
      <c r="B20" s="389" t="s">
        <v>264</v>
      </c>
      <c r="C20" s="374">
        <v>1250000</v>
      </c>
      <c r="D20" s="374">
        <v>3152733</v>
      </c>
      <c r="E20" s="237"/>
    </row>
    <row r="21" spans="1:5" s="1" customFormat="1" ht="12" customHeight="1" x14ac:dyDescent="0.2">
      <c r="A21" s="14" t="s">
        <v>89</v>
      </c>
      <c r="B21" s="390" t="s">
        <v>265</v>
      </c>
      <c r="C21" s="373"/>
      <c r="D21" s="373"/>
      <c r="E21" s="236"/>
    </row>
    <row r="22" spans="1:5" s="1" customFormat="1" ht="12" customHeight="1" x14ac:dyDescent="0.2">
      <c r="A22" s="14" t="s">
        <v>90</v>
      </c>
      <c r="B22" s="390" t="s">
        <v>429</v>
      </c>
      <c r="C22" s="373"/>
      <c r="D22" s="373"/>
      <c r="E22" s="236"/>
    </row>
    <row r="23" spans="1:5" s="1" customFormat="1" ht="12" customHeight="1" x14ac:dyDescent="0.2">
      <c r="A23" s="14" t="s">
        <v>91</v>
      </c>
      <c r="B23" s="390" t="s">
        <v>430</v>
      </c>
      <c r="C23" s="373"/>
      <c r="D23" s="373"/>
      <c r="E23" s="236"/>
    </row>
    <row r="24" spans="1:5" s="1" customFormat="1" ht="12" customHeight="1" x14ac:dyDescent="0.2">
      <c r="A24" s="14" t="s">
        <v>170</v>
      </c>
      <c r="B24" s="390" t="s">
        <v>266</v>
      </c>
      <c r="C24" s="373">
        <v>1374570</v>
      </c>
      <c r="D24" s="373"/>
      <c r="E24" s="236">
        <v>159161300</v>
      </c>
    </row>
    <row r="25" spans="1:5" s="1" customFormat="1" ht="12" customHeight="1" thickBot="1" x14ac:dyDescent="0.25">
      <c r="A25" s="16" t="s">
        <v>171</v>
      </c>
      <c r="B25" s="391" t="s">
        <v>267</v>
      </c>
      <c r="C25" s="375"/>
      <c r="D25" s="375"/>
      <c r="E25" s="238"/>
    </row>
    <row r="26" spans="1:5" s="1" customFormat="1" ht="12" customHeight="1" thickBot="1" x14ac:dyDescent="0.25">
      <c r="A26" s="20" t="s">
        <v>172</v>
      </c>
      <c r="B26" s="21" t="s">
        <v>268</v>
      </c>
      <c r="C26" s="379">
        <f>SUM(C27:C33)</f>
        <v>1952840</v>
      </c>
      <c r="D26" s="379">
        <f>SUM(D27:D33)</f>
        <v>2984592</v>
      </c>
      <c r="E26" s="416">
        <f>SUM(E27:E33)</f>
        <v>2400000</v>
      </c>
    </row>
    <row r="27" spans="1:5" s="1" customFormat="1" ht="12" customHeight="1" x14ac:dyDescent="0.2">
      <c r="A27" s="15" t="s">
        <v>269</v>
      </c>
      <c r="B27" s="389" t="s">
        <v>550</v>
      </c>
      <c r="C27" s="374">
        <v>420900</v>
      </c>
      <c r="D27" s="374">
        <v>425597</v>
      </c>
      <c r="E27" s="270">
        <v>400000</v>
      </c>
    </row>
    <row r="28" spans="1:5" s="1" customFormat="1" ht="12" customHeight="1" x14ac:dyDescent="0.2">
      <c r="A28" s="14" t="s">
        <v>270</v>
      </c>
      <c r="B28" s="390" t="s">
        <v>551</v>
      </c>
      <c r="C28" s="373"/>
      <c r="D28" s="373"/>
      <c r="E28" s="271"/>
    </row>
    <row r="29" spans="1:5" s="1" customFormat="1" ht="12" customHeight="1" x14ac:dyDescent="0.2">
      <c r="A29" s="14" t="s">
        <v>271</v>
      </c>
      <c r="B29" s="390" t="s">
        <v>552</v>
      </c>
      <c r="C29" s="373">
        <v>813035</v>
      </c>
      <c r="D29" s="373">
        <v>1491313</v>
      </c>
      <c r="E29" s="271">
        <v>1200000</v>
      </c>
    </row>
    <row r="30" spans="1:5" s="1" customFormat="1" ht="12" customHeight="1" x14ac:dyDescent="0.2">
      <c r="A30" s="14" t="s">
        <v>272</v>
      </c>
      <c r="B30" s="390" t="s">
        <v>553</v>
      </c>
      <c r="C30" s="373"/>
      <c r="D30" s="373"/>
      <c r="E30" s="271"/>
    </row>
    <row r="31" spans="1:5" s="1" customFormat="1" ht="12" customHeight="1" x14ac:dyDescent="0.2">
      <c r="A31" s="14" t="s">
        <v>547</v>
      </c>
      <c r="B31" s="390" t="s">
        <v>273</v>
      </c>
      <c r="C31" s="373">
        <v>715293</v>
      </c>
      <c r="D31" s="373">
        <v>999488</v>
      </c>
      <c r="E31" s="271">
        <v>800000</v>
      </c>
    </row>
    <row r="32" spans="1:5" s="1" customFormat="1" ht="12" customHeight="1" x14ac:dyDescent="0.2">
      <c r="A32" s="14" t="s">
        <v>548</v>
      </c>
      <c r="B32" s="390" t="s">
        <v>274</v>
      </c>
      <c r="C32" s="373"/>
      <c r="D32" s="373"/>
      <c r="E32" s="271"/>
    </row>
    <row r="33" spans="1:5" s="1" customFormat="1" ht="12" customHeight="1" thickBot="1" x14ac:dyDescent="0.25">
      <c r="A33" s="16" t="s">
        <v>549</v>
      </c>
      <c r="B33" s="391" t="s">
        <v>275</v>
      </c>
      <c r="C33" s="375">
        <v>3612</v>
      </c>
      <c r="D33" s="375">
        <v>68194</v>
      </c>
      <c r="E33" s="277"/>
    </row>
    <row r="34" spans="1:5" s="1" customFormat="1" ht="12" customHeight="1" thickBot="1" x14ac:dyDescent="0.25">
      <c r="A34" s="20" t="s">
        <v>23</v>
      </c>
      <c r="B34" s="21" t="s">
        <v>439</v>
      </c>
      <c r="C34" s="372">
        <f>SUM(C35:C45)</f>
        <v>28275459</v>
      </c>
      <c r="D34" s="372">
        <f>SUM(D35:D45)</f>
        <v>25033683</v>
      </c>
      <c r="E34" s="235">
        <f>SUM(E35:E45)</f>
        <v>19321336</v>
      </c>
    </row>
    <row r="35" spans="1:5" s="1" customFormat="1" ht="12" customHeight="1" x14ac:dyDescent="0.2">
      <c r="A35" s="15" t="s">
        <v>92</v>
      </c>
      <c r="B35" s="389" t="s">
        <v>278</v>
      </c>
      <c r="C35" s="374">
        <v>6695601</v>
      </c>
      <c r="D35" s="374">
        <v>5421523</v>
      </c>
      <c r="E35" s="237">
        <v>5000000</v>
      </c>
    </row>
    <row r="36" spans="1:5" s="1" customFormat="1" ht="12" customHeight="1" x14ac:dyDescent="0.2">
      <c r="A36" s="14" t="s">
        <v>93</v>
      </c>
      <c r="B36" s="390" t="s">
        <v>279</v>
      </c>
      <c r="C36" s="373">
        <v>15438136</v>
      </c>
      <c r="D36" s="373">
        <v>13643959</v>
      </c>
      <c r="E36" s="236">
        <v>9788390</v>
      </c>
    </row>
    <row r="37" spans="1:5" s="1" customFormat="1" ht="12" customHeight="1" x14ac:dyDescent="0.2">
      <c r="A37" s="14" t="s">
        <v>94</v>
      </c>
      <c r="B37" s="390" t="s">
        <v>280</v>
      </c>
      <c r="C37" s="373">
        <v>553979</v>
      </c>
      <c r="D37" s="373">
        <v>811599</v>
      </c>
      <c r="E37" s="236"/>
    </row>
    <row r="38" spans="1:5" s="1" customFormat="1" ht="12" customHeight="1" x14ac:dyDescent="0.2">
      <c r="A38" s="14" t="s">
        <v>174</v>
      </c>
      <c r="B38" s="390" t="s">
        <v>281</v>
      </c>
      <c r="C38" s="373"/>
      <c r="D38" s="373"/>
      <c r="E38" s="236"/>
    </row>
    <row r="39" spans="1:5" s="1" customFormat="1" ht="12" customHeight="1" x14ac:dyDescent="0.2">
      <c r="A39" s="14" t="s">
        <v>175</v>
      </c>
      <c r="B39" s="390" t="s">
        <v>282</v>
      </c>
      <c r="C39" s="373">
        <v>5931</v>
      </c>
      <c r="D39" s="373"/>
      <c r="E39" s="236"/>
    </row>
    <row r="40" spans="1:5" s="1" customFormat="1" ht="12" customHeight="1" x14ac:dyDescent="0.2">
      <c r="A40" s="14" t="s">
        <v>176</v>
      </c>
      <c r="B40" s="390" t="s">
        <v>283</v>
      </c>
      <c r="C40" s="373">
        <v>5575056</v>
      </c>
      <c r="D40" s="373">
        <v>5083599</v>
      </c>
      <c r="E40" s="236">
        <v>4532946</v>
      </c>
    </row>
    <row r="41" spans="1:5" s="1" customFormat="1" ht="12" customHeight="1" x14ac:dyDescent="0.2">
      <c r="A41" s="14" t="s">
        <v>177</v>
      </c>
      <c r="B41" s="390" t="s">
        <v>284</v>
      </c>
      <c r="C41" s="373"/>
      <c r="D41" s="373"/>
      <c r="E41" s="236"/>
    </row>
    <row r="42" spans="1:5" s="1" customFormat="1" ht="12" customHeight="1" x14ac:dyDescent="0.2">
      <c r="A42" s="14" t="s">
        <v>178</v>
      </c>
      <c r="B42" s="390" t="s">
        <v>554</v>
      </c>
      <c r="C42" s="373">
        <v>6416</v>
      </c>
      <c r="D42" s="373">
        <v>3808</v>
      </c>
      <c r="E42" s="236"/>
    </row>
    <row r="43" spans="1:5" s="1" customFormat="1" ht="12" customHeight="1" x14ac:dyDescent="0.2">
      <c r="A43" s="14" t="s">
        <v>276</v>
      </c>
      <c r="B43" s="390" t="s">
        <v>286</v>
      </c>
      <c r="C43" s="376"/>
      <c r="D43" s="376"/>
      <c r="E43" s="239"/>
    </row>
    <row r="44" spans="1:5" s="1" customFormat="1" ht="12" customHeight="1" x14ac:dyDescent="0.2">
      <c r="A44" s="16" t="s">
        <v>277</v>
      </c>
      <c r="B44" s="391" t="s">
        <v>441</v>
      </c>
      <c r="C44" s="377"/>
      <c r="D44" s="377"/>
      <c r="E44" s="240"/>
    </row>
    <row r="45" spans="1:5" s="1" customFormat="1" ht="12" customHeight="1" thickBot="1" x14ac:dyDescent="0.25">
      <c r="A45" s="16" t="s">
        <v>440</v>
      </c>
      <c r="B45" s="266" t="s">
        <v>287</v>
      </c>
      <c r="C45" s="377">
        <v>340</v>
      </c>
      <c r="D45" s="377">
        <v>69195</v>
      </c>
      <c r="E45" s="240"/>
    </row>
    <row r="46" spans="1:5" s="1" customFormat="1" ht="12" customHeight="1" thickBot="1" x14ac:dyDescent="0.25">
      <c r="A46" s="20" t="s">
        <v>24</v>
      </c>
      <c r="B46" s="21" t="s">
        <v>288</v>
      </c>
      <c r="C46" s="372">
        <f>SUM(C47:C51)</f>
        <v>0</v>
      </c>
      <c r="D46" s="372">
        <f>SUM(D47:D51)</f>
        <v>1417323</v>
      </c>
      <c r="E46" s="235">
        <f>SUM(E47:E51)</f>
        <v>4318000</v>
      </c>
    </row>
    <row r="47" spans="1:5" s="1" customFormat="1" ht="12" customHeight="1" x14ac:dyDescent="0.2">
      <c r="A47" s="15" t="s">
        <v>95</v>
      </c>
      <c r="B47" s="389" t="s">
        <v>292</v>
      </c>
      <c r="C47" s="426"/>
      <c r="D47" s="426"/>
      <c r="E47" s="262"/>
    </row>
    <row r="48" spans="1:5" s="1" customFormat="1" ht="12" customHeight="1" x14ac:dyDescent="0.2">
      <c r="A48" s="14" t="s">
        <v>96</v>
      </c>
      <c r="B48" s="390" t="s">
        <v>293</v>
      </c>
      <c r="C48" s="376"/>
      <c r="D48" s="376"/>
      <c r="E48" s="239"/>
    </row>
    <row r="49" spans="1:5" s="1" customFormat="1" ht="12" customHeight="1" x14ac:dyDescent="0.2">
      <c r="A49" s="14" t="s">
        <v>289</v>
      </c>
      <c r="B49" s="390" t="s">
        <v>294</v>
      </c>
      <c r="C49" s="376"/>
      <c r="D49" s="376">
        <v>1417323</v>
      </c>
      <c r="E49" s="239">
        <v>3400000</v>
      </c>
    </row>
    <row r="50" spans="1:5" s="1" customFormat="1" ht="12" customHeight="1" x14ac:dyDescent="0.2">
      <c r="A50" s="14" t="s">
        <v>290</v>
      </c>
      <c r="B50" s="390" t="s">
        <v>295</v>
      </c>
      <c r="C50" s="376"/>
      <c r="D50" s="376"/>
      <c r="E50" s="239">
        <v>918000</v>
      </c>
    </row>
    <row r="51" spans="1:5" s="1" customFormat="1" ht="12" customHeight="1" thickBot="1" x14ac:dyDescent="0.25">
      <c r="A51" s="16" t="s">
        <v>291</v>
      </c>
      <c r="B51" s="266" t="s">
        <v>296</v>
      </c>
      <c r="C51" s="377"/>
      <c r="D51" s="377"/>
      <c r="E51" s="240"/>
    </row>
    <row r="52" spans="1:5" s="1" customFormat="1" ht="12" customHeight="1" thickBot="1" x14ac:dyDescent="0.25">
      <c r="A52" s="20" t="s">
        <v>179</v>
      </c>
      <c r="B52" s="21" t="s">
        <v>297</v>
      </c>
      <c r="C52" s="372">
        <f>SUM(C53:C55)</f>
        <v>27242</v>
      </c>
      <c r="D52" s="372">
        <f>SUM(D53:D55)</f>
        <v>0</v>
      </c>
      <c r="E52" s="235">
        <f>SUM(E53:E55)</f>
        <v>0</v>
      </c>
    </row>
    <row r="53" spans="1:5" s="1" customFormat="1" ht="12" customHeight="1" x14ac:dyDescent="0.2">
      <c r="A53" s="15" t="s">
        <v>97</v>
      </c>
      <c r="B53" s="389" t="s">
        <v>298</v>
      </c>
      <c r="C53" s="374"/>
      <c r="D53" s="374"/>
      <c r="E53" s="237"/>
    </row>
    <row r="54" spans="1:5" s="1" customFormat="1" ht="12" customHeight="1" x14ac:dyDescent="0.2">
      <c r="A54" s="14" t="s">
        <v>98</v>
      </c>
      <c r="B54" s="390" t="s">
        <v>431</v>
      </c>
      <c r="C54" s="373"/>
      <c r="D54" s="373"/>
      <c r="E54" s="236"/>
    </row>
    <row r="55" spans="1:5" s="1" customFormat="1" ht="12" customHeight="1" x14ac:dyDescent="0.2">
      <c r="A55" s="14" t="s">
        <v>301</v>
      </c>
      <c r="B55" s="390" t="s">
        <v>299</v>
      </c>
      <c r="C55" s="373">
        <v>27242</v>
      </c>
      <c r="D55" s="373"/>
      <c r="E55" s="236"/>
    </row>
    <row r="56" spans="1:5" s="1" customFormat="1" ht="12" customHeight="1" thickBot="1" x14ac:dyDescent="0.25">
      <c r="A56" s="16" t="s">
        <v>302</v>
      </c>
      <c r="B56" s="266" t="s">
        <v>300</v>
      </c>
      <c r="C56" s="375"/>
      <c r="D56" s="375"/>
      <c r="E56" s="238"/>
    </row>
    <row r="57" spans="1:5" s="1" customFormat="1" ht="12" customHeight="1" thickBot="1" x14ac:dyDescent="0.25">
      <c r="A57" s="20" t="s">
        <v>26</v>
      </c>
      <c r="B57" s="264" t="s">
        <v>303</v>
      </c>
      <c r="C57" s="372">
        <f>SUM(C58:C60)</f>
        <v>0</v>
      </c>
      <c r="D57" s="372">
        <f>SUM(D58:D60)</f>
        <v>0</v>
      </c>
      <c r="E57" s="235">
        <f>SUM(E58:E60)</f>
        <v>0</v>
      </c>
    </row>
    <row r="58" spans="1:5" s="1" customFormat="1" ht="12" customHeight="1" x14ac:dyDescent="0.2">
      <c r="A58" s="15" t="s">
        <v>180</v>
      </c>
      <c r="B58" s="389" t="s">
        <v>305</v>
      </c>
      <c r="C58" s="376"/>
      <c r="D58" s="376"/>
      <c r="E58" s="239"/>
    </row>
    <row r="59" spans="1:5" s="1" customFormat="1" ht="12" customHeight="1" x14ac:dyDescent="0.2">
      <c r="A59" s="14" t="s">
        <v>181</v>
      </c>
      <c r="B59" s="390" t="s">
        <v>432</v>
      </c>
      <c r="C59" s="376"/>
      <c r="D59" s="376"/>
      <c r="E59" s="239"/>
    </row>
    <row r="60" spans="1:5" s="1" customFormat="1" ht="12" customHeight="1" x14ac:dyDescent="0.2">
      <c r="A60" s="14" t="s">
        <v>231</v>
      </c>
      <c r="B60" s="390" t="s">
        <v>306</v>
      </c>
      <c r="C60" s="376"/>
      <c r="D60" s="376"/>
      <c r="E60" s="239"/>
    </row>
    <row r="61" spans="1:5" s="1" customFormat="1" ht="12" customHeight="1" thickBot="1" x14ac:dyDescent="0.25">
      <c r="A61" s="16" t="s">
        <v>304</v>
      </c>
      <c r="B61" s="266" t="s">
        <v>307</v>
      </c>
      <c r="C61" s="376"/>
      <c r="D61" s="376"/>
      <c r="E61" s="239"/>
    </row>
    <row r="62" spans="1:5" s="1" customFormat="1" ht="12" customHeight="1" thickBot="1" x14ac:dyDescent="0.25">
      <c r="A62" s="452" t="s">
        <v>481</v>
      </c>
      <c r="B62" s="21" t="s">
        <v>308</v>
      </c>
      <c r="C62" s="379">
        <f>+C5+C12+C19+C26+C34+C46+C52+C57</f>
        <v>194548372</v>
      </c>
      <c r="D62" s="379">
        <f>+D5+D12+D19+D26+D34+D46+D52+D57</f>
        <v>170306763</v>
      </c>
      <c r="E62" s="416">
        <f>+E5+E12+E19+E26+E34+E46+E52+E57</f>
        <v>284372439</v>
      </c>
    </row>
    <row r="63" spans="1:5" s="1" customFormat="1" ht="12" customHeight="1" thickBot="1" x14ac:dyDescent="0.25">
      <c r="A63" s="427" t="s">
        <v>309</v>
      </c>
      <c r="B63" s="264" t="s">
        <v>544</v>
      </c>
      <c r="C63" s="372">
        <f>SUM(C64:C66)</f>
        <v>0</v>
      </c>
      <c r="D63" s="372">
        <f>SUM(D64:D66)</f>
        <v>0</v>
      </c>
      <c r="E63" s="235">
        <f>SUM(E64:E66)</f>
        <v>0</v>
      </c>
    </row>
    <row r="64" spans="1:5" s="1" customFormat="1" ht="12" customHeight="1" x14ac:dyDescent="0.2">
      <c r="A64" s="15" t="s">
        <v>341</v>
      </c>
      <c r="B64" s="389" t="s">
        <v>311</v>
      </c>
      <c r="C64" s="376"/>
      <c r="D64" s="376"/>
      <c r="E64" s="239"/>
    </row>
    <row r="65" spans="1:7" s="1" customFormat="1" ht="12" customHeight="1" x14ac:dyDescent="0.2">
      <c r="A65" s="14" t="s">
        <v>350</v>
      </c>
      <c r="B65" s="390" t="s">
        <v>312</v>
      </c>
      <c r="C65" s="376"/>
      <c r="D65" s="376"/>
      <c r="E65" s="239"/>
    </row>
    <row r="66" spans="1:7" s="1" customFormat="1" ht="12" customHeight="1" thickBot="1" x14ac:dyDescent="0.25">
      <c r="A66" s="16" t="s">
        <v>351</v>
      </c>
      <c r="B66" s="446" t="s">
        <v>466</v>
      </c>
      <c r="C66" s="376"/>
      <c r="D66" s="376"/>
      <c r="E66" s="239"/>
    </row>
    <row r="67" spans="1:7" s="1" customFormat="1" ht="12" customHeight="1" thickBot="1" x14ac:dyDescent="0.25">
      <c r="A67" s="427" t="s">
        <v>314</v>
      </c>
      <c r="B67" s="264" t="s">
        <v>315</v>
      </c>
      <c r="C67" s="372">
        <f>SUM(C68:C71)</f>
        <v>0</v>
      </c>
      <c r="D67" s="372">
        <f>SUM(D68:D71)</f>
        <v>0</v>
      </c>
      <c r="E67" s="235">
        <f>SUM(E68:E71)</f>
        <v>0</v>
      </c>
    </row>
    <row r="68" spans="1:7" s="1" customFormat="1" ht="12" customHeight="1" x14ac:dyDescent="0.2">
      <c r="A68" s="15" t="s">
        <v>150</v>
      </c>
      <c r="B68" s="389" t="s">
        <v>316</v>
      </c>
      <c r="C68" s="376"/>
      <c r="D68" s="376"/>
      <c r="E68" s="239"/>
    </row>
    <row r="69" spans="1:7" s="1" customFormat="1" ht="17.25" customHeight="1" x14ac:dyDescent="0.25">
      <c r="A69" s="14" t="s">
        <v>151</v>
      </c>
      <c r="B69" s="390" t="s">
        <v>317</v>
      </c>
      <c r="C69" s="376"/>
      <c r="D69" s="376"/>
      <c r="E69" s="239"/>
      <c r="G69" s="42"/>
    </row>
    <row r="70" spans="1:7" s="1" customFormat="1" ht="12" customHeight="1" x14ac:dyDescent="0.2">
      <c r="A70" s="14" t="s">
        <v>342</v>
      </c>
      <c r="B70" s="390" t="s">
        <v>318</v>
      </c>
      <c r="C70" s="376"/>
      <c r="D70" s="376"/>
      <c r="E70" s="239"/>
    </row>
    <row r="71" spans="1:7" s="1" customFormat="1" ht="12" customHeight="1" thickBot="1" x14ac:dyDescent="0.25">
      <c r="A71" s="16" t="s">
        <v>343</v>
      </c>
      <c r="B71" s="266" t="s">
        <v>319</v>
      </c>
      <c r="C71" s="376"/>
      <c r="D71" s="376"/>
      <c r="E71" s="239"/>
    </row>
    <row r="72" spans="1:7" s="1" customFormat="1" ht="12" customHeight="1" thickBot="1" x14ac:dyDescent="0.25">
      <c r="A72" s="427" t="s">
        <v>320</v>
      </c>
      <c r="B72" s="264" t="s">
        <v>321</v>
      </c>
      <c r="C72" s="372">
        <f>SUM(C73:C74)</f>
        <v>47603744</v>
      </c>
      <c r="D72" s="372">
        <f>SUM(D73:D74)</f>
        <v>36354762</v>
      </c>
      <c r="E72" s="235">
        <f>SUM(E73:E74)</f>
        <v>28207313</v>
      </c>
    </row>
    <row r="73" spans="1:7" s="1" customFormat="1" ht="12" customHeight="1" x14ac:dyDescent="0.2">
      <c r="A73" s="15" t="s">
        <v>344</v>
      </c>
      <c r="B73" s="389" t="s">
        <v>322</v>
      </c>
      <c r="C73" s="376">
        <v>47603744</v>
      </c>
      <c r="D73" s="376">
        <v>36354762</v>
      </c>
      <c r="E73" s="239">
        <v>28207313</v>
      </c>
    </row>
    <row r="74" spans="1:7" s="1" customFormat="1" ht="12" customHeight="1" thickBot="1" x14ac:dyDescent="0.25">
      <c r="A74" s="16" t="s">
        <v>345</v>
      </c>
      <c r="B74" s="266" t="s">
        <v>323</v>
      </c>
      <c r="C74" s="376"/>
      <c r="D74" s="376"/>
      <c r="E74" s="239"/>
    </row>
    <row r="75" spans="1:7" s="1" customFormat="1" ht="12" customHeight="1" thickBot="1" x14ac:dyDescent="0.25">
      <c r="A75" s="427" t="s">
        <v>324</v>
      </c>
      <c r="B75" s="264" t="s">
        <v>325</v>
      </c>
      <c r="C75" s="372">
        <f>SUM(C76:C78)</f>
        <v>1498802</v>
      </c>
      <c r="D75" s="372">
        <f>SUM(D76:D78)</f>
        <v>2817269</v>
      </c>
      <c r="E75" s="235">
        <f>SUM(E76:E78)</f>
        <v>1402042</v>
      </c>
    </row>
    <row r="76" spans="1:7" s="1" customFormat="1" ht="12" customHeight="1" x14ac:dyDescent="0.2">
      <c r="A76" s="15" t="s">
        <v>346</v>
      </c>
      <c r="B76" s="389" t="s">
        <v>326</v>
      </c>
      <c r="C76" s="376">
        <v>1498802</v>
      </c>
      <c r="D76" s="376">
        <v>2817269</v>
      </c>
      <c r="E76" s="239">
        <v>1402042</v>
      </c>
    </row>
    <row r="77" spans="1:7" s="1" customFormat="1" ht="12" customHeight="1" x14ac:dyDescent="0.2">
      <c r="A77" s="14" t="s">
        <v>347</v>
      </c>
      <c r="B77" s="390" t="s">
        <v>327</v>
      </c>
      <c r="C77" s="376"/>
      <c r="D77" s="376"/>
      <c r="E77" s="239"/>
    </row>
    <row r="78" spans="1:7" s="1" customFormat="1" ht="12" customHeight="1" thickBot="1" x14ac:dyDescent="0.25">
      <c r="A78" s="16" t="s">
        <v>348</v>
      </c>
      <c r="B78" s="266" t="s">
        <v>328</v>
      </c>
      <c r="C78" s="376"/>
      <c r="D78" s="376"/>
      <c r="E78" s="239"/>
    </row>
    <row r="79" spans="1:7" s="1" customFormat="1" ht="12" customHeight="1" thickBot="1" x14ac:dyDescent="0.25">
      <c r="A79" s="427" t="s">
        <v>329</v>
      </c>
      <c r="B79" s="264" t="s">
        <v>349</v>
      </c>
      <c r="C79" s="372">
        <f>SUM(C80:C83)</f>
        <v>0</v>
      </c>
      <c r="D79" s="372">
        <f>SUM(D80:D83)</f>
        <v>0</v>
      </c>
      <c r="E79" s="235">
        <f>SUM(E80:E83)</f>
        <v>0</v>
      </c>
    </row>
    <row r="80" spans="1:7" s="1" customFormat="1" ht="12" customHeight="1" x14ac:dyDescent="0.2">
      <c r="A80" s="393" t="s">
        <v>330</v>
      </c>
      <c r="B80" s="389" t="s">
        <v>331</v>
      </c>
      <c r="C80" s="376"/>
      <c r="D80" s="376"/>
      <c r="E80" s="239"/>
    </row>
    <row r="81" spans="1:5" s="1" customFormat="1" ht="12" customHeight="1" x14ac:dyDescent="0.2">
      <c r="A81" s="394" t="s">
        <v>332</v>
      </c>
      <c r="B81" s="390" t="s">
        <v>333</v>
      </c>
      <c r="C81" s="376"/>
      <c r="D81" s="376"/>
      <c r="E81" s="239"/>
    </row>
    <row r="82" spans="1:5" s="1" customFormat="1" ht="12" customHeight="1" x14ac:dyDescent="0.2">
      <c r="A82" s="394" t="s">
        <v>334</v>
      </c>
      <c r="B82" s="390" t="s">
        <v>335</v>
      </c>
      <c r="C82" s="376"/>
      <c r="D82" s="376"/>
      <c r="E82" s="239"/>
    </row>
    <row r="83" spans="1:5" s="1" customFormat="1" ht="12" customHeight="1" thickBot="1" x14ac:dyDescent="0.25">
      <c r="A83" s="395" t="s">
        <v>336</v>
      </c>
      <c r="B83" s="266" t="s">
        <v>337</v>
      </c>
      <c r="C83" s="376"/>
      <c r="D83" s="376"/>
      <c r="E83" s="239"/>
    </row>
    <row r="84" spans="1:5" s="1" customFormat="1" ht="12" customHeight="1" thickBot="1" x14ac:dyDescent="0.25">
      <c r="A84" s="427" t="s">
        <v>338</v>
      </c>
      <c r="B84" s="264" t="s">
        <v>480</v>
      </c>
      <c r="C84" s="429"/>
      <c r="D84" s="429"/>
      <c r="E84" s="430"/>
    </row>
    <row r="85" spans="1:5" s="1" customFormat="1" ht="12" customHeight="1" thickBot="1" x14ac:dyDescent="0.25">
      <c r="A85" s="427" t="s">
        <v>340</v>
      </c>
      <c r="B85" s="264" t="s">
        <v>339</v>
      </c>
      <c r="C85" s="429"/>
      <c r="D85" s="429"/>
      <c r="E85" s="430"/>
    </row>
    <row r="86" spans="1:5" s="1" customFormat="1" ht="12" customHeight="1" thickBot="1" x14ac:dyDescent="0.25">
      <c r="A86" s="427" t="s">
        <v>352</v>
      </c>
      <c r="B86" s="396" t="s">
        <v>483</v>
      </c>
      <c r="C86" s="379">
        <f>+C63+C67+C72+C75+C79+C85+C84</f>
        <v>49102546</v>
      </c>
      <c r="D86" s="379">
        <f>+D63+D67+D72+D75+D79+D85+D84</f>
        <v>39172031</v>
      </c>
      <c r="E86" s="416">
        <f>+E63+E67+E72+E75+E79+E85+E84</f>
        <v>29609355</v>
      </c>
    </row>
    <row r="87" spans="1:5" s="1" customFormat="1" ht="12" customHeight="1" thickBot="1" x14ac:dyDescent="0.25">
      <c r="A87" s="428" t="s">
        <v>482</v>
      </c>
      <c r="B87" s="397" t="s">
        <v>484</v>
      </c>
      <c r="C87" s="379">
        <f>+C62+C86</f>
        <v>243650918</v>
      </c>
      <c r="D87" s="379">
        <f>+D62+D86</f>
        <v>209478794</v>
      </c>
      <c r="E87" s="416">
        <f>+E62+E86</f>
        <v>313981794</v>
      </c>
    </row>
    <row r="88" spans="1:5" s="1" customFormat="1" ht="12" customHeight="1" x14ac:dyDescent="0.2">
      <c r="A88" s="344"/>
      <c r="B88" s="345"/>
      <c r="C88" s="346"/>
      <c r="D88" s="347"/>
      <c r="E88" s="348"/>
    </row>
    <row r="89" spans="1:5" s="1" customFormat="1" ht="12" customHeight="1" x14ac:dyDescent="0.2">
      <c r="A89" s="562" t="s">
        <v>48</v>
      </c>
      <c r="B89" s="562"/>
      <c r="C89" s="562"/>
      <c r="D89" s="562"/>
      <c r="E89" s="562"/>
    </row>
    <row r="90" spans="1:5" s="1" customFormat="1" ht="12" customHeight="1" thickBot="1" x14ac:dyDescent="0.25">
      <c r="A90" s="564" t="s">
        <v>153</v>
      </c>
      <c r="B90" s="564"/>
      <c r="C90" s="358"/>
      <c r="D90" s="130"/>
      <c r="E90" s="279" t="str">
        <f>E2</f>
        <v>Forintban!</v>
      </c>
    </row>
    <row r="91" spans="1:5" s="1" customFormat="1" ht="24" customHeight="1" thickBot="1" x14ac:dyDescent="0.25">
      <c r="A91" s="23" t="s">
        <v>17</v>
      </c>
      <c r="B91" s="24" t="s">
        <v>49</v>
      </c>
      <c r="C91" s="24" t="e">
        <f>+C3</f>
        <v>#REF!</v>
      </c>
      <c r="D91" s="24" t="e">
        <f>+D3</f>
        <v>#REF!</v>
      </c>
      <c r="E91" s="147" t="e">
        <f>+E3</f>
        <v>#REF!</v>
      </c>
    </row>
    <row r="92" spans="1:5" s="1" customFormat="1" ht="12" customHeight="1" thickBot="1" x14ac:dyDescent="0.25">
      <c r="A92" s="32" t="s">
        <v>492</v>
      </c>
      <c r="B92" s="33" t="s">
        <v>493</v>
      </c>
      <c r="C92" s="33" t="s">
        <v>494</v>
      </c>
      <c r="D92" s="33" t="s">
        <v>496</v>
      </c>
      <c r="E92" s="417" t="s">
        <v>495</v>
      </c>
    </row>
    <row r="93" spans="1:5" s="1" customFormat="1" ht="15" customHeight="1" thickBot="1" x14ac:dyDescent="0.25">
      <c r="A93" s="22" t="s">
        <v>19</v>
      </c>
      <c r="B93" s="28" t="s">
        <v>442</v>
      </c>
      <c r="C93" s="371">
        <f>C94+C95+C96+C97+C98+C111</f>
        <v>167652523</v>
      </c>
      <c r="D93" s="371">
        <f>D94+D95+D96+D97+D98+D111</f>
        <v>163172468</v>
      </c>
      <c r="E93" s="456">
        <f>E94+E95+E96+E97+E98+E111</f>
        <v>146948621</v>
      </c>
    </row>
    <row r="94" spans="1:5" s="1" customFormat="1" ht="12.95" customHeight="1" x14ac:dyDescent="0.2">
      <c r="A94" s="17" t="s">
        <v>99</v>
      </c>
      <c r="B94" s="10" t="s">
        <v>50</v>
      </c>
      <c r="C94" s="463">
        <v>83185539</v>
      </c>
      <c r="D94" s="463">
        <v>89717390</v>
      </c>
      <c r="E94" s="457">
        <v>65635640</v>
      </c>
    </row>
    <row r="95" spans="1:5" ht="16.5" customHeight="1" x14ac:dyDescent="0.25">
      <c r="A95" s="14" t="s">
        <v>100</v>
      </c>
      <c r="B95" s="8" t="s">
        <v>182</v>
      </c>
      <c r="C95" s="373">
        <v>11337362</v>
      </c>
      <c r="D95" s="373">
        <v>11430414</v>
      </c>
      <c r="E95" s="236">
        <v>8102501</v>
      </c>
    </row>
    <row r="96" spans="1:5" x14ac:dyDescent="0.25">
      <c r="A96" s="14" t="s">
        <v>101</v>
      </c>
      <c r="B96" s="8" t="s">
        <v>141</v>
      </c>
      <c r="C96" s="375">
        <v>52360013</v>
      </c>
      <c r="D96" s="375">
        <v>46304393</v>
      </c>
      <c r="E96" s="238">
        <v>52978880</v>
      </c>
    </row>
    <row r="97" spans="1:5" s="41" customFormat="1" ht="12" customHeight="1" x14ac:dyDescent="0.2">
      <c r="A97" s="14" t="s">
        <v>102</v>
      </c>
      <c r="B97" s="11" t="s">
        <v>183</v>
      </c>
      <c r="C97" s="375">
        <v>16259946</v>
      </c>
      <c r="D97" s="375">
        <v>10854595</v>
      </c>
      <c r="E97" s="238">
        <v>11931600</v>
      </c>
    </row>
    <row r="98" spans="1:5" ht="12" customHeight="1" x14ac:dyDescent="0.25">
      <c r="A98" s="14" t="s">
        <v>113</v>
      </c>
      <c r="B98" s="19" t="s">
        <v>184</v>
      </c>
      <c r="C98" s="375">
        <v>4509663</v>
      </c>
      <c r="D98" s="375">
        <v>4865676</v>
      </c>
      <c r="E98" s="238">
        <v>8300000</v>
      </c>
    </row>
    <row r="99" spans="1:5" ht="12" customHeight="1" x14ac:dyDescent="0.25">
      <c r="A99" s="14" t="s">
        <v>103</v>
      </c>
      <c r="B99" s="8" t="s">
        <v>447</v>
      </c>
      <c r="C99" s="375"/>
      <c r="D99" s="375"/>
      <c r="E99" s="238"/>
    </row>
    <row r="100" spans="1:5" ht="12" customHeight="1" x14ac:dyDescent="0.25">
      <c r="A100" s="14" t="s">
        <v>104</v>
      </c>
      <c r="B100" s="134" t="s">
        <v>446</v>
      </c>
      <c r="C100" s="375"/>
      <c r="D100" s="375"/>
      <c r="E100" s="238"/>
    </row>
    <row r="101" spans="1:5" ht="12" customHeight="1" x14ac:dyDescent="0.25">
      <c r="A101" s="14" t="s">
        <v>114</v>
      </c>
      <c r="B101" s="134" t="s">
        <v>445</v>
      </c>
      <c r="C101" s="375"/>
      <c r="D101" s="375"/>
      <c r="E101" s="238"/>
    </row>
    <row r="102" spans="1:5" ht="12" customHeight="1" x14ac:dyDescent="0.25">
      <c r="A102" s="14" t="s">
        <v>115</v>
      </c>
      <c r="B102" s="132" t="s">
        <v>355</v>
      </c>
      <c r="C102" s="375"/>
      <c r="D102" s="375"/>
      <c r="E102" s="238"/>
    </row>
    <row r="103" spans="1:5" ht="12" customHeight="1" x14ac:dyDescent="0.25">
      <c r="A103" s="14" t="s">
        <v>116</v>
      </c>
      <c r="B103" s="133" t="s">
        <v>356</v>
      </c>
      <c r="C103" s="375"/>
      <c r="D103" s="375"/>
      <c r="E103" s="238"/>
    </row>
    <row r="104" spans="1:5" ht="12" customHeight="1" x14ac:dyDescent="0.25">
      <c r="A104" s="14" t="s">
        <v>117</v>
      </c>
      <c r="B104" s="133" t="s">
        <v>357</v>
      </c>
      <c r="C104" s="375"/>
      <c r="D104" s="375"/>
      <c r="E104" s="238"/>
    </row>
    <row r="105" spans="1:5" ht="12" customHeight="1" x14ac:dyDescent="0.25">
      <c r="A105" s="14" t="s">
        <v>119</v>
      </c>
      <c r="B105" s="132" t="s">
        <v>358</v>
      </c>
      <c r="C105" s="375">
        <v>3811182</v>
      </c>
      <c r="D105" s="375">
        <v>3535940</v>
      </c>
      <c r="E105" s="238">
        <v>6800000</v>
      </c>
    </row>
    <row r="106" spans="1:5" ht="12" customHeight="1" x14ac:dyDescent="0.25">
      <c r="A106" s="14" t="s">
        <v>185</v>
      </c>
      <c r="B106" s="132" t="s">
        <v>359</v>
      </c>
      <c r="C106" s="375"/>
      <c r="D106" s="375"/>
      <c r="E106" s="238"/>
    </row>
    <row r="107" spans="1:5" ht="12" customHeight="1" x14ac:dyDescent="0.25">
      <c r="A107" s="14" t="s">
        <v>353</v>
      </c>
      <c r="B107" s="133" t="s">
        <v>360</v>
      </c>
      <c r="C107" s="375"/>
      <c r="D107" s="375"/>
      <c r="E107" s="238"/>
    </row>
    <row r="108" spans="1:5" ht="12" customHeight="1" x14ac:dyDescent="0.25">
      <c r="A108" s="13" t="s">
        <v>354</v>
      </c>
      <c r="B108" s="134" t="s">
        <v>361</v>
      </c>
      <c r="C108" s="375"/>
      <c r="D108" s="375"/>
      <c r="E108" s="238"/>
    </row>
    <row r="109" spans="1:5" ht="12" customHeight="1" x14ac:dyDescent="0.25">
      <c r="A109" s="14" t="s">
        <v>443</v>
      </c>
      <c r="B109" s="134" t="s">
        <v>362</v>
      </c>
      <c r="C109" s="375"/>
      <c r="D109" s="375"/>
      <c r="E109" s="238"/>
    </row>
    <row r="110" spans="1:5" ht="12" customHeight="1" x14ac:dyDescent="0.25">
      <c r="A110" s="16" t="s">
        <v>444</v>
      </c>
      <c r="B110" s="134" t="s">
        <v>363</v>
      </c>
      <c r="C110" s="375">
        <v>680811</v>
      </c>
      <c r="D110" s="375">
        <v>1329736</v>
      </c>
      <c r="E110" s="238">
        <v>1500000</v>
      </c>
    </row>
    <row r="111" spans="1:5" ht="12" customHeight="1" x14ac:dyDescent="0.25">
      <c r="A111" s="14" t="s">
        <v>448</v>
      </c>
      <c r="B111" s="11" t="s">
        <v>51</v>
      </c>
      <c r="C111" s="373"/>
      <c r="D111" s="373"/>
      <c r="E111" s="236"/>
    </row>
    <row r="112" spans="1:5" ht="12" customHeight="1" x14ac:dyDescent="0.25">
      <c r="A112" s="14" t="s">
        <v>449</v>
      </c>
      <c r="B112" s="8" t="s">
        <v>451</v>
      </c>
      <c r="C112" s="373"/>
      <c r="D112" s="373"/>
      <c r="E112" s="236"/>
    </row>
    <row r="113" spans="1:5" ht="12" customHeight="1" thickBot="1" x14ac:dyDescent="0.3">
      <c r="A113" s="18" t="s">
        <v>450</v>
      </c>
      <c r="B113" s="450" t="s">
        <v>452</v>
      </c>
      <c r="C113" s="464"/>
      <c r="D113" s="464"/>
      <c r="E113" s="458"/>
    </row>
    <row r="114" spans="1:5" ht="12" customHeight="1" thickBot="1" x14ac:dyDescent="0.3">
      <c r="A114" s="447" t="s">
        <v>20</v>
      </c>
      <c r="B114" s="448" t="s">
        <v>364</v>
      </c>
      <c r="C114" s="465">
        <f>+C115+C117+C119</f>
        <v>38225031</v>
      </c>
      <c r="D114" s="465">
        <f>+D115+D117+D119</f>
        <v>12878290</v>
      </c>
      <c r="E114" s="459">
        <f>+E115+E117+E119</f>
        <v>165631131</v>
      </c>
    </row>
    <row r="115" spans="1:5" ht="12" customHeight="1" x14ac:dyDescent="0.25">
      <c r="A115" s="15" t="s">
        <v>105</v>
      </c>
      <c r="B115" s="8" t="s">
        <v>230</v>
      </c>
      <c r="C115" s="374">
        <v>19213034</v>
      </c>
      <c r="D115" s="374">
        <v>11628290</v>
      </c>
      <c r="E115" s="237">
        <v>53368660</v>
      </c>
    </row>
    <row r="116" spans="1:5" x14ac:dyDescent="0.25">
      <c r="A116" s="15" t="s">
        <v>106</v>
      </c>
      <c r="B116" s="12" t="s">
        <v>368</v>
      </c>
      <c r="C116" s="374"/>
      <c r="D116" s="374"/>
      <c r="E116" s="237"/>
    </row>
    <row r="117" spans="1:5" ht="12" customHeight="1" x14ac:dyDescent="0.25">
      <c r="A117" s="15" t="s">
        <v>107</v>
      </c>
      <c r="B117" s="12" t="s">
        <v>186</v>
      </c>
      <c r="C117" s="373">
        <v>19011997</v>
      </c>
      <c r="D117" s="373">
        <v>1250000</v>
      </c>
      <c r="E117" s="236">
        <v>112262471</v>
      </c>
    </row>
    <row r="118" spans="1:5" ht="12" customHeight="1" x14ac:dyDescent="0.25">
      <c r="A118" s="15" t="s">
        <v>108</v>
      </c>
      <c r="B118" s="12" t="s">
        <v>369</v>
      </c>
      <c r="C118" s="373"/>
      <c r="D118" s="373"/>
      <c r="E118" s="236"/>
    </row>
    <row r="119" spans="1:5" ht="12" customHeight="1" x14ac:dyDescent="0.25">
      <c r="A119" s="15" t="s">
        <v>109</v>
      </c>
      <c r="B119" s="266" t="s">
        <v>232</v>
      </c>
      <c r="C119" s="373"/>
      <c r="D119" s="373"/>
      <c r="E119" s="236"/>
    </row>
    <row r="120" spans="1:5" ht="12" customHeight="1" x14ac:dyDescent="0.25">
      <c r="A120" s="15" t="s">
        <v>118</v>
      </c>
      <c r="B120" s="265" t="s">
        <v>433</v>
      </c>
      <c r="C120" s="373"/>
      <c r="D120" s="373"/>
      <c r="E120" s="236"/>
    </row>
    <row r="121" spans="1:5" ht="12" customHeight="1" x14ac:dyDescent="0.25">
      <c r="A121" s="15" t="s">
        <v>120</v>
      </c>
      <c r="B121" s="388" t="s">
        <v>374</v>
      </c>
      <c r="C121" s="373"/>
      <c r="D121" s="373"/>
      <c r="E121" s="236"/>
    </row>
    <row r="122" spans="1:5" ht="12" customHeight="1" x14ac:dyDescent="0.25">
      <c r="A122" s="15" t="s">
        <v>187</v>
      </c>
      <c r="B122" s="133" t="s">
        <v>357</v>
      </c>
      <c r="C122" s="373"/>
      <c r="D122" s="373"/>
      <c r="E122" s="236"/>
    </row>
    <row r="123" spans="1:5" ht="12" customHeight="1" x14ac:dyDescent="0.25">
      <c r="A123" s="15" t="s">
        <v>188</v>
      </c>
      <c r="B123" s="133" t="s">
        <v>373</v>
      </c>
      <c r="C123" s="373"/>
      <c r="D123" s="373"/>
      <c r="E123" s="236"/>
    </row>
    <row r="124" spans="1:5" ht="12" customHeight="1" x14ac:dyDescent="0.25">
      <c r="A124" s="15" t="s">
        <v>189</v>
      </c>
      <c r="B124" s="133" t="s">
        <v>372</v>
      </c>
      <c r="C124" s="373"/>
      <c r="D124" s="373"/>
      <c r="E124" s="236"/>
    </row>
    <row r="125" spans="1:5" ht="12" customHeight="1" x14ac:dyDescent="0.25">
      <c r="A125" s="15" t="s">
        <v>365</v>
      </c>
      <c r="B125" s="133" t="s">
        <v>360</v>
      </c>
      <c r="C125" s="373"/>
      <c r="D125" s="373"/>
      <c r="E125" s="236"/>
    </row>
    <row r="126" spans="1:5" ht="12" customHeight="1" x14ac:dyDescent="0.25">
      <c r="A126" s="15" t="s">
        <v>366</v>
      </c>
      <c r="B126" s="133" t="s">
        <v>371</v>
      </c>
      <c r="C126" s="373"/>
      <c r="D126" s="373"/>
      <c r="E126" s="236"/>
    </row>
    <row r="127" spans="1:5" ht="12" customHeight="1" thickBot="1" x14ac:dyDescent="0.3">
      <c r="A127" s="13" t="s">
        <v>367</v>
      </c>
      <c r="B127" s="133" t="s">
        <v>370</v>
      </c>
      <c r="C127" s="375"/>
      <c r="D127" s="375"/>
      <c r="E127" s="238"/>
    </row>
    <row r="128" spans="1:5" ht="12" customHeight="1" thickBot="1" x14ac:dyDescent="0.3">
      <c r="A128" s="20" t="s">
        <v>21</v>
      </c>
      <c r="B128" s="121" t="s">
        <v>453</v>
      </c>
      <c r="C128" s="372">
        <f>+C93+C114</f>
        <v>205877554</v>
      </c>
      <c r="D128" s="372">
        <f>+D93+D114</f>
        <v>176050758</v>
      </c>
      <c r="E128" s="235">
        <f>+E93+E114</f>
        <v>312579752</v>
      </c>
    </row>
    <row r="129" spans="1:5" ht="12" customHeight="1" thickBot="1" x14ac:dyDescent="0.3">
      <c r="A129" s="20" t="s">
        <v>22</v>
      </c>
      <c r="B129" s="121" t="s">
        <v>454</v>
      </c>
      <c r="C129" s="372">
        <f>+C130+C131+C132</f>
        <v>0</v>
      </c>
      <c r="D129" s="372">
        <f>+D130+D131+D132</f>
        <v>0</v>
      </c>
      <c r="E129" s="235">
        <f>+E130+E131+E132</f>
        <v>0</v>
      </c>
    </row>
    <row r="130" spans="1:5" ht="12" customHeight="1" x14ac:dyDescent="0.25">
      <c r="A130" s="15" t="s">
        <v>269</v>
      </c>
      <c r="B130" s="12" t="s">
        <v>461</v>
      </c>
      <c r="C130" s="373"/>
      <c r="D130" s="373"/>
      <c r="E130" s="236"/>
    </row>
    <row r="131" spans="1:5" ht="12" customHeight="1" x14ac:dyDescent="0.25">
      <c r="A131" s="15" t="s">
        <v>270</v>
      </c>
      <c r="B131" s="12" t="s">
        <v>462</v>
      </c>
      <c r="C131" s="373"/>
      <c r="D131" s="373"/>
      <c r="E131" s="236"/>
    </row>
    <row r="132" spans="1:5" ht="12" customHeight="1" thickBot="1" x14ac:dyDescent="0.3">
      <c r="A132" s="13" t="s">
        <v>271</v>
      </c>
      <c r="B132" s="12" t="s">
        <v>463</v>
      </c>
      <c r="C132" s="373"/>
      <c r="D132" s="373"/>
      <c r="E132" s="236"/>
    </row>
    <row r="133" spans="1:5" ht="12" customHeight="1" thickBot="1" x14ac:dyDescent="0.3">
      <c r="A133" s="20" t="s">
        <v>23</v>
      </c>
      <c r="B133" s="121" t="s">
        <v>455</v>
      </c>
      <c r="C133" s="372">
        <f>SUM(C134:C139)</f>
        <v>0</v>
      </c>
      <c r="D133" s="372">
        <f>SUM(D134:D139)</f>
        <v>0</v>
      </c>
      <c r="E133" s="235">
        <f>SUM(E134:E139)</f>
        <v>0</v>
      </c>
    </row>
    <row r="134" spans="1:5" ht="12" customHeight="1" x14ac:dyDescent="0.25">
      <c r="A134" s="15" t="s">
        <v>92</v>
      </c>
      <c r="B134" s="9" t="s">
        <v>464</v>
      </c>
      <c r="C134" s="373"/>
      <c r="D134" s="373"/>
      <c r="E134" s="236"/>
    </row>
    <row r="135" spans="1:5" ht="12" customHeight="1" x14ac:dyDescent="0.25">
      <c r="A135" s="15" t="s">
        <v>93</v>
      </c>
      <c r="B135" s="9" t="s">
        <v>456</v>
      </c>
      <c r="C135" s="373"/>
      <c r="D135" s="373"/>
      <c r="E135" s="236"/>
    </row>
    <row r="136" spans="1:5" ht="12" customHeight="1" x14ac:dyDescent="0.25">
      <c r="A136" s="15" t="s">
        <v>94</v>
      </c>
      <c r="B136" s="9" t="s">
        <v>457</v>
      </c>
      <c r="C136" s="373"/>
      <c r="D136" s="373"/>
      <c r="E136" s="236"/>
    </row>
    <row r="137" spans="1:5" ht="12" customHeight="1" x14ac:dyDescent="0.25">
      <c r="A137" s="15" t="s">
        <v>174</v>
      </c>
      <c r="B137" s="9" t="s">
        <v>458</v>
      </c>
      <c r="C137" s="373"/>
      <c r="D137" s="373"/>
      <c r="E137" s="236"/>
    </row>
    <row r="138" spans="1:5" ht="12" customHeight="1" x14ac:dyDescent="0.25">
      <c r="A138" s="15" t="s">
        <v>175</v>
      </c>
      <c r="B138" s="9" t="s">
        <v>459</v>
      </c>
      <c r="C138" s="373"/>
      <c r="D138" s="373"/>
      <c r="E138" s="236"/>
    </row>
    <row r="139" spans="1:5" ht="12" customHeight="1" thickBot="1" x14ac:dyDescent="0.3">
      <c r="A139" s="13" t="s">
        <v>176</v>
      </c>
      <c r="B139" s="9" t="s">
        <v>460</v>
      </c>
      <c r="C139" s="373"/>
      <c r="D139" s="373"/>
      <c r="E139" s="236"/>
    </row>
    <row r="140" spans="1:5" ht="12" customHeight="1" thickBot="1" x14ac:dyDescent="0.3">
      <c r="A140" s="20" t="s">
        <v>24</v>
      </c>
      <c r="B140" s="121" t="s">
        <v>468</v>
      </c>
      <c r="C140" s="379">
        <f>+C141+C142+C143+C144</f>
        <v>1418602</v>
      </c>
      <c r="D140" s="379">
        <f>+D141+D142+D143+D144</f>
        <v>2914029</v>
      </c>
      <c r="E140" s="416">
        <f>+E141+E142+E143+E144</f>
        <v>1402042</v>
      </c>
    </row>
    <row r="141" spans="1:5" ht="12" customHeight="1" x14ac:dyDescent="0.25">
      <c r="A141" s="15" t="s">
        <v>95</v>
      </c>
      <c r="B141" s="9" t="s">
        <v>375</v>
      </c>
      <c r="C141" s="373"/>
      <c r="D141" s="373"/>
      <c r="E141" s="236"/>
    </row>
    <row r="142" spans="1:5" ht="12" customHeight="1" x14ac:dyDescent="0.25">
      <c r="A142" s="15" t="s">
        <v>96</v>
      </c>
      <c r="B142" s="9" t="s">
        <v>376</v>
      </c>
      <c r="C142" s="373">
        <v>1418602</v>
      </c>
      <c r="D142" s="373">
        <v>2914029</v>
      </c>
      <c r="E142" s="236">
        <v>1402042</v>
      </c>
    </row>
    <row r="143" spans="1:5" ht="12" customHeight="1" x14ac:dyDescent="0.25">
      <c r="A143" s="15" t="s">
        <v>289</v>
      </c>
      <c r="B143" s="9" t="s">
        <v>469</v>
      </c>
      <c r="C143" s="373"/>
      <c r="D143" s="373"/>
      <c r="E143" s="236"/>
    </row>
    <row r="144" spans="1:5" ht="12" customHeight="1" thickBot="1" x14ac:dyDescent="0.3">
      <c r="A144" s="13" t="s">
        <v>290</v>
      </c>
      <c r="B144" s="7" t="s">
        <v>395</v>
      </c>
      <c r="C144" s="373"/>
      <c r="D144" s="373"/>
      <c r="E144" s="236"/>
    </row>
    <row r="145" spans="1:6" ht="12" customHeight="1" thickBot="1" x14ac:dyDescent="0.3">
      <c r="A145" s="20" t="s">
        <v>25</v>
      </c>
      <c r="B145" s="121" t="s">
        <v>470</v>
      </c>
      <c r="C145" s="466">
        <f>SUM(C146:C150)</f>
        <v>0</v>
      </c>
      <c r="D145" s="466">
        <f>SUM(D146:D150)</f>
        <v>0</v>
      </c>
      <c r="E145" s="460">
        <f>SUM(E146:E150)</f>
        <v>0</v>
      </c>
    </row>
    <row r="146" spans="1:6" ht="12" customHeight="1" x14ac:dyDescent="0.25">
      <c r="A146" s="15" t="s">
        <v>97</v>
      </c>
      <c r="B146" s="9" t="s">
        <v>465</v>
      </c>
      <c r="C146" s="373"/>
      <c r="D146" s="373"/>
      <c r="E146" s="236"/>
    </row>
    <row r="147" spans="1:6" ht="12" customHeight="1" x14ac:dyDescent="0.25">
      <c r="A147" s="15" t="s">
        <v>98</v>
      </c>
      <c r="B147" s="9" t="s">
        <v>472</v>
      </c>
      <c r="C147" s="373"/>
      <c r="D147" s="373"/>
      <c r="E147" s="236"/>
    </row>
    <row r="148" spans="1:6" ht="12" customHeight="1" x14ac:dyDescent="0.25">
      <c r="A148" s="15" t="s">
        <v>301</v>
      </c>
      <c r="B148" s="9" t="s">
        <v>467</v>
      </c>
      <c r="C148" s="373"/>
      <c r="D148" s="373"/>
      <c r="E148" s="236"/>
    </row>
    <row r="149" spans="1:6" ht="12" customHeight="1" x14ac:dyDescent="0.25">
      <c r="A149" s="15" t="s">
        <v>302</v>
      </c>
      <c r="B149" s="9" t="s">
        <v>473</v>
      </c>
      <c r="C149" s="373"/>
      <c r="D149" s="373"/>
      <c r="E149" s="236"/>
    </row>
    <row r="150" spans="1:6" ht="12" customHeight="1" thickBot="1" x14ac:dyDescent="0.3">
      <c r="A150" s="15" t="s">
        <v>471</v>
      </c>
      <c r="B150" s="9" t="s">
        <v>474</v>
      </c>
      <c r="C150" s="373"/>
      <c r="D150" s="373"/>
      <c r="E150" s="236"/>
    </row>
    <row r="151" spans="1:6" ht="12" customHeight="1" thickBot="1" x14ac:dyDescent="0.3">
      <c r="A151" s="20" t="s">
        <v>26</v>
      </c>
      <c r="B151" s="121" t="s">
        <v>475</v>
      </c>
      <c r="C151" s="467"/>
      <c r="D151" s="467"/>
      <c r="E151" s="461"/>
    </row>
    <row r="152" spans="1:6" ht="12" customHeight="1" thickBot="1" x14ac:dyDescent="0.3">
      <c r="A152" s="20" t="s">
        <v>27</v>
      </c>
      <c r="B152" s="121" t="s">
        <v>476</v>
      </c>
      <c r="C152" s="467"/>
      <c r="D152" s="467"/>
      <c r="E152" s="461"/>
    </row>
    <row r="153" spans="1:6" ht="15" customHeight="1" thickBot="1" x14ac:dyDescent="0.3">
      <c r="A153" s="20" t="s">
        <v>28</v>
      </c>
      <c r="B153" s="121" t="s">
        <v>478</v>
      </c>
      <c r="C153" s="468">
        <f>+C129+C133+C140+C145+C151+C152</f>
        <v>1418602</v>
      </c>
      <c r="D153" s="468">
        <f>+D129+D133+D140+D145+D151+D152</f>
        <v>2914029</v>
      </c>
      <c r="E153" s="462">
        <f>+E129+E133+E140+E145+E151+E152</f>
        <v>1402042</v>
      </c>
      <c r="F153" s="122"/>
    </row>
    <row r="154" spans="1:6" s="1" customFormat="1" ht="12.95" customHeight="1" thickBot="1" x14ac:dyDescent="0.25">
      <c r="A154" s="267" t="s">
        <v>29</v>
      </c>
      <c r="B154" s="357" t="s">
        <v>477</v>
      </c>
      <c r="C154" s="468">
        <f>+C128+C153</f>
        <v>207296156</v>
      </c>
      <c r="D154" s="468">
        <f>+D128+D153</f>
        <v>178964787</v>
      </c>
      <c r="E154" s="462">
        <f>+E128+E153</f>
        <v>313981794</v>
      </c>
    </row>
    <row r="155" spans="1:6" x14ac:dyDescent="0.25">
      <c r="C155" s="39"/>
    </row>
    <row r="156" spans="1:6" x14ac:dyDescent="0.25">
      <c r="C156" s="39"/>
    </row>
    <row r="157" spans="1:6" x14ac:dyDescent="0.25">
      <c r="C157" s="39"/>
    </row>
    <row r="158" spans="1:6" ht="16.5" customHeight="1" x14ac:dyDescent="0.25">
      <c r="C158" s="39"/>
    </row>
    <row r="159" spans="1:6" x14ac:dyDescent="0.25">
      <c r="C159" s="39"/>
    </row>
    <row r="160" spans="1:6" x14ac:dyDescent="0.25">
      <c r="C160" s="39"/>
    </row>
    <row r="161" spans="3:3" x14ac:dyDescent="0.25">
      <c r="C161" s="39"/>
    </row>
    <row r="162" spans="3:3" x14ac:dyDescent="0.25">
      <c r="C162" s="39"/>
    </row>
    <row r="163" spans="3:3" x14ac:dyDescent="0.25">
      <c r="C163" s="39"/>
    </row>
    <row r="164" spans="3:3" x14ac:dyDescent="0.25">
      <c r="C164" s="39"/>
    </row>
    <row r="165" spans="3:3" x14ac:dyDescent="0.25">
      <c r="C165" s="39"/>
    </row>
    <row r="166" spans="3:3" x14ac:dyDescent="0.25">
      <c r="C166" s="39"/>
    </row>
    <row r="167" spans="3:3" x14ac:dyDescent="0.25">
      <c r="C167" s="39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&amp;C&amp;12&amp;UTájékoztató kimutatások, mérlegek
&amp;U Ura Község Önkormányzat
2019. ÉVI KÖLTSÉGVETÉSÉNEK ÖSSZEVONT MÉRLEGE&amp;R&amp;11 1. számú tájékoztató tábla</oddHeader>
  </headerFooter>
  <rowBreaks count="1" manualBreakCount="1">
    <brk id="88" max="4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workbookViewId="0">
      <selection activeCell="N4" sqref="N4"/>
    </sheetView>
  </sheetViews>
  <sheetFormatPr defaultRowHeight="12.75" x14ac:dyDescent="0.2"/>
  <cols>
    <col min="1" max="1" width="6.83203125" style="44" customWidth="1"/>
    <col min="2" max="2" width="49.6640625" style="43" customWidth="1"/>
    <col min="3" max="8" width="12.83203125" style="43" customWidth="1"/>
    <col min="9" max="9" width="14.33203125" style="43" customWidth="1"/>
    <col min="10" max="10" width="3.33203125" style="43" customWidth="1"/>
    <col min="11" max="16384" width="9.33203125" style="43"/>
  </cols>
  <sheetData>
    <row r="1" spans="1:10" ht="27.75" customHeight="1" x14ac:dyDescent="0.2">
      <c r="A1" s="584" t="s">
        <v>4</v>
      </c>
      <c r="B1" s="584"/>
      <c r="C1" s="584"/>
      <c r="D1" s="584"/>
      <c r="E1" s="584"/>
      <c r="F1" s="584"/>
      <c r="G1" s="584"/>
      <c r="H1" s="584"/>
      <c r="I1" s="584"/>
    </row>
    <row r="2" spans="1:10" ht="20.25" customHeight="1" thickBot="1" x14ac:dyDescent="0.3">
      <c r="I2" s="440" t="str">
        <f>'1. sz tájékoztató t.'!E2</f>
        <v>Forintban!</v>
      </c>
    </row>
    <row r="3" spans="1:10" s="441" customFormat="1" ht="26.25" customHeight="1" x14ac:dyDescent="0.2">
      <c r="A3" s="622" t="s">
        <v>70</v>
      </c>
      <c r="B3" s="617" t="s">
        <v>86</v>
      </c>
      <c r="C3" s="622" t="s">
        <v>87</v>
      </c>
      <c r="D3" s="622" t="e">
        <f>+CONCATENATE(LEFT(#REF!,4)," előtti kifizetés")</f>
        <v>#REF!</v>
      </c>
      <c r="E3" s="619" t="s">
        <v>69</v>
      </c>
      <c r="F3" s="620"/>
      <c r="G3" s="620"/>
      <c r="H3" s="621"/>
      <c r="I3" s="617" t="s">
        <v>52</v>
      </c>
    </row>
    <row r="4" spans="1:10" s="442" customFormat="1" ht="32.25" customHeight="1" thickBot="1" x14ac:dyDescent="0.25">
      <c r="A4" s="623"/>
      <c r="B4" s="618"/>
      <c r="C4" s="618"/>
      <c r="D4" s="623"/>
      <c r="E4" s="241" t="e">
        <f>+CONCATENATE(LEFT(#REF!,4),".")</f>
        <v>#REF!</v>
      </c>
      <c r="F4" s="241" t="e">
        <f>+CONCATENATE(LEFT(#REF!,4)+1,".")</f>
        <v>#REF!</v>
      </c>
      <c r="G4" s="241" t="e">
        <f>+CONCATENATE(LEFT(#REF!,4)+2,".")</f>
        <v>#REF!</v>
      </c>
      <c r="H4" s="242" t="e">
        <f>+CONCATENATE(LEFT(#REF!,4)+2,".",CHAR(10)," után")</f>
        <v>#REF!</v>
      </c>
      <c r="I4" s="618"/>
    </row>
    <row r="5" spans="1:10" s="443" customFormat="1" ht="12.95" customHeight="1" thickBot="1" x14ac:dyDescent="0.25">
      <c r="A5" s="243" t="s">
        <v>492</v>
      </c>
      <c r="B5" s="244" t="s">
        <v>493</v>
      </c>
      <c r="C5" s="245" t="s">
        <v>494</v>
      </c>
      <c r="D5" s="244" t="s">
        <v>496</v>
      </c>
      <c r="E5" s="243" t="s">
        <v>495</v>
      </c>
      <c r="F5" s="245" t="s">
        <v>497</v>
      </c>
      <c r="G5" s="245" t="s">
        <v>498</v>
      </c>
      <c r="H5" s="246" t="s">
        <v>499</v>
      </c>
      <c r="I5" s="247" t="s">
        <v>500</v>
      </c>
    </row>
    <row r="6" spans="1:10" ht="24.75" customHeight="1" thickBot="1" x14ac:dyDescent="0.25">
      <c r="A6" s="248" t="s">
        <v>19</v>
      </c>
      <c r="B6" s="249" t="s">
        <v>5</v>
      </c>
      <c r="C6" s="494"/>
      <c r="D6" s="495">
        <f>+D7+D8</f>
        <v>0</v>
      </c>
      <c r="E6" s="496">
        <f>+E7+E8</f>
        <v>0</v>
      </c>
      <c r="F6" s="497">
        <f>+F7+F8</f>
        <v>0</v>
      </c>
      <c r="G6" s="497">
        <f>+G7+G8</f>
        <v>0</v>
      </c>
      <c r="H6" s="498">
        <f>+H7+H8</f>
        <v>0</v>
      </c>
      <c r="I6" s="69">
        <f t="shared" ref="I6:I17" si="0">SUM(D6:H6)</f>
        <v>0</v>
      </c>
    </row>
    <row r="7" spans="1:10" ht="20.100000000000001" customHeight="1" x14ac:dyDescent="0.2">
      <c r="A7" s="250" t="s">
        <v>20</v>
      </c>
      <c r="B7" s="70" t="s">
        <v>71</v>
      </c>
      <c r="C7" s="499"/>
      <c r="D7" s="500"/>
      <c r="E7" s="501"/>
      <c r="F7" s="502"/>
      <c r="G7" s="502"/>
      <c r="H7" s="503"/>
      <c r="I7" s="251">
        <f t="shared" si="0"/>
        <v>0</v>
      </c>
      <c r="J7" s="614" t="s">
        <v>527</v>
      </c>
    </row>
    <row r="8" spans="1:10" ht="20.100000000000001" customHeight="1" thickBot="1" x14ac:dyDescent="0.25">
      <c r="A8" s="250" t="s">
        <v>21</v>
      </c>
      <c r="B8" s="70" t="s">
        <v>71</v>
      </c>
      <c r="C8" s="499"/>
      <c r="D8" s="500"/>
      <c r="E8" s="501"/>
      <c r="F8" s="502"/>
      <c r="G8" s="502"/>
      <c r="H8" s="503"/>
      <c r="I8" s="251">
        <f t="shared" si="0"/>
        <v>0</v>
      </c>
      <c r="J8" s="614"/>
    </row>
    <row r="9" spans="1:10" ht="26.1" customHeight="1" thickBot="1" x14ac:dyDescent="0.25">
      <c r="A9" s="248" t="s">
        <v>22</v>
      </c>
      <c r="B9" s="249" t="s">
        <v>6</v>
      </c>
      <c r="C9" s="494"/>
      <c r="D9" s="495">
        <f>+D10+D11</f>
        <v>0</v>
      </c>
      <c r="E9" s="496">
        <f>+E10+E11</f>
        <v>0</v>
      </c>
      <c r="F9" s="497">
        <f>+F10+F11</f>
        <v>0</v>
      </c>
      <c r="G9" s="497">
        <f>+G10+G11</f>
        <v>0</v>
      </c>
      <c r="H9" s="498">
        <f>+H10+H11</f>
        <v>0</v>
      </c>
      <c r="I9" s="69">
        <f t="shared" si="0"/>
        <v>0</v>
      </c>
      <c r="J9" s="614"/>
    </row>
    <row r="10" spans="1:10" ht="20.100000000000001" customHeight="1" x14ac:dyDescent="0.2">
      <c r="A10" s="250" t="s">
        <v>23</v>
      </c>
      <c r="B10" s="70" t="s">
        <v>71</v>
      </c>
      <c r="C10" s="499"/>
      <c r="D10" s="500"/>
      <c r="E10" s="501"/>
      <c r="F10" s="502"/>
      <c r="G10" s="502"/>
      <c r="H10" s="503"/>
      <c r="I10" s="251">
        <f t="shared" si="0"/>
        <v>0</v>
      </c>
      <c r="J10" s="614"/>
    </row>
    <row r="11" spans="1:10" ht="20.100000000000001" customHeight="1" thickBot="1" x14ac:dyDescent="0.25">
      <c r="A11" s="250" t="s">
        <v>24</v>
      </c>
      <c r="B11" s="70" t="s">
        <v>71</v>
      </c>
      <c r="C11" s="499"/>
      <c r="D11" s="500"/>
      <c r="E11" s="501"/>
      <c r="F11" s="502"/>
      <c r="G11" s="502"/>
      <c r="H11" s="503"/>
      <c r="I11" s="251">
        <f t="shared" si="0"/>
        <v>0</v>
      </c>
      <c r="J11" s="614"/>
    </row>
    <row r="12" spans="1:10" ht="20.100000000000001" customHeight="1" thickBot="1" x14ac:dyDescent="0.25">
      <c r="A12" s="248" t="s">
        <v>25</v>
      </c>
      <c r="B12" s="249" t="s">
        <v>207</v>
      </c>
      <c r="C12" s="494"/>
      <c r="D12" s="495">
        <f>+D13</f>
        <v>0</v>
      </c>
      <c r="E12" s="496">
        <f>+E13</f>
        <v>0</v>
      </c>
      <c r="F12" s="497">
        <f>+F13</f>
        <v>0</v>
      </c>
      <c r="G12" s="497">
        <f>+G13</f>
        <v>0</v>
      </c>
      <c r="H12" s="498">
        <f>+H13</f>
        <v>0</v>
      </c>
      <c r="I12" s="69">
        <f t="shared" si="0"/>
        <v>0</v>
      </c>
      <c r="J12" s="614"/>
    </row>
    <row r="13" spans="1:10" ht="20.100000000000001" customHeight="1" thickBot="1" x14ac:dyDescent="0.25">
      <c r="A13" s="250" t="s">
        <v>26</v>
      </c>
      <c r="B13" s="70" t="s">
        <v>71</v>
      </c>
      <c r="C13" s="499"/>
      <c r="D13" s="500"/>
      <c r="E13" s="501"/>
      <c r="F13" s="502"/>
      <c r="G13" s="502"/>
      <c r="H13" s="503"/>
      <c r="I13" s="251">
        <f t="shared" si="0"/>
        <v>0</v>
      </c>
      <c r="J13" s="614"/>
    </row>
    <row r="14" spans="1:10" ht="20.100000000000001" customHeight="1" thickBot="1" x14ac:dyDescent="0.25">
      <c r="A14" s="248" t="s">
        <v>27</v>
      </c>
      <c r="B14" s="249" t="s">
        <v>208</v>
      </c>
      <c r="C14" s="494"/>
      <c r="D14" s="495">
        <f>+D15</f>
        <v>0</v>
      </c>
      <c r="E14" s="496">
        <f>+E15</f>
        <v>0</v>
      </c>
      <c r="F14" s="497">
        <f>+F15</f>
        <v>0</v>
      </c>
      <c r="G14" s="497">
        <f>+G15</f>
        <v>0</v>
      </c>
      <c r="H14" s="498">
        <f>+H15</f>
        <v>0</v>
      </c>
      <c r="I14" s="69">
        <f t="shared" si="0"/>
        <v>0</v>
      </c>
      <c r="J14" s="614"/>
    </row>
    <row r="15" spans="1:10" ht="20.100000000000001" customHeight="1" thickBot="1" x14ac:dyDescent="0.25">
      <c r="A15" s="252" t="s">
        <v>28</v>
      </c>
      <c r="B15" s="71" t="s">
        <v>71</v>
      </c>
      <c r="C15" s="504"/>
      <c r="D15" s="505"/>
      <c r="E15" s="506"/>
      <c r="F15" s="507"/>
      <c r="G15" s="507"/>
      <c r="H15" s="508"/>
      <c r="I15" s="253">
        <f t="shared" si="0"/>
        <v>0</v>
      </c>
      <c r="J15" s="614"/>
    </row>
    <row r="16" spans="1:10" ht="20.100000000000001" customHeight="1" thickBot="1" x14ac:dyDescent="0.25">
      <c r="A16" s="248" t="s">
        <v>29</v>
      </c>
      <c r="B16" s="254" t="s">
        <v>209</v>
      </c>
      <c r="C16" s="494"/>
      <c r="D16" s="495">
        <f>+D17</f>
        <v>0</v>
      </c>
      <c r="E16" s="496">
        <f>+E17</f>
        <v>0</v>
      </c>
      <c r="F16" s="497">
        <f>+F17</f>
        <v>0</v>
      </c>
      <c r="G16" s="497">
        <f>+G17</f>
        <v>0</v>
      </c>
      <c r="H16" s="498">
        <f>+H17</f>
        <v>0</v>
      </c>
      <c r="I16" s="69">
        <f t="shared" si="0"/>
        <v>0</v>
      </c>
      <c r="J16" s="614"/>
    </row>
    <row r="17" spans="1:10" ht="20.100000000000001" customHeight="1" thickBot="1" x14ac:dyDescent="0.25">
      <c r="A17" s="255" t="s">
        <v>30</v>
      </c>
      <c r="B17" s="72" t="s">
        <v>71</v>
      </c>
      <c r="C17" s="509"/>
      <c r="D17" s="510"/>
      <c r="E17" s="511"/>
      <c r="F17" s="512"/>
      <c r="G17" s="512"/>
      <c r="H17" s="513"/>
      <c r="I17" s="256">
        <f t="shared" si="0"/>
        <v>0</v>
      </c>
      <c r="J17" s="614"/>
    </row>
    <row r="18" spans="1:10" ht="20.100000000000001" customHeight="1" thickBot="1" x14ac:dyDescent="0.25">
      <c r="A18" s="615" t="s">
        <v>147</v>
      </c>
      <c r="B18" s="616"/>
      <c r="C18" s="514"/>
      <c r="D18" s="495">
        <f t="shared" ref="D18:I18" si="1">+D6+D9+D12+D14+D16</f>
        <v>0</v>
      </c>
      <c r="E18" s="496">
        <f t="shared" si="1"/>
        <v>0</v>
      </c>
      <c r="F18" s="497">
        <f t="shared" si="1"/>
        <v>0</v>
      </c>
      <c r="G18" s="497">
        <f t="shared" si="1"/>
        <v>0</v>
      </c>
      <c r="H18" s="498">
        <f t="shared" si="1"/>
        <v>0</v>
      </c>
      <c r="I18" s="69">
        <f t="shared" si="1"/>
        <v>0</v>
      </c>
      <c r="J18" s="614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C7" sqref="C7"/>
    </sheetView>
  </sheetViews>
  <sheetFormatPr defaultRowHeight="12.75" x14ac:dyDescent="0.2"/>
  <cols>
    <col min="1" max="1" width="5.83203125" style="8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25" t="s">
        <v>7</v>
      </c>
      <c r="C1" s="625"/>
      <c r="D1" s="625"/>
    </row>
    <row r="2" spans="1:4" s="74" customFormat="1" ht="16.5" thickBot="1" x14ac:dyDescent="0.3">
      <c r="A2" s="73"/>
      <c r="B2" s="349"/>
      <c r="D2" s="45" t="str">
        <f>'2. sz tájékoztató t'!I2</f>
        <v>Forintban!</v>
      </c>
    </row>
    <row r="3" spans="1:4" s="76" customFormat="1" ht="48" customHeight="1" thickBot="1" x14ac:dyDescent="0.25">
      <c r="A3" s="75" t="s">
        <v>17</v>
      </c>
      <c r="B3" s="181" t="s">
        <v>18</v>
      </c>
      <c r="C3" s="181" t="s">
        <v>72</v>
      </c>
      <c r="D3" s="182" t="s">
        <v>73</v>
      </c>
    </row>
    <row r="4" spans="1:4" s="76" customFormat="1" ht="14.1" customHeight="1" thickBot="1" x14ac:dyDescent="0.25">
      <c r="A4" s="36" t="s">
        <v>492</v>
      </c>
      <c r="B4" s="183" t="s">
        <v>493</v>
      </c>
      <c r="C4" s="183" t="s">
        <v>494</v>
      </c>
      <c r="D4" s="184" t="s">
        <v>496</v>
      </c>
    </row>
    <row r="5" spans="1:4" ht="18" customHeight="1" x14ac:dyDescent="0.2">
      <c r="A5" s="127" t="s">
        <v>19</v>
      </c>
      <c r="B5" s="185" t="s">
        <v>166</v>
      </c>
      <c r="C5" s="125"/>
      <c r="D5" s="77"/>
    </row>
    <row r="6" spans="1:4" ht="18" customHeight="1" x14ac:dyDescent="0.2">
      <c r="A6" s="78" t="s">
        <v>20</v>
      </c>
      <c r="B6" s="186" t="s">
        <v>167</v>
      </c>
      <c r="C6" s="126"/>
      <c r="D6" s="80"/>
    </row>
    <row r="7" spans="1:4" ht="18" customHeight="1" x14ac:dyDescent="0.2">
      <c r="A7" s="78" t="s">
        <v>21</v>
      </c>
      <c r="B7" s="186" t="s">
        <v>121</v>
      </c>
      <c r="C7" s="126"/>
      <c r="D7" s="80"/>
    </row>
    <row r="8" spans="1:4" ht="18" customHeight="1" x14ac:dyDescent="0.2">
      <c r="A8" s="78" t="s">
        <v>22</v>
      </c>
      <c r="B8" s="186" t="s">
        <v>122</v>
      </c>
      <c r="C8" s="126"/>
      <c r="D8" s="80"/>
    </row>
    <row r="9" spans="1:4" ht="18" customHeight="1" x14ac:dyDescent="0.2">
      <c r="A9" s="78" t="s">
        <v>23</v>
      </c>
      <c r="B9" s="186" t="s">
        <v>159</v>
      </c>
      <c r="C9" s="126"/>
      <c r="D9" s="80"/>
    </row>
    <row r="10" spans="1:4" ht="18" customHeight="1" x14ac:dyDescent="0.2">
      <c r="A10" s="78" t="s">
        <v>24</v>
      </c>
      <c r="B10" s="186" t="s">
        <v>160</v>
      </c>
      <c r="C10" s="126"/>
      <c r="D10" s="80"/>
    </row>
    <row r="11" spans="1:4" ht="18" customHeight="1" x14ac:dyDescent="0.2">
      <c r="A11" s="78" t="s">
        <v>25</v>
      </c>
      <c r="B11" s="187" t="s">
        <v>161</v>
      </c>
      <c r="C11" s="126"/>
      <c r="D11" s="80"/>
    </row>
    <row r="12" spans="1:4" ht="18" customHeight="1" x14ac:dyDescent="0.2">
      <c r="A12" s="78" t="s">
        <v>27</v>
      </c>
      <c r="B12" s="187" t="s">
        <v>162</v>
      </c>
      <c r="C12" s="126"/>
      <c r="D12" s="80"/>
    </row>
    <row r="13" spans="1:4" ht="18" customHeight="1" x14ac:dyDescent="0.2">
      <c r="A13" s="78" t="s">
        <v>28</v>
      </c>
      <c r="B13" s="187" t="s">
        <v>163</v>
      </c>
      <c r="C13" s="126"/>
      <c r="D13" s="80"/>
    </row>
    <row r="14" spans="1:4" ht="18" customHeight="1" x14ac:dyDescent="0.2">
      <c r="A14" s="78" t="s">
        <v>29</v>
      </c>
      <c r="B14" s="187" t="s">
        <v>164</v>
      </c>
      <c r="C14" s="126"/>
      <c r="D14" s="80"/>
    </row>
    <row r="15" spans="1:4" ht="22.5" customHeight="1" x14ac:dyDescent="0.2">
      <c r="A15" s="78" t="s">
        <v>30</v>
      </c>
      <c r="B15" s="187" t="s">
        <v>165</v>
      </c>
      <c r="C15" s="126"/>
      <c r="D15" s="80"/>
    </row>
    <row r="16" spans="1:4" ht="18" customHeight="1" x14ac:dyDescent="0.2">
      <c r="A16" s="78" t="s">
        <v>31</v>
      </c>
      <c r="B16" s="186" t="s">
        <v>123</v>
      </c>
      <c r="C16" s="126"/>
      <c r="D16" s="80"/>
    </row>
    <row r="17" spans="1:4" ht="18" customHeight="1" x14ac:dyDescent="0.2">
      <c r="A17" s="78" t="s">
        <v>32</v>
      </c>
      <c r="B17" s="186" t="s">
        <v>9</v>
      </c>
      <c r="C17" s="126"/>
      <c r="D17" s="80"/>
    </row>
    <row r="18" spans="1:4" ht="18" customHeight="1" x14ac:dyDescent="0.2">
      <c r="A18" s="78" t="s">
        <v>33</v>
      </c>
      <c r="B18" s="186" t="s">
        <v>8</v>
      </c>
      <c r="C18" s="126"/>
      <c r="D18" s="80"/>
    </row>
    <row r="19" spans="1:4" ht="18" customHeight="1" x14ac:dyDescent="0.2">
      <c r="A19" s="78" t="s">
        <v>34</v>
      </c>
      <c r="B19" s="186" t="s">
        <v>124</v>
      </c>
      <c r="C19" s="126"/>
      <c r="D19" s="80"/>
    </row>
    <row r="20" spans="1:4" ht="18" customHeight="1" x14ac:dyDescent="0.2">
      <c r="A20" s="78" t="s">
        <v>35</v>
      </c>
      <c r="B20" s="186" t="s">
        <v>125</v>
      </c>
      <c r="C20" s="126"/>
      <c r="D20" s="80"/>
    </row>
    <row r="21" spans="1:4" ht="18" customHeight="1" x14ac:dyDescent="0.2">
      <c r="A21" s="78" t="s">
        <v>36</v>
      </c>
      <c r="B21" s="120"/>
      <c r="C21" s="79"/>
      <c r="D21" s="80"/>
    </row>
    <row r="22" spans="1:4" ht="18" customHeight="1" x14ac:dyDescent="0.2">
      <c r="A22" s="78" t="s">
        <v>37</v>
      </c>
      <c r="B22" s="81"/>
      <c r="C22" s="79"/>
      <c r="D22" s="80"/>
    </row>
    <row r="23" spans="1:4" ht="18" customHeight="1" x14ac:dyDescent="0.2">
      <c r="A23" s="78" t="s">
        <v>38</v>
      </c>
      <c r="B23" s="81"/>
      <c r="C23" s="79"/>
      <c r="D23" s="80"/>
    </row>
    <row r="24" spans="1:4" ht="18" customHeight="1" x14ac:dyDescent="0.2">
      <c r="A24" s="78" t="s">
        <v>39</v>
      </c>
      <c r="B24" s="81"/>
      <c r="C24" s="79"/>
      <c r="D24" s="80"/>
    </row>
    <row r="25" spans="1:4" ht="18" customHeight="1" x14ac:dyDescent="0.2">
      <c r="A25" s="78" t="s">
        <v>40</v>
      </c>
      <c r="B25" s="81"/>
      <c r="C25" s="79"/>
      <c r="D25" s="80"/>
    </row>
    <row r="26" spans="1:4" ht="18" customHeight="1" x14ac:dyDescent="0.2">
      <c r="A26" s="78" t="s">
        <v>41</v>
      </c>
      <c r="B26" s="81"/>
      <c r="C26" s="79"/>
      <c r="D26" s="80"/>
    </row>
    <row r="27" spans="1:4" ht="18" customHeight="1" x14ac:dyDescent="0.2">
      <c r="A27" s="78" t="s">
        <v>42</v>
      </c>
      <c r="B27" s="81"/>
      <c r="C27" s="79"/>
      <c r="D27" s="80"/>
    </row>
    <row r="28" spans="1:4" ht="18" customHeight="1" x14ac:dyDescent="0.2">
      <c r="A28" s="78" t="s">
        <v>43</v>
      </c>
      <c r="B28" s="81"/>
      <c r="C28" s="79"/>
      <c r="D28" s="80"/>
    </row>
    <row r="29" spans="1:4" ht="18" customHeight="1" thickBot="1" x14ac:dyDescent="0.25">
      <c r="A29" s="128" t="s">
        <v>44</v>
      </c>
      <c r="B29" s="82"/>
      <c r="C29" s="83"/>
      <c r="D29" s="84"/>
    </row>
    <row r="30" spans="1:4" ht="18" customHeight="1" thickBot="1" x14ac:dyDescent="0.25">
      <c r="A30" s="37" t="s">
        <v>45</v>
      </c>
      <c r="B30" s="190" t="s">
        <v>54</v>
      </c>
      <c r="C30" s="191">
        <f>+C5+C6+C7+C8+C9+C16+C17+C18+C19+C20+C21+C22+C23+C24+C25+C26+C27+C28+C29</f>
        <v>0</v>
      </c>
      <c r="D30" s="192">
        <f>+D5+D6+D7+D8+D9+D16+D17+D18+D19+D20+D21+D22+D23+D24+D25+D26+D27+D28+D29</f>
        <v>0</v>
      </c>
    </row>
    <row r="31" spans="1:4" ht="8.25" customHeight="1" x14ac:dyDescent="0.2">
      <c r="A31" s="85"/>
      <c r="B31" s="624"/>
      <c r="C31" s="624"/>
      <c r="D31" s="624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zoomScaleNormal="130" zoomScaleSheetLayoutView="100" workbookViewId="0">
      <selection activeCell="B7" sqref="B7"/>
    </sheetView>
  </sheetViews>
  <sheetFormatPr defaultRowHeight="15.75" x14ac:dyDescent="0.25"/>
  <cols>
    <col min="1" max="1" width="9.5" style="39" customWidth="1"/>
    <col min="2" max="2" width="91.6640625" style="39" customWidth="1"/>
    <col min="3" max="3" width="21.6640625" style="358" customWidth="1"/>
    <col min="4" max="4" width="9" style="39" customWidth="1"/>
    <col min="5" max="16384" width="9.33203125" style="39"/>
  </cols>
  <sheetData>
    <row r="1" spans="1:3" ht="15.95" customHeight="1" x14ac:dyDescent="0.25">
      <c r="A1" s="562" t="s">
        <v>16</v>
      </c>
      <c r="B1" s="562"/>
      <c r="C1" s="562"/>
    </row>
    <row r="2" spans="1:3" ht="15.95" customHeight="1" thickBot="1" x14ac:dyDescent="0.3">
      <c r="A2" s="563" t="s">
        <v>152</v>
      </c>
      <c r="B2" s="563"/>
      <c r="C2" s="279" t="str">
        <f>'1.2.sz.mell.'!C2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e">
        <f>+CONCATENATE(LEFT(#REF!,4),". évi előirányzat")</f>
        <v>#REF!</v>
      </c>
    </row>
    <row r="4" spans="1:3" s="41" customFormat="1" ht="12" customHeight="1" thickBot="1" x14ac:dyDescent="0.25">
      <c r="A4" s="384"/>
      <c r="B4" s="385" t="s">
        <v>492</v>
      </c>
      <c r="C4" s="386" t="s">
        <v>493</v>
      </c>
    </row>
    <row r="5" spans="1:3" s="1" customFormat="1" ht="12" customHeight="1" thickBot="1" x14ac:dyDescent="0.25">
      <c r="A5" s="20" t="s">
        <v>19</v>
      </c>
      <c r="B5" s="21" t="s">
        <v>253</v>
      </c>
      <c r="C5" s="269">
        <f>+C6+C7+C8+C9+C10+C11</f>
        <v>0</v>
      </c>
    </row>
    <row r="6" spans="1:3" s="1" customFormat="1" ht="12" customHeight="1" x14ac:dyDescent="0.2">
      <c r="A6" s="15" t="s">
        <v>99</v>
      </c>
      <c r="B6" s="389" t="s">
        <v>254</v>
      </c>
      <c r="C6" s="272"/>
    </row>
    <row r="7" spans="1:3" s="1" customFormat="1" ht="12" customHeight="1" x14ac:dyDescent="0.2">
      <c r="A7" s="14" t="s">
        <v>100</v>
      </c>
      <c r="B7" s="390" t="s">
        <v>255</v>
      </c>
      <c r="C7" s="271"/>
    </row>
    <row r="8" spans="1:3" s="1" customFormat="1" ht="12" customHeight="1" x14ac:dyDescent="0.2">
      <c r="A8" s="14" t="s">
        <v>101</v>
      </c>
      <c r="B8" s="390" t="s">
        <v>545</v>
      </c>
      <c r="C8" s="271"/>
    </row>
    <row r="9" spans="1:3" s="1" customFormat="1" ht="12" customHeight="1" x14ac:dyDescent="0.2">
      <c r="A9" s="14" t="s">
        <v>102</v>
      </c>
      <c r="B9" s="390" t="s">
        <v>257</v>
      </c>
      <c r="C9" s="271"/>
    </row>
    <row r="10" spans="1:3" s="1" customFormat="1" ht="12" customHeight="1" x14ac:dyDescent="0.2">
      <c r="A10" s="14" t="s">
        <v>149</v>
      </c>
      <c r="B10" s="265" t="s">
        <v>437</v>
      </c>
      <c r="C10" s="271"/>
    </row>
    <row r="11" spans="1:3" s="1" customFormat="1" ht="12" customHeight="1" thickBot="1" x14ac:dyDescent="0.25">
      <c r="A11" s="16" t="s">
        <v>103</v>
      </c>
      <c r="B11" s="266" t="s">
        <v>438</v>
      </c>
      <c r="C11" s="271"/>
    </row>
    <row r="12" spans="1:3" s="1" customFormat="1" ht="12" customHeight="1" thickBot="1" x14ac:dyDescent="0.25">
      <c r="A12" s="20" t="s">
        <v>20</v>
      </c>
      <c r="B12" s="264" t="s">
        <v>258</v>
      </c>
      <c r="C12" s="269">
        <f>+C13+C14+C15+C16+C17</f>
        <v>0</v>
      </c>
    </row>
    <row r="13" spans="1:3" s="1" customFormat="1" ht="12" customHeight="1" x14ac:dyDescent="0.2">
      <c r="A13" s="15" t="s">
        <v>105</v>
      </c>
      <c r="B13" s="389" t="s">
        <v>259</v>
      </c>
      <c r="C13" s="272"/>
    </row>
    <row r="14" spans="1:3" s="1" customFormat="1" ht="12" customHeight="1" x14ac:dyDescent="0.2">
      <c r="A14" s="14" t="s">
        <v>106</v>
      </c>
      <c r="B14" s="390" t="s">
        <v>260</v>
      </c>
      <c r="C14" s="271"/>
    </row>
    <row r="15" spans="1:3" s="1" customFormat="1" ht="12" customHeight="1" x14ac:dyDescent="0.2">
      <c r="A15" s="14" t="s">
        <v>107</v>
      </c>
      <c r="B15" s="390" t="s">
        <v>427</v>
      </c>
      <c r="C15" s="271"/>
    </row>
    <row r="16" spans="1:3" s="1" customFormat="1" ht="12" customHeight="1" x14ac:dyDescent="0.2">
      <c r="A16" s="14" t="s">
        <v>108</v>
      </c>
      <c r="B16" s="390" t="s">
        <v>428</v>
      </c>
      <c r="C16" s="271"/>
    </row>
    <row r="17" spans="1:3" s="1" customFormat="1" ht="12" customHeight="1" x14ac:dyDescent="0.2">
      <c r="A17" s="14" t="s">
        <v>109</v>
      </c>
      <c r="B17" s="390" t="s">
        <v>261</v>
      </c>
      <c r="C17" s="271"/>
    </row>
    <row r="18" spans="1:3" s="1" customFormat="1" ht="12" customHeight="1" thickBot="1" x14ac:dyDescent="0.25">
      <c r="A18" s="16" t="s">
        <v>118</v>
      </c>
      <c r="B18" s="266" t="s">
        <v>262</v>
      </c>
      <c r="C18" s="273"/>
    </row>
    <row r="19" spans="1:3" s="1" customFormat="1" ht="12" customHeight="1" thickBot="1" x14ac:dyDescent="0.25">
      <c r="A19" s="20" t="s">
        <v>21</v>
      </c>
      <c r="B19" s="21" t="s">
        <v>263</v>
      </c>
      <c r="C19" s="269">
        <f>+C20+C21+C22+C23+C24</f>
        <v>0</v>
      </c>
    </row>
    <row r="20" spans="1:3" s="1" customFormat="1" ht="12" customHeight="1" x14ac:dyDescent="0.2">
      <c r="A20" s="15" t="s">
        <v>88</v>
      </c>
      <c r="B20" s="389" t="s">
        <v>264</v>
      </c>
      <c r="C20" s="272"/>
    </row>
    <row r="21" spans="1:3" s="1" customFormat="1" ht="12" customHeight="1" x14ac:dyDescent="0.2">
      <c r="A21" s="14" t="s">
        <v>89</v>
      </c>
      <c r="B21" s="390" t="s">
        <v>265</v>
      </c>
      <c r="C21" s="271"/>
    </row>
    <row r="22" spans="1:3" s="1" customFormat="1" ht="12" customHeight="1" x14ac:dyDescent="0.2">
      <c r="A22" s="14" t="s">
        <v>90</v>
      </c>
      <c r="B22" s="390" t="s">
        <v>429</v>
      </c>
      <c r="C22" s="271"/>
    </row>
    <row r="23" spans="1:3" s="1" customFormat="1" ht="12" customHeight="1" x14ac:dyDescent="0.2">
      <c r="A23" s="14" t="s">
        <v>91</v>
      </c>
      <c r="B23" s="390" t="s">
        <v>430</v>
      </c>
      <c r="C23" s="271"/>
    </row>
    <row r="24" spans="1:3" s="1" customFormat="1" ht="12" customHeight="1" x14ac:dyDescent="0.2">
      <c r="A24" s="14" t="s">
        <v>170</v>
      </c>
      <c r="B24" s="390" t="s">
        <v>266</v>
      </c>
      <c r="C24" s="271"/>
    </row>
    <row r="25" spans="1:3" s="1" customFormat="1" ht="12" customHeight="1" thickBot="1" x14ac:dyDescent="0.25">
      <c r="A25" s="16" t="s">
        <v>171</v>
      </c>
      <c r="B25" s="391" t="s">
        <v>267</v>
      </c>
      <c r="C25" s="273"/>
    </row>
    <row r="26" spans="1:3" s="1" customFormat="1" ht="12" customHeight="1" thickBot="1" x14ac:dyDescent="0.25">
      <c r="A26" s="20" t="s">
        <v>172</v>
      </c>
      <c r="B26" s="21" t="s">
        <v>546</v>
      </c>
      <c r="C26" s="275">
        <f>SUM(C27:C33)</f>
        <v>0</v>
      </c>
    </row>
    <row r="27" spans="1:3" s="1" customFormat="1" ht="12" customHeight="1" x14ac:dyDescent="0.2">
      <c r="A27" s="15" t="s">
        <v>269</v>
      </c>
      <c r="B27" s="389" t="s">
        <v>550</v>
      </c>
      <c r="C27" s="272"/>
    </row>
    <row r="28" spans="1:3" s="1" customFormat="1" ht="12" customHeight="1" x14ac:dyDescent="0.2">
      <c r="A28" s="14" t="s">
        <v>270</v>
      </c>
      <c r="B28" s="390" t="s">
        <v>551</v>
      </c>
      <c r="C28" s="271"/>
    </row>
    <row r="29" spans="1:3" s="1" customFormat="1" ht="12" customHeight="1" x14ac:dyDescent="0.2">
      <c r="A29" s="14" t="s">
        <v>271</v>
      </c>
      <c r="B29" s="390" t="s">
        <v>552</v>
      </c>
      <c r="C29" s="271"/>
    </row>
    <row r="30" spans="1:3" s="1" customFormat="1" ht="12" customHeight="1" x14ac:dyDescent="0.2">
      <c r="A30" s="14" t="s">
        <v>272</v>
      </c>
      <c r="B30" s="390" t="s">
        <v>553</v>
      </c>
      <c r="C30" s="271"/>
    </row>
    <row r="31" spans="1:3" s="1" customFormat="1" ht="12" customHeight="1" x14ac:dyDescent="0.2">
      <c r="A31" s="14" t="s">
        <v>547</v>
      </c>
      <c r="B31" s="390" t="s">
        <v>273</v>
      </c>
      <c r="C31" s="271"/>
    </row>
    <row r="32" spans="1:3" s="1" customFormat="1" ht="12" customHeight="1" x14ac:dyDescent="0.2">
      <c r="A32" s="14" t="s">
        <v>548</v>
      </c>
      <c r="B32" s="390" t="s">
        <v>274</v>
      </c>
      <c r="C32" s="271"/>
    </row>
    <row r="33" spans="1:3" s="1" customFormat="1" ht="12" customHeight="1" thickBot="1" x14ac:dyDescent="0.25">
      <c r="A33" s="16" t="s">
        <v>549</v>
      </c>
      <c r="B33" s="479" t="s">
        <v>275</v>
      </c>
      <c r="C33" s="273"/>
    </row>
    <row r="34" spans="1:3" s="1" customFormat="1" ht="12" customHeight="1" thickBot="1" x14ac:dyDescent="0.25">
      <c r="A34" s="20" t="s">
        <v>23</v>
      </c>
      <c r="B34" s="21" t="s">
        <v>439</v>
      </c>
      <c r="C34" s="269">
        <f>SUM(C35:C45)</f>
        <v>0</v>
      </c>
    </row>
    <row r="35" spans="1:3" s="1" customFormat="1" ht="12" customHeight="1" x14ac:dyDescent="0.2">
      <c r="A35" s="15" t="s">
        <v>92</v>
      </c>
      <c r="B35" s="389" t="s">
        <v>278</v>
      </c>
      <c r="C35" s="272"/>
    </row>
    <row r="36" spans="1:3" s="1" customFormat="1" ht="12" customHeight="1" x14ac:dyDescent="0.2">
      <c r="A36" s="14" t="s">
        <v>93</v>
      </c>
      <c r="B36" s="390" t="s">
        <v>279</v>
      </c>
      <c r="C36" s="271"/>
    </row>
    <row r="37" spans="1:3" s="1" customFormat="1" ht="12" customHeight="1" x14ac:dyDescent="0.2">
      <c r="A37" s="14" t="s">
        <v>94</v>
      </c>
      <c r="B37" s="390" t="s">
        <v>280</v>
      </c>
      <c r="C37" s="271"/>
    </row>
    <row r="38" spans="1:3" s="1" customFormat="1" ht="12" customHeight="1" x14ac:dyDescent="0.2">
      <c r="A38" s="14" t="s">
        <v>174</v>
      </c>
      <c r="B38" s="390" t="s">
        <v>281</v>
      </c>
      <c r="C38" s="271"/>
    </row>
    <row r="39" spans="1:3" s="1" customFormat="1" ht="12" customHeight="1" x14ac:dyDescent="0.2">
      <c r="A39" s="14" t="s">
        <v>175</v>
      </c>
      <c r="B39" s="390" t="s">
        <v>282</v>
      </c>
      <c r="C39" s="271"/>
    </row>
    <row r="40" spans="1:3" s="1" customFormat="1" ht="12" customHeight="1" x14ac:dyDescent="0.2">
      <c r="A40" s="14" t="s">
        <v>176</v>
      </c>
      <c r="B40" s="390" t="s">
        <v>283</v>
      </c>
      <c r="C40" s="271"/>
    </row>
    <row r="41" spans="1:3" s="1" customFormat="1" ht="12" customHeight="1" x14ac:dyDescent="0.2">
      <c r="A41" s="14" t="s">
        <v>177</v>
      </c>
      <c r="B41" s="390" t="s">
        <v>284</v>
      </c>
      <c r="C41" s="271"/>
    </row>
    <row r="42" spans="1:3" s="1" customFormat="1" ht="12" customHeight="1" x14ac:dyDescent="0.2">
      <c r="A42" s="14" t="s">
        <v>178</v>
      </c>
      <c r="B42" s="390" t="s">
        <v>554</v>
      </c>
      <c r="C42" s="271"/>
    </row>
    <row r="43" spans="1:3" s="1" customFormat="1" ht="12" customHeight="1" x14ac:dyDescent="0.2">
      <c r="A43" s="14" t="s">
        <v>276</v>
      </c>
      <c r="B43" s="390" t="s">
        <v>286</v>
      </c>
      <c r="C43" s="274"/>
    </row>
    <row r="44" spans="1:3" s="1" customFormat="1" ht="12" customHeight="1" x14ac:dyDescent="0.2">
      <c r="A44" s="16" t="s">
        <v>277</v>
      </c>
      <c r="B44" s="391" t="s">
        <v>441</v>
      </c>
      <c r="C44" s="378"/>
    </row>
    <row r="45" spans="1:3" s="1" customFormat="1" ht="12" customHeight="1" thickBot="1" x14ac:dyDescent="0.25">
      <c r="A45" s="16" t="s">
        <v>440</v>
      </c>
      <c r="B45" s="266" t="s">
        <v>287</v>
      </c>
      <c r="C45" s="378"/>
    </row>
    <row r="46" spans="1:3" s="1" customFormat="1" ht="12" customHeight="1" thickBot="1" x14ac:dyDescent="0.25">
      <c r="A46" s="20" t="s">
        <v>24</v>
      </c>
      <c r="B46" s="21" t="s">
        <v>288</v>
      </c>
      <c r="C46" s="269">
        <f>SUM(C47:C51)</f>
        <v>0</v>
      </c>
    </row>
    <row r="47" spans="1:3" s="1" customFormat="1" ht="12" customHeight="1" x14ac:dyDescent="0.2">
      <c r="A47" s="15" t="s">
        <v>95</v>
      </c>
      <c r="B47" s="389" t="s">
        <v>292</v>
      </c>
      <c r="C47" s="424"/>
    </row>
    <row r="48" spans="1:3" s="1" customFormat="1" ht="12" customHeight="1" x14ac:dyDescent="0.2">
      <c r="A48" s="14" t="s">
        <v>96</v>
      </c>
      <c r="B48" s="390" t="s">
        <v>293</v>
      </c>
      <c r="C48" s="274"/>
    </row>
    <row r="49" spans="1:3" s="1" customFormat="1" ht="12" customHeight="1" x14ac:dyDescent="0.2">
      <c r="A49" s="14" t="s">
        <v>289</v>
      </c>
      <c r="B49" s="390" t="s">
        <v>294</v>
      </c>
      <c r="C49" s="274"/>
    </row>
    <row r="50" spans="1:3" s="1" customFormat="1" ht="12" customHeight="1" x14ac:dyDescent="0.2">
      <c r="A50" s="14" t="s">
        <v>290</v>
      </c>
      <c r="B50" s="390" t="s">
        <v>295</v>
      </c>
      <c r="C50" s="274"/>
    </row>
    <row r="51" spans="1:3" s="1" customFormat="1" ht="12" customHeight="1" thickBot="1" x14ac:dyDescent="0.25">
      <c r="A51" s="16" t="s">
        <v>291</v>
      </c>
      <c r="B51" s="266" t="s">
        <v>296</v>
      </c>
      <c r="C51" s="378"/>
    </row>
    <row r="52" spans="1:3" s="1" customFormat="1" ht="12" customHeight="1" thickBot="1" x14ac:dyDescent="0.25">
      <c r="A52" s="20" t="s">
        <v>179</v>
      </c>
      <c r="B52" s="21" t="s">
        <v>297</v>
      </c>
      <c r="C52" s="269">
        <f>SUM(C53:C55)</f>
        <v>0</v>
      </c>
    </row>
    <row r="53" spans="1:3" s="1" customFormat="1" ht="12" customHeight="1" x14ac:dyDescent="0.2">
      <c r="A53" s="15" t="s">
        <v>97</v>
      </c>
      <c r="B53" s="389" t="s">
        <v>298</v>
      </c>
      <c r="C53" s="272"/>
    </row>
    <row r="54" spans="1:3" s="1" customFormat="1" ht="12" customHeight="1" x14ac:dyDescent="0.2">
      <c r="A54" s="14" t="s">
        <v>98</v>
      </c>
      <c r="B54" s="390" t="s">
        <v>431</v>
      </c>
      <c r="C54" s="271"/>
    </row>
    <row r="55" spans="1:3" s="1" customFormat="1" ht="12" customHeight="1" x14ac:dyDescent="0.2">
      <c r="A55" s="14" t="s">
        <v>301</v>
      </c>
      <c r="B55" s="390" t="s">
        <v>299</v>
      </c>
      <c r="C55" s="271"/>
    </row>
    <row r="56" spans="1:3" s="1" customFormat="1" ht="12" customHeight="1" thickBot="1" x14ac:dyDescent="0.25">
      <c r="A56" s="16" t="s">
        <v>302</v>
      </c>
      <c r="B56" s="266" t="s">
        <v>300</v>
      </c>
      <c r="C56" s="273"/>
    </row>
    <row r="57" spans="1:3" s="1" customFormat="1" ht="12" customHeight="1" thickBot="1" x14ac:dyDescent="0.25">
      <c r="A57" s="20" t="s">
        <v>26</v>
      </c>
      <c r="B57" s="264" t="s">
        <v>303</v>
      </c>
      <c r="C57" s="269">
        <f>SUM(C58:C60)</f>
        <v>0</v>
      </c>
    </row>
    <row r="58" spans="1:3" s="1" customFormat="1" ht="12" customHeight="1" x14ac:dyDescent="0.2">
      <c r="A58" s="15" t="s">
        <v>180</v>
      </c>
      <c r="B58" s="389" t="s">
        <v>305</v>
      </c>
      <c r="C58" s="274"/>
    </row>
    <row r="59" spans="1:3" s="1" customFormat="1" ht="12" customHeight="1" x14ac:dyDescent="0.2">
      <c r="A59" s="14" t="s">
        <v>181</v>
      </c>
      <c r="B59" s="390" t="s">
        <v>432</v>
      </c>
      <c r="C59" s="274"/>
    </row>
    <row r="60" spans="1:3" s="1" customFormat="1" ht="12" customHeight="1" x14ac:dyDescent="0.2">
      <c r="A60" s="14" t="s">
        <v>231</v>
      </c>
      <c r="B60" s="390" t="s">
        <v>306</v>
      </c>
      <c r="C60" s="274"/>
    </row>
    <row r="61" spans="1:3" s="1" customFormat="1" ht="12" customHeight="1" thickBot="1" x14ac:dyDescent="0.25">
      <c r="A61" s="16" t="s">
        <v>304</v>
      </c>
      <c r="B61" s="266" t="s">
        <v>307</v>
      </c>
      <c r="C61" s="274"/>
    </row>
    <row r="62" spans="1:3" s="1" customFormat="1" ht="12" customHeight="1" thickBot="1" x14ac:dyDescent="0.25">
      <c r="A62" s="452" t="s">
        <v>481</v>
      </c>
      <c r="B62" s="21" t="s">
        <v>308</v>
      </c>
      <c r="C62" s="275">
        <f>+C5+C12+C19+C26+C34+C46+C52+C57</f>
        <v>0</v>
      </c>
    </row>
    <row r="63" spans="1:3" s="1" customFormat="1" ht="12" customHeight="1" thickBot="1" x14ac:dyDescent="0.25">
      <c r="A63" s="427" t="s">
        <v>309</v>
      </c>
      <c r="B63" s="264" t="s">
        <v>310</v>
      </c>
      <c r="C63" s="269">
        <f>SUM(C64:C66)</f>
        <v>0</v>
      </c>
    </row>
    <row r="64" spans="1:3" s="1" customFormat="1" ht="12" customHeight="1" x14ac:dyDescent="0.2">
      <c r="A64" s="15" t="s">
        <v>341</v>
      </c>
      <c r="B64" s="389" t="s">
        <v>311</v>
      </c>
      <c r="C64" s="274"/>
    </row>
    <row r="65" spans="1:3" s="1" customFormat="1" ht="12" customHeight="1" x14ac:dyDescent="0.2">
      <c r="A65" s="14" t="s">
        <v>350</v>
      </c>
      <c r="B65" s="390" t="s">
        <v>312</v>
      </c>
      <c r="C65" s="274"/>
    </row>
    <row r="66" spans="1:3" s="1" customFormat="1" ht="12" customHeight="1" thickBot="1" x14ac:dyDescent="0.25">
      <c r="A66" s="16" t="s">
        <v>351</v>
      </c>
      <c r="B66" s="446" t="s">
        <v>466</v>
      </c>
      <c r="C66" s="274"/>
    </row>
    <row r="67" spans="1:3" s="1" customFormat="1" ht="12" customHeight="1" thickBot="1" x14ac:dyDescent="0.25">
      <c r="A67" s="427" t="s">
        <v>314</v>
      </c>
      <c r="B67" s="264" t="s">
        <v>315</v>
      </c>
      <c r="C67" s="269">
        <f>SUM(C68:C71)</f>
        <v>0</v>
      </c>
    </row>
    <row r="68" spans="1:3" s="1" customFormat="1" ht="12" customHeight="1" x14ac:dyDescent="0.2">
      <c r="A68" s="15" t="s">
        <v>150</v>
      </c>
      <c r="B68" s="389" t="s">
        <v>316</v>
      </c>
      <c r="C68" s="274"/>
    </row>
    <row r="69" spans="1:3" s="1" customFormat="1" ht="12" customHeight="1" x14ac:dyDescent="0.2">
      <c r="A69" s="14" t="s">
        <v>151</v>
      </c>
      <c r="B69" s="390" t="s">
        <v>317</v>
      </c>
      <c r="C69" s="274"/>
    </row>
    <row r="70" spans="1:3" s="1" customFormat="1" ht="12" customHeight="1" x14ac:dyDescent="0.2">
      <c r="A70" s="14" t="s">
        <v>342</v>
      </c>
      <c r="B70" s="390" t="s">
        <v>318</v>
      </c>
      <c r="C70" s="274"/>
    </row>
    <row r="71" spans="1:3" s="1" customFormat="1" ht="12" customHeight="1" thickBot="1" x14ac:dyDescent="0.25">
      <c r="A71" s="16" t="s">
        <v>343</v>
      </c>
      <c r="B71" s="266" t="s">
        <v>319</v>
      </c>
      <c r="C71" s="274"/>
    </row>
    <row r="72" spans="1:3" s="1" customFormat="1" ht="12" customHeight="1" thickBot="1" x14ac:dyDescent="0.25">
      <c r="A72" s="427" t="s">
        <v>320</v>
      </c>
      <c r="B72" s="264" t="s">
        <v>321</v>
      </c>
      <c r="C72" s="269">
        <f>SUM(C73:C74)</f>
        <v>0</v>
      </c>
    </row>
    <row r="73" spans="1:3" s="1" customFormat="1" ht="12" customHeight="1" x14ac:dyDescent="0.2">
      <c r="A73" s="15" t="s">
        <v>344</v>
      </c>
      <c r="B73" s="389" t="s">
        <v>322</v>
      </c>
      <c r="C73" s="274"/>
    </row>
    <row r="74" spans="1:3" s="1" customFormat="1" ht="12" customHeight="1" thickBot="1" x14ac:dyDescent="0.25">
      <c r="A74" s="16" t="s">
        <v>345</v>
      </c>
      <c r="B74" s="266" t="s">
        <v>323</v>
      </c>
      <c r="C74" s="274"/>
    </row>
    <row r="75" spans="1:3" s="1" customFormat="1" ht="12" customHeight="1" thickBot="1" x14ac:dyDescent="0.25">
      <c r="A75" s="427" t="s">
        <v>324</v>
      </c>
      <c r="B75" s="264" t="s">
        <v>325</v>
      </c>
      <c r="C75" s="269">
        <f>SUM(C76:C78)</f>
        <v>0</v>
      </c>
    </row>
    <row r="76" spans="1:3" s="1" customFormat="1" ht="12" customHeight="1" x14ac:dyDescent="0.2">
      <c r="A76" s="15" t="s">
        <v>346</v>
      </c>
      <c r="B76" s="389" t="s">
        <v>326</v>
      </c>
      <c r="C76" s="274"/>
    </row>
    <row r="77" spans="1:3" s="1" customFormat="1" ht="12" customHeight="1" x14ac:dyDescent="0.2">
      <c r="A77" s="14" t="s">
        <v>347</v>
      </c>
      <c r="B77" s="390" t="s">
        <v>327</v>
      </c>
      <c r="C77" s="274"/>
    </row>
    <row r="78" spans="1:3" s="1" customFormat="1" ht="12" customHeight="1" thickBot="1" x14ac:dyDescent="0.25">
      <c r="A78" s="16" t="s">
        <v>348</v>
      </c>
      <c r="B78" s="266" t="s">
        <v>328</v>
      </c>
      <c r="C78" s="274"/>
    </row>
    <row r="79" spans="1:3" s="1" customFormat="1" ht="12" customHeight="1" thickBot="1" x14ac:dyDescent="0.25">
      <c r="A79" s="427" t="s">
        <v>329</v>
      </c>
      <c r="B79" s="264" t="s">
        <v>349</v>
      </c>
      <c r="C79" s="269">
        <f>SUM(C80:C83)</f>
        <v>0</v>
      </c>
    </row>
    <row r="80" spans="1:3" s="1" customFormat="1" ht="12" customHeight="1" x14ac:dyDescent="0.2">
      <c r="A80" s="393" t="s">
        <v>330</v>
      </c>
      <c r="B80" s="389" t="s">
        <v>331</v>
      </c>
      <c r="C80" s="274"/>
    </row>
    <row r="81" spans="1:3" s="1" customFormat="1" ht="12" customHeight="1" x14ac:dyDescent="0.2">
      <c r="A81" s="394" t="s">
        <v>332</v>
      </c>
      <c r="B81" s="390" t="s">
        <v>333</v>
      </c>
      <c r="C81" s="274"/>
    </row>
    <row r="82" spans="1:3" s="1" customFormat="1" ht="12" customHeight="1" x14ac:dyDescent="0.2">
      <c r="A82" s="394" t="s">
        <v>334</v>
      </c>
      <c r="B82" s="390" t="s">
        <v>335</v>
      </c>
      <c r="C82" s="274"/>
    </row>
    <row r="83" spans="1:3" s="1" customFormat="1" ht="12" customHeight="1" thickBot="1" x14ac:dyDescent="0.25">
      <c r="A83" s="395" t="s">
        <v>336</v>
      </c>
      <c r="B83" s="266" t="s">
        <v>337</v>
      </c>
      <c r="C83" s="274"/>
    </row>
    <row r="84" spans="1:3" s="1" customFormat="1" ht="12" customHeight="1" thickBot="1" x14ac:dyDescent="0.25">
      <c r="A84" s="427" t="s">
        <v>338</v>
      </c>
      <c r="B84" s="264" t="s">
        <v>480</v>
      </c>
      <c r="C84" s="425"/>
    </row>
    <row r="85" spans="1:3" s="1" customFormat="1" ht="13.5" customHeight="1" thickBot="1" x14ac:dyDescent="0.25">
      <c r="A85" s="427" t="s">
        <v>340</v>
      </c>
      <c r="B85" s="264" t="s">
        <v>339</v>
      </c>
      <c r="C85" s="425"/>
    </row>
    <row r="86" spans="1:3" s="1" customFormat="1" ht="15.75" customHeight="1" thickBot="1" x14ac:dyDescent="0.25">
      <c r="A86" s="427" t="s">
        <v>352</v>
      </c>
      <c r="B86" s="396" t="s">
        <v>483</v>
      </c>
      <c r="C86" s="275">
        <f>+C63+C67+C72+C75+C79+C85+C84</f>
        <v>0</v>
      </c>
    </row>
    <row r="87" spans="1:3" s="1" customFormat="1" ht="16.5" customHeight="1" thickBot="1" x14ac:dyDescent="0.25">
      <c r="A87" s="428" t="s">
        <v>482</v>
      </c>
      <c r="B87" s="397" t="s">
        <v>484</v>
      </c>
      <c r="C87" s="275">
        <f>+C62+C86</f>
        <v>0</v>
      </c>
    </row>
    <row r="88" spans="1:3" s="1" customFormat="1" ht="83.25" customHeight="1" x14ac:dyDescent="0.2">
      <c r="A88" s="5"/>
      <c r="B88" s="6"/>
      <c r="C88" s="276"/>
    </row>
    <row r="89" spans="1:3" ht="16.5" customHeight="1" x14ac:dyDescent="0.25">
      <c r="A89" s="562" t="s">
        <v>48</v>
      </c>
      <c r="B89" s="562"/>
      <c r="C89" s="562"/>
    </row>
    <row r="90" spans="1:3" ht="16.5" customHeight="1" thickBot="1" x14ac:dyDescent="0.3">
      <c r="A90" s="564" t="s">
        <v>153</v>
      </c>
      <c r="B90" s="564"/>
      <c r="C90" s="129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e">
        <f>+C3</f>
        <v>#REF!</v>
      </c>
    </row>
    <row r="92" spans="1:3" s="41" customFormat="1" ht="12" customHeight="1" thickBot="1" x14ac:dyDescent="0.25">
      <c r="A92" s="32"/>
      <c r="B92" s="33" t="s">
        <v>492</v>
      </c>
      <c r="C92" s="34" t="s">
        <v>493</v>
      </c>
    </row>
    <row r="93" spans="1:3" ht="12" customHeight="1" thickBot="1" x14ac:dyDescent="0.3">
      <c r="A93" s="22" t="s">
        <v>19</v>
      </c>
      <c r="B93" s="28" t="s">
        <v>442</v>
      </c>
      <c r="C93" s="268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270"/>
    </row>
    <row r="95" spans="1:3" ht="12" customHeight="1" x14ac:dyDescent="0.25">
      <c r="A95" s="14" t="s">
        <v>100</v>
      </c>
      <c r="B95" s="8" t="s">
        <v>182</v>
      </c>
      <c r="C95" s="271"/>
    </row>
    <row r="96" spans="1:3" ht="12" customHeight="1" x14ac:dyDescent="0.25">
      <c r="A96" s="14" t="s">
        <v>101</v>
      </c>
      <c r="B96" s="8" t="s">
        <v>141</v>
      </c>
      <c r="C96" s="273"/>
    </row>
    <row r="97" spans="1:3" ht="12" customHeight="1" x14ac:dyDescent="0.25">
      <c r="A97" s="14" t="s">
        <v>102</v>
      </c>
      <c r="B97" s="11" t="s">
        <v>183</v>
      </c>
      <c r="C97" s="273"/>
    </row>
    <row r="98" spans="1:3" ht="12" customHeight="1" x14ac:dyDescent="0.25">
      <c r="A98" s="14" t="s">
        <v>113</v>
      </c>
      <c r="B98" s="19" t="s">
        <v>184</v>
      </c>
      <c r="C98" s="273"/>
    </row>
    <row r="99" spans="1:3" ht="12" customHeight="1" x14ac:dyDescent="0.25">
      <c r="A99" s="14" t="s">
        <v>103</v>
      </c>
      <c r="B99" s="8" t="s">
        <v>447</v>
      </c>
      <c r="C99" s="273"/>
    </row>
    <row r="100" spans="1:3" ht="12" customHeight="1" x14ac:dyDescent="0.25">
      <c r="A100" s="14" t="s">
        <v>104</v>
      </c>
      <c r="B100" s="134" t="s">
        <v>446</v>
      </c>
      <c r="C100" s="273"/>
    </row>
    <row r="101" spans="1:3" ht="12" customHeight="1" x14ac:dyDescent="0.25">
      <c r="A101" s="14" t="s">
        <v>114</v>
      </c>
      <c r="B101" s="134" t="s">
        <v>445</v>
      </c>
      <c r="C101" s="273"/>
    </row>
    <row r="102" spans="1:3" ht="12" customHeight="1" x14ac:dyDescent="0.25">
      <c r="A102" s="14" t="s">
        <v>115</v>
      </c>
      <c r="B102" s="132" t="s">
        <v>355</v>
      </c>
      <c r="C102" s="273"/>
    </row>
    <row r="103" spans="1:3" ht="12" customHeight="1" x14ac:dyDescent="0.25">
      <c r="A103" s="14" t="s">
        <v>116</v>
      </c>
      <c r="B103" s="133" t="s">
        <v>356</v>
      </c>
      <c r="C103" s="273"/>
    </row>
    <row r="104" spans="1:3" ht="12" customHeight="1" x14ac:dyDescent="0.25">
      <c r="A104" s="14" t="s">
        <v>117</v>
      </c>
      <c r="B104" s="133" t="s">
        <v>357</v>
      </c>
      <c r="C104" s="273"/>
    </row>
    <row r="105" spans="1:3" ht="12" customHeight="1" x14ac:dyDescent="0.25">
      <c r="A105" s="14" t="s">
        <v>119</v>
      </c>
      <c r="B105" s="132" t="s">
        <v>358</v>
      </c>
      <c r="C105" s="273"/>
    </row>
    <row r="106" spans="1:3" ht="12" customHeight="1" x14ac:dyDescent="0.25">
      <c r="A106" s="14" t="s">
        <v>185</v>
      </c>
      <c r="B106" s="132" t="s">
        <v>359</v>
      </c>
      <c r="C106" s="273"/>
    </row>
    <row r="107" spans="1:3" ht="12" customHeight="1" x14ac:dyDescent="0.25">
      <c r="A107" s="14" t="s">
        <v>353</v>
      </c>
      <c r="B107" s="133" t="s">
        <v>360</v>
      </c>
      <c r="C107" s="273"/>
    </row>
    <row r="108" spans="1:3" ht="12" customHeight="1" x14ac:dyDescent="0.25">
      <c r="A108" s="13" t="s">
        <v>354</v>
      </c>
      <c r="B108" s="134" t="s">
        <v>361</v>
      </c>
      <c r="C108" s="273"/>
    </row>
    <row r="109" spans="1:3" ht="12" customHeight="1" x14ac:dyDescent="0.25">
      <c r="A109" s="14" t="s">
        <v>443</v>
      </c>
      <c r="B109" s="134" t="s">
        <v>362</v>
      </c>
      <c r="C109" s="273"/>
    </row>
    <row r="110" spans="1:3" ht="12" customHeight="1" x14ac:dyDescent="0.25">
      <c r="A110" s="16" t="s">
        <v>444</v>
      </c>
      <c r="B110" s="134" t="s">
        <v>363</v>
      </c>
      <c r="C110" s="273"/>
    </row>
    <row r="111" spans="1:3" ht="12" customHeight="1" x14ac:dyDescent="0.25">
      <c r="A111" s="14" t="s">
        <v>448</v>
      </c>
      <c r="B111" s="11" t="s">
        <v>51</v>
      </c>
      <c r="C111" s="271"/>
    </row>
    <row r="112" spans="1:3" ht="12" customHeight="1" x14ac:dyDescent="0.25">
      <c r="A112" s="14" t="s">
        <v>449</v>
      </c>
      <c r="B112" s="8" t="s">
        <v>451</v>
      </c>
      <c r="C112" s="271"/>
    </row>
    <row r="113" spans="1:3" ht="12" customHeight="1" thickBot="1" x14ac:dyDescent="0.3">
      <c r="A113" s="18" t="s">
        <v>450</v>
      </c>
      <c r="B113" s="450" t="s">
        <v>452</v>
      </c>
      <c r="C113" s="277"/>
    </row>
    <row r="114" spans="1:3" ht="12" customHeight="1" thickBot="1" x14ac:dyDescent="0.3">
      <c r="A114" s="447" t="s">
        <v>20</v>
      </c>
      <c r="B114" s="448" t="s">
        <v>364</v>
      </c>
      <c r="C114" s="449">
        <f>+C115+C117+C119</f>
        <v>0</v>
      </c>
    </row>
    <row r="115" spans="1:3" ht="12" customHeight="1" x14ac:dyDescent="0.25">
      <c r="A115" s="15" t="s">
        <v>105</v>
      </c>
      <c r="B115" s="8" t="s">
        <v>230</v>
      </c>
      <c r="C115" s="272"/>
    </row>
    <row r="116" spans="1:3" ht="12" customHeight="1" x14ac:dyDescent="0.25">
      <c r="A116" s="15" t="s">
        <v>106</v>
      </c>
      <c r="B116" s="12" t="s">
        <v>368</v>
      </c>
      <c r="C116" s="272"/>
    </row>
    <row r="117" spans="1:3" ht="12" customHeight="1" x14ac:dyDescent="0.25">
      <c r="A117" s="15" t="s">
        <v>107</v>
      </c>
      <c r="B117" s="12" t="s">
        <v>186</v>
      </c>
      <c r="C117" s="271"/>
    </row>
    <row r="118" spans="1:3" ht="12" customHeight="1" x14ac:dyDescent="0.25">
      <c r="A118" s="15" t="s">
        <v>108</v>
      </c>
      <c r="B118" s="12" t="s">
        <v>369</v>
      </c>
      <c r="C118" s="236"/>
    </row>
    <row r="119" spans="1:3" ht="12" customHeight="1" x14ac:dyDescent="0.25">
      <c r="A119" s="15" t="s">
        <v>109</v>
      </c>
      <c r="B119" s="266" t="s">
        <v>232</v>
      </c>
      <c r="C119" s="236"/>
    </row>
    <row r="120" spans="1:3" ht="12" customHeight="1" x14ac:dyDescent="0.25">
      <c r="A120" s="15" t="s">
        <v>118</v>
      </c>
      <c r="B120" s="265" t="s">
        <v>433</v>
      </c>
      <c r="C120" s="236"/>
    </row>
    <row r="121" spans="1:3" ht="12" customHeight="1" x14ac:dyDescent="0.25">
      <c r="A121" s="15" t="s">
        <v>120</v>
      </c>
      <c r="B121" s="388" t="s">
        <v>374</v>
      </c>
      <c r="C121" s="236"/>
    </row>
    <row r="122" spans="1:3" x14ac:dyDescent="0.25">
      <c r="A122" s="15" t="s">
        <v>187</v>
      </c>
      <c r="B122" s="133" t="s">
        <v>357</v>
      </c>
      <c r="C122" s="236"/>
    </row>
    <row r="123" spans="1:3" ht="12" customHeight="1" x14ac:dyDescent="0.25">
      <c r="A123" s="15" t="s">
        <v>188</v>
      </c>
      <c r="B123" s="133" t="s">
        <v>373</v>
      </c>
      <c r="C123" s="236"/>
    </row>
    <row r="124" spans="1:3" ht="12" customHeight="1" x14ac:dyDescent="0.25">
      <c r="A124" s="15" t="s">
        <v>189</v>
      </c>
      <c r="B124" s="133" t="s">
        <v>372</v>
      </c>
      <c r="C124" s="236"/>
    </row>
    <row r="125" spans="1:3" ht="12" customHeight="1" x14ac:dyDescent="0.25">
      <c r="A125" s="15" t="s">
        <v>365</v>
      </c>
      <c r="B125" s="133" t="s">
        <v>360</v>
      </c>
      <c r="C125" s="236"/>
    </row>
    <row r="126" spans="1:3" ht="12" customHeight="1" x14ac:dyDescent="0.25">
      <c r="A126" s="15" t="s">
        <v>366</v>
      </c>
      <c r="B126" s="133" t="s">
        <v>371</v>
      </c>
      <c r="C126" s="236"/>
    </row>
    <row r="127" spans="1:3" ht="16.5" thickBot="1" x14ac:dyDescent="0.3">
      <c r="A127" s="13" t="s">
        <v>367</v>
      </c>
      <c r="B127" s="133" t="s">
        <v>370</v>
      </c>
      <c r="C127" s="238"/>
    </row>
    <row r="128" spans="1:3" ht="12" customHeight="1" thickBot="1" x14ac:dyDescent="0.3">
      <c r="A128" s="20" t="s">
        <v>21</v>
      </c>
      <c r="B128" s="121" t="s">
        <v>453</v>
      </c>
      <c r="C128" s="269">
        <f>+C93+C114</f>
        <v>0</v>
      </c>
    </row>
    <row r="129" spans="1:3" ht="12" customHeight="1" thickBot="1" x14ac:dyDescent="0.3">
      <c r="A129" s="20" t="s">
        <v>22</v>
      </c>
      <c r="B129" s="121" t="s">
        <v>454</v>
      </c>
      <c r="C129" s="269">
        <f>+C130+C131+C132</f>
        <v>0</v>
      </c>
    </row>
    <row r="130" spans="1:3" ht="12" customHeight="1" x14ac:dyDescent="0.25">
      <c r="A130" s="15" t="s">
        <v>269</v>
      </c>
      <c r="B130" s="12" t="s">
        <v>461</v>
      </c>
      <c r="C130" s="236"/>
    </row>
    <row r="131" spans="1:3" ht="12" customHeight="1" x14ac:dyDescent="0.25">
      <c r="A131" s="15" t="s">
        <v>270</v>
      </c>
      <c r="B131" s="12" t="s">
        <v>462</v>
      </c>
      <c r="C131" s="236"/>
    </row>
    <row r="132" spans="1:3" ht="12" customHeight="1" thickBot="1" x14ac:dyDescent="0.3">
      <c r="A132" s="13" t="s">
        <v>271</v>
      </c>
      <c r="B132" s="12" t="s">
        <v>463</v>
      </c>
      <c r="C132" s="236"/>
    </row>
    <row r="133" spans="1:3" ht="12" customHeight="1" thickBot="1" x14ac:dyDescent="0.3">
      <c r="A133" s="20" t="s">
        <v>23</v>
      </c>
      <c r="B133" s="121" t="s">
        <v>455</v>
      </c>
      <c r="C133" s="269">
        <f>SUM(C134:C139)</f>
        <v>0</v>
      </c>
    </row>
    <row r="134" spans="1:3" ht="12" customHeight="1" x14ac:dyDescent="0.25">
      <c r="A134" s="15" t="s">
        <v>92</v>
      </c>
      <c r="B134" s="9" t="s">
        <v>464</v>
      </c>
      <c r="C134" s="236"/>
    </row>
    <row r="135" spans="1:3" ht="12" customHeight="1" x14ac:dyDescent="0.25">
      <c r="A135" s="15" t="s">
        <v>93</v>
      </c>
      <c r="B135" s="9" t="s">
        <v>456</v>
      </c>
      <c r="C135" s="236"/>
    </row>
    <row r="136" spans="1:3" ht="12" customHeight="1" x14ac:dyDescent="0.25">
      <c r="A136" s="15" t="s">
        <v>94</v>
      </c>
      <c r="B136" s="9" t="s">
        <v>457</v>
      </c>
      <c r="C136" s="236"/>
    </row>
    <row r="137" spans="1:3" ht="12" customHeight="1" x14ac:dyDescent="0.25">
      <c r="A137" s="15" t="s">
        <v>174</v>
      </c>
      <c r="B137" s="9" t="s">
        <v>458</v>
      </c>
      <c r="C137" s="236"/>
    </row>
    <row r="138" spans="1:3" ht="12" customHeight="1" x14ac:dyDescent="0.25">
      <c r="A138" s="15" t="s">
        <v>175</v>
      </c>
      <c r="B138" s="9" t="s">
        <v>459</v>
      </c>
      <c r="C138" s="236"/>
    </row>
    <row r="139" spans="1:3" ht="12" customHeight="1" thickBot="1" x14ac:dyDescent="0.3">
      <c r="A139" s="13" t="s">
        <v>176</v>
      </c>
      <c r="B139" s="9" t="s">
        <v>460</v>
      </c>
      <c r="C139" s="236"/>
    </row>
    <row r="140" spans="1:3" ht="12" customHeight="1" thickBot="1" x14ac:dyDescent="0.3">
      <c r="A140" s="20" t="s">
        <v>24</v>
      </c>
      <c r="B140" s="121" t="s">
        <v>468</v>
      </c>
      <c r="C140" s="275">
        <f>+C141+C142+C143+C144</f>
        <v>0</v>
      </c>
    </row>
    <row r="141" spans="1:3" ht="12" customHeight="1" x14ac:dyDescent="0.25">
      <c r="A141" s="15" t="s">
        <v>95</v>
      </c>
      <c r="B141" s="9" t="s">
        <v>375</v>
      </c>
      <c r="C141" s="236"/>
    </row>
    <row r="142" spans="1:3" ht="12" customHeight="1" x14ac:dyDescent="0.25">
      <c r="A142" s="15" t="s">
        <v>96</v>
      </c>
      <c r="B142" s="9" t="s">
        <v>376</v>
      </c>
      <c r="C142" s="236"/>
    </row>
    <row r="143" spans="1:3" ht="12" customHeight="1" x14ac:dyDescent="0.25">
      <c r="A143" s="15" t="s">
        <v>289</v>
      </c>
      <c r="B143" s="9" t="s">
        <v>469</v>
      </c>
      <c r="C143" s="236"/>
    </row>
    <row r="144" spans="1:3" ht="12" customHeight="1" thickBot="1" x14ac:dyDescent="0.3">
      <c r="A144" s="13" t="s">
        <v>290</v>
      </c>
      <c r="B144" s="7" t="s">
        <v>395</v>
      </c>
      <c r="C144" s="236"/>
    </row>
    <row r="145" spans="1:9" ht="12" customHeight="1" thickBot="1" x14ac:dyDescent="0.3">
      <c r="A145" s="20" t="s">
        <v>25</v>
      </c>
      <c r="B145" s="121" t="s">
        <v>470</v>
      </c>
      <c r="C145" s="278">
        <f>SUM(C146:C150)</f>
        <v>0</v>
      </c>
    </row>
    <row r="146" spans="1:9" ht="12" customHeight="1" x14ac:dyDescent="0.25">
      <c r="A146" s="15" t="s">
        <v>97</v>
      </c>
      <c r="B146" s="9" t="s">
        <v>465</v>
      </c>
      <c r="C146" s="236"/>
    </row>
    <row r="147" spans="1:9" ht="12" customHeight="1" x14ac:dyDescent="0.25">
      <c r="A147" s="15" t="s">
        <v>98</v>
      </c>
      <c r="B147" s="9" t="s">
        <v>472</v>
      </c>
      <c r="C147" s="236"/>
    </row>
    <row r="148" spans="1:9" ht="12" customHeight="1" x14ac:dyDescent="0.25">
      <c r="A148" s="15" t="s">
        <v>301</v>
      </c>
      <c r="B148" s="9" t="s">
        <v>467</v>
      </c>
      <c r="C148" s="236"/>
    </row>
    <row r="149" spans="1:9" ht="12" customHeight="1" x14ac:dyDescent="0.25">
      <c r="A149" s="15" t="s">
        <v>302</v>
      </c>
      <c r="B149" s="9" t="s">
        <v>473</v>
      </c>
      <c r="C149" s="236"/>
    </row>
    <row r="150" spans="1:9" ht="12" customHeight="1" thickBot="1" x14ac:dyDescent="0.3">
      <c r="A150" s="15" t="s">
        <v>471</v>
      </c>
      <c r="B150" s="9" t="s">
        <v>474</v>
      </c>
      <c r="C150" s="236"/>
    </row>
    <row r="151" spans="1:9" ht="12" customHeight="1" thickBot="1" x14ac:dyDescent="0.3">
      <c r="A151" s="20" t="s">
        <v>26</v>
      </c>
      <c r="B151" s="121" t="s">
        <v>475</v>
      </c>
      <c r="C151" s="451"/>
    </row>
    <row r="152" spans="1:9" ht="12" customHeight="1" thickBot="1" x14ac:dyDescent="0.3">
      <c r="A152" s="20" t="s">
        <v>27</v>
      </c>
      <c r="B152" s="121" t="s">
        <v>476</v>
      </c>
      <c r="C152" s="451"/>
    </row>
    <row r="153" spans="1:9" ht="15" customHeight="1" thickBot="1" x14ac:dyDescent="0.3">
      <c r="A153" s="20" t="s">
        <v>28</v>
      </c>
      <c r="B153" s="121" t="s">
        <v>478</v>
      </c>
      <c r="C153" s="398">
        <f>+C129+C133+C140+C145+C151+C152</f>
        <v>0</v>
      </c>
      <c r="F153" s="42"/>
      <c r="G153" s="122"/>
      <c r="H153" s="122"/>
      <c r="I153" s="122"/>
    </row>
    <row r="154" spans="1:9" s="1" customFormat="1" ht="12.95" customHeight="1" thickBot="1" x14ac:dyDescent="0.25">
      <c r="A154" s="267" t="s">
        <v>29</v>
      </c>
      <c r="B154" s="357" t="s">
        <v>477</v>
      </c>
      <c r="C154" s="398">
        <f>+C128+C153</f>
        <v>0</v>
      </c>
    </row>
    <row r="155" spans="1:9" ht="7.5" customHeight="1" x14ac:dyDescent="0.25"/>
    <row r="156" spans="1:9" x14ac:dyDescent="0.25">
      <c r="A156" s="565" t="s">
        <v>377</v>
      </c>
      <c r="B156" s="565"/>
      <c r="C156" s="565"/>
    </row>
    <row r="157" spans="1:9" ht="15" customHeight="1" thickBot="1" x14ac:dyDescent="0.3">
      <c r="A157" s="563" t="s">
        <v>154</v>
      </c>
      <c r="B157" s="563"/>
      <c r="C157" s="279" t="str">
        <f>C90</f>
        <v>Forintban!</v>
      </c>
    </row>
    <row r="158" spans="1:9" ht="13.5" customHeight="1" thickBot="1" x14ac:dyDescent="0.3">
      <c r="A158" s="20">
        <v>1</v>
      </c>
      <c r="B158" s="27" t="s">
        <v>479</v>
      </c>
      <c r="C158" s="269">
        <f>+C62-C128</f>
        <v>0</v>
      </c>
    </row>
    <row r="159" spans="1:9" ht="27.75" customHeight="1" thickBot="1" x14ac:dyDescent="0.3">
      <c r="A159" s="20" t="s">
        <v>20</v>
      </c>
      <c r="B159" s="27" t="s">
        <v>485</v>
      </c>
      <c r="C159" s="269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2019. ÉVI KÖLTSÉGVETÉSÖNKÉNT VÁLLALT FELADATAINAK MÉRLEGE&amp;R&amp;11 1.3. melléklet az 1/2019. (III.14.)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showGridLines="0" showRowColHeaders="0" view="pageLayout" workbookViewId="0">
      <selection sqref="A1:O1"/>
    </sheetView>
  </sheetViews>
  <sheetFormatPr defaultRowHeight="15.75" x14ac:dyDescent="0.25"/>
  <cols>
    <col min="1" max="1" width="4.83203125" style="96" customWidth="1"/>
    <col min="2" max="2" width="31.1640625" style="109" customWidth="1"/>
    <col min="3" max="4" width="9" style="109" customWidth="1"/>
    <col min="5" max="5" width="9.5" style="109" customWidth="1"/>
    <col min="6" max="6" width="8.83203125" style="109" customWidth="1"/>
    <col min="7" max="7" width="8.6640625" style="109" customWidth="1"/>
    <col min="8" max="8" width="8.83203125" style="109" customWidth="1"/>
    <col min="9" max="9" width="8.1640625" style="109" customWidth="1"/>
    <col min="10" max="14" width="9.5" style="109" customWidth="1"/>
    <col min="15" max="15" width="12.6640625" style="96" customWidth="1"/>
    <col min="16" max="16384" width="9.33203125" style="109"/>
  </cols>
  <sheetData>
    <row r="1" spans="1:15" ht="31.5" customHeight="1" x14ac:dyDescent="0.25">
      <c r="A1" s="629" t="e">
        <f>+CONCATENATE("Előirányzat-felhasználási terv",CHAR(10),LEFT(#REF!,4),". évre")</f>
        <v>#REF!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</row>
    <row r="2" spans="1:15" ht="16.5" thickBot="1" x14ac:dyDescent="0.3">
      <c r="O2" s="4" t="str">
        <f>'3. sz tájékoztató t.'!D2</f>
        <v>Forintban!</v>
      </c>
    </row>
    <row r="3" spans="1:15" s="96" customFormat="1" ht="26.1" customHeight="1" thickBot="1" x14ac:dyDescent="0.3">
      <c r="A3" s="93" t="s">
        <v>17</v>
      </c>
      <c r="B3" s="94" t="s">
        <v>62</v>
      </c>
      <c r="C3" s="94" t="s">
        <v>74</v>
      </c>
      <c r="D3" s="94" t="s">
        <v>75</v>
      </c>
      <c r="E3" s="94" t="s">
        <v>76</v>
      </c>
      <c r="F3" s="94" t="s">
        <v>77</v>
      </c>
      <c r="G3" s="94" t="s">
        <v>78</v>
      </c>
      <c r="H3" s="94" t="s">
        <v>79</v>
      </c>
      <c r="I3" s="94" t="s">
        <v>80</v>
      </c>
      <c r="J3" s="94" t="s">
        <v>81</v>
      </c>
      <c r="K3" s="94" t="s">
        <v>82</v>
      </c>
      <c r="L3" s="94" t="s">
        <v>83</v>
      </c>
      <c r="M3" s="94" t="s">
        <v>84</v>
      </c>
      <c r="N3" s="94" t="s">
        <v>85</v>
      </c>
      <c r="O3" s="95" t="s">
        <v>54</v>
      </c>
    </row>
    <row r="4" spans="1:15" s="98" customFormat="1" ht="15" customHeight="1" thickBot="1" x14ac:dyDescent="0.25">
      <c r="A4" s="97" t="s">
        <v>19</v>
      </c>
      <c r="B4" s="626" t="s">
        <v>57</v>
      </c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8"/>
    </row>
    <row r="5" spans="1:15" s="98" customFormat="1" ht="22.5" x14ac:dyDescent="0.2">
      <c r="A5" s="99" t="s">
        <v>20</v>
      </c>
      <c r="B5" s="444" t="s">
        <v>378</v>
      </c>
      <c r="C5" s="515">
        <v>2920918</v>
      </c>
      <c r="D5" s="515">
        <v>2920918</v>
      </c>
      <c r="E5" s="515">
        <v>2920918</v>
      </c>
      <c r="F5" s="515">
        <v>2920918</v>
      </c>
      <c r="G5" s="515">
        <v>2920918</v>
      </c>
      <c r="H5" s="515">
        <v>2920918</v>
      </c>
      <c r="I5" s="515">
        <v>2920918</v>
      </c>
      <c r="J5" s="515">
        <v>2920918</v>
      </c>
      <c r="K5" s="515">
        <v>2920918</v>
      </c>
      <c r="L5" s="515">
        <v>2920918</v>
      </c>
      <c r="M5" s="515">
        <v>2920918</v>
      </c>
      <c r="N5" s="515">
        <v>2920927</v>
      </c>
      <c r="O5" s="100">
        <f t="shared" ref="O5:O25" si="0">SUM(C5:N5)</f>
        <v>35051025</v>
      </c>
    </row>
    <row r="6" spans="1:15" s="103" customFormat="1" ht="22.5" x14ac:dyDescent="0.2">
      <c r="A6" s="101" t="s">
        <v>21</v>
      </c>
      <c r="B6" s="259" t="s">
        <v>424</v>
      </c>
      <c r="C6" s="516">
        <v>5343400</v>
      </c>
      <c r="D6" s="516">
        <v>5343400</v>
      </c>
      <c r="E6" s="516">
        <v>5343400</v>
      </c>
      <c r="F6" s="516">
        <v>5343400</v>
      </c>
      <c r="G6" s="516">
        <v>5343400</v>
      </c>
      <c r="H6" s="516">
        <v>5343400</v>
      </c>
      <c r="I6" s="516">
        <v>5343400</v>
      </c>
      <c r="J6" s="516">
        <v>5343400</v>
      </c>
      <c r="K6" s="516">
        <v>5343400</v>
      </c>
      <c r="L6" s="516">
        <v>5343400</v>
      </c>
      <c r="M6" s="516">
        <v>5343400</v>
      </c>
      <c r="N6" s="516">
        <v>5343378</v>
      </c>
      <c r="O6" s="102">
        <f t="shared" si="0"/>
        <v>64120778</v>
      </c>
    </row>
    <row r="7" spans="1:15" s="103" customFormat="1" ht="22.5" x14ac:dyDescent="0.2">
      <c r="A7" s="101" t="s">
        <v>22</v>
      </c>
      <c r="B7" s="258" t="s">
        <v>425</v>
      </c>
      <c r="C7" s="517"/>
      <c r="D7" s="517"/>
      <c r="E7" s="517"/>
      <c r="F7" s="517"/>
      <c r="G7" s="517"/>
      <c r="H7" s="517"/>
      <c r="I7" s="517"/>
      <c r="J7" s="517">
        <v>53000000</v>
      </c>
      <c r="K7" s="517">
        <v>53000000</v>
      </c>
      <c r="L7" s="517">
        <v>53161300</v>
      </c>
      <c r="M7" s="517"/>
      <c r="N7" s="517"/>
      <c r="O7" s="104">
        <f t="shared" si="0"/>
        <v>159161300</v>
      </c>
    </row>
    <row r="8" spans="1:15" s="103" customFormat="1" ht="14.1" customHeight="1" x14ac:dyDescent="0.2">
      <c r="A8" s="101" t="s">
        <v>23</v>
      </c>
      <c r="B8" s="257" t="s">
        <v>173</v>
      </c>
      <c r="C8" s="516"/>
      <c r="D8" s="516">
        <v>80000</v>
      </c>
      <c r="E8" s="516">
        <v>1000000</v>
      </c>
      <c r="F8" s="516">
        <v>20000</v>
      </c>
      <c r="G8" s="516">
        <v>20000</v>
      </c>
      <c r="H8" s="516">
        <v>20000</v>
      </c>
      <c r="I8" s="516">
        <v>20000</v>
      </c>
      <c r="J8" s="516">
        <v>120000</v>
      </c>
      <c r="K8" s="516">
        <v>1000000</v>
      </c>
      <c r="L8" s="516">
        <v>80000</v>
      </c>
      <c r="M8" s="516">
        <v>20000</v>
      </c>
      <c r="N8" s="516">
        <v>20000</v>
      </c>
      <c r="O8" s="102">
        <f t="shared" si="0"/>
        <v>2400000</v>
      </c>
    </row>
    <row r="9" spans="1:15" s="103" customFormat="1" ht="14.1" customHeight="1" x14ac:dyDescent="0.2">
      <c r="A9" s="101" t="s">
        <v>24</v>
      </c>
      <c r="B9" s="257" t="s">
        <v>426</v>
      </c>
      <c r="C9" s="516">
        <v>1610000</v>
      </c>
      <c r="D9" s="516">
        <v>1610000</v>
      </c>
      <c r="E9" s="516">
        <v>1610000</v>
      </c>
      <c r="F9" s="516">
        <v>1610000</v>
      </c>
      <c r="G9" s="516">
        <v>1610000</v>
      </c>
      <c r="H9" s="516">
        <v>1610000</v>
      </c>
      <c r="I9" s="516">
        <v>1610000</v>
      </c>
      <c r="J9" s="516">
        <v>1610000</v>
      </c>
      <c r="K9" s="516">
        <v>1610000</v>
      </c>
      <c r="L9" s="516">
        <v>1610000</v>
      </c>
      <c r="M9" s="516">
        <v>1610000</v>
      </c>
      <c r="N9" s="516">
        <v>1611336</v>
      </c>
      <c r="O9" s="102">
        <f t="shared" si="0"/>
        <v>19321336</v>
      </c>
    </row>
    <row r="10" spans="1:15" s="103" customFormat="1" ht="14.1" customHeight="1" x14ac:dyDescent="0.2">
      <c r="A10" s="101" t="s">
        <v>25</v>
      </c>
      <c r="B10" s="257" t="s">
        <v>10</v>
      </c>
      <c r="C10" s="516">
        <v>918000</v>
      </c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>
        <v>3400000</v>
      </c>
      <c r="O10" s="102">
        <f t="shared" si="0"/>
        <v>4318000</v>
      </c>
    </row>
    <row r="11" spans="1:15" s="103" customFormat="1" ht="14.1" customHeight="1" x14ac:dyDescent="0.2">
      <c r="A11" s="101" t="s">
        <v>26</v>
      </c>
      <c r="B11" s="257" t="s">
        <v>380</v>
      </c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102">
        <f t="shared" si="0"/>
        <v>0</v>
      </c>
    </row>
    <row r="12" spans="1:15" s="103" customFormat="1" ht="22.5" x14ac:dyDescent="0.2">
      <c r="A12" s="101" t="s">
        <v>27</v>
      </c>
      <c r="B12" s="259" t="s">
        <v>412</v>
      </c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102">
        <f t="shared" si="0"/>
        <v>0</v>
      </c>
    </row>
    <row r="13" spans="1:15" s="103" customFormat="1" ht="14.1" customHeight="1" thickBot="1" x14ac:dyDescent="0.25">
      <c r="A13" s="101" t="s">
        <v>28</v>
      </c>
      <c r="B13" s="257" t="s">
        <v>11</v>
      </c>
      <c r="C13" s="516">
        <v>1453401</v>
      </c>
      <c r="D13" s="516">
        <v>2291401</v>
      </c>
      <c r="E13" s="516">
        <v>1371401</v>
      </c>
      <c r="F13" s="516">
        <v>2351401</v>
      </c>
      <c r="G13" s="516">
        <v>2351401</v>
      </c>
      <c r="H13" s="516">
        <v>2351401</v>
      </c>
      <c r="I13" s="516">
        <v>2351401</v>
      </c>
      <c r="J13" s="516">
        <v>2620061</v>
      </c>
      <c r="K13" s="516">
        <v>4502636</v>
      </c>
      <c r="L13" s="516">
        <v>5261337</v>
      </c>
      <c r="M13" s="516">
        <v>2351401</v>
      </c>
      <c r="N13" s="516">
        <v>352113</v>
      </c>
      <c r="O13" s="102">
        <f t="shared" si="0"/>
        <v>29609355</v>
      </c>
    </row>
    <row r="14" spans="1:15" s="98" customFormat="1" ht="15.95" customHeight="1" thickBot="1" x14ac:dyDescent="0.25">
      <c r="A14" s="97" t="s">
        <v>29</v>
      </c>
      <c r="B14" s="38" t="s">
        <v>110</v>
      </c>
      <c r="C14" s="518">
        <f t="shared" ref="C14:N14" si="1">SUM(C5:C13)</f>
        <v>12245719</v>
      </c>
      <c r="D14" s="518">
        <f t="shared" si="1"/>
        <v>12245719</v>
      </c>
      <c r="E14" s="518">
        <f t="shared" si="1"/>
        <v>12245719</v>
      </c>
      <c r="F14" s="518">
        <f t="shared" si="1"/>
        <v>12245719</v>
      </c>
      <c r="G14" s="518">
        <f t="shared" si="1"/>
        <v>12245719</v>
      </c>
      <c r="H14" s="518">
        <f t="shared" si="1"/>
        <v>12245719</v>
      </c>
      <c r="I14" s="518">
        <f t="shared" si="1"/>
        <v>12245719</v>
      </c>
      <c r="J14" s="518">
        <f t="shared" si="1"/>
        <v>65614379</v>
      </c>
      <c r="K14" s="518">
        <f t="shared" si="1"/>
        <v>68376954</v>
      </c>
      <c r="L14" s="518">
        <f t="shared" si="1"/>
        <v>68376955</v>
      </c>
      <c r="M14" s="518">
        <f t="shared" si="1"/>
        <v>12245719</v>
      </c>
      <c r="N14" s="518">
        <f t="shared" si="1"/>
        <v>13647754</v>
      </c>
      <c r="O14" s="105">
        <f>SUM(C14:N14)</f>
        <v>313981794</v>
      </c>
    </row>
    <row r="15" spans="1:15" s="98" customFormat="1" ht="15" customHeight="1" thickBot="1" x14ac:dyDescent="0.25">
      <c r="A15" s="97" t="s">
        <v>30</v>
      </c>
      <c r="B15" s="626" t="s">
        <v>58</v>
      </c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8"/>
    </row>
    <row r="16" spans="1:15" s="103" customFormat="1" ht="14.1" customHeight="1" x14ac:dyDescent="0.2">
      <c r="A16" s="106" t="s">
        <v>31</v>
      </c>
      <c r="B16" s="260" t="s">
        <v>63</v>
      </c>
      <c r="C16" s="517">
        <v>5469637</v>
      </c>
      <c r="D16" s="517">
        <v>5469637</v>
      </c>
      <c r="E16" s="517">
        <v>5469637</v>
      </c>
      <c r="F16" s="517">
        <v>5469637</v>
      </c>
      <c r="G16" s="517">
        <v>5469637</v>
      </c>
      <c r="H16" s="517">
        <v>5469637</v>
      </c>
      <c r="I16" s="517">
        <v>5469637</v>
      </c>
      <c r="J16" s="517">
        <v>5469637</v>
      </c>
      <c r="K16" s="517">
        <v>5469637</v>
      </c>
      <c r="L16" s="517">
        <v>5469637</v>
      </c>
      <c r="M16" s="517">
        <v>5469637</v>
      </c>
      <c r="N16" s="517">
        <v>5469633</v>
      </c>
      <c r="O16" s="104">
        <f t="shared" si="0"/>
        <v>65635640</v>
      </c>
    </row>
    <row r="17" spans="1:15" s="103" customFormat="1" ht="27" customHeight="1" x14ac:dyDescent="0.2">
      <c r="A17" s="101" t="s">
        <v>32</v>
      </c>
      <c r="B17" s="259" t="s">
        <v>182</v>
      </c>
      <c r="C17" s="516">
        <v>675208</v>
      </c>
      <c r="D17" s="516">
        <v>675208</v>
      </c>
      <c r="E17" s="516">
        <v>675208</v>
      </c>
      <c r="F17" s="516">
        <v>675208</v>
      </c>
      <c r="G17" s="516">
        <v>675208</v>
      </c>
      <c r="H17" s="516">
        <v>675208</v>
      </c>
      <c r="I17" s="516">
        <v>675208</v>
      </c>
      <c r="J17" s="516">
        <v>675208</v>
      </c>
      <c r="K17" s="516">
        <v>675208</v>
      </c>
      <c r="L17" s="516">
        <v>675208</v>
      </c>
      <c r="M17" s="516">
        <v>675208</v>
      </c>
      <c r="N17" s="516">
        <v>675213</v>
      </c>
      <c r="O17" s="102">
        <f t="shared" si="0"/>
        <v>8102501</v>
      </c>
    </row>
    <row r="18" spans="1:15" s="103" customFormat="1" ht="14.1" customHeight="1" x14ac:dyDescent="0.2">
      <c r="A18" s="101" t="s">
        <v>33</v>
      </c>
      <c r="B18" s="257" t="s">
        <v>141</v>
      </c>
      <c r="C18" s="516">
        <v>4414907</v>
      </c>
      <c r="D18" s="516">
        <v>4414907</v>
      </c>
      <c r="E18" s="516">
        <v>4414907</v>
      </c>
      <c r="F18" s="516">
        <v>4414907</v>
      </c>
      <c r="G18" s="516">
        <v>4414907</v>
      </c>
      <c r="H18" s="516">
        <v>4414907</v>
      </c>
      <c r="I18" s="516">
        <v>4414907</v>
      </c>
      <c r="J18" s="516">
        <v>4414907</v>
      </c>
      <c r="K18" s="516">
        <v>4414907</v>
      </c>
      <c r="L18" s="516">
        <v>4414907</v>
      </c>
      <c r="M18" s="516">
        <v>4414907</v>
      </c>
      <c r="N18" s="516">
        <v>4414903</v>
      </c>
      <c r="O18" s="102">
        <f t="shared" si="0"/>
        <v>52978880</v>
      </c>
    </row>
    <row r="19" spans="1:15" s="103" customFormat="1" ht="14.1" customHeight="1" x14ac:dyDescent="0.2">
      <c r="A19" s="101" t="s">
        <v>34</v>
      </c>
      <c r="B19" s="257" t="s">
        <v>183</v>
      </c>
      <c r="C19" s="516">
        <v>994300</v>
      </c>
      <c r="D19" s="516">
        <v>994300</v>
      </c>
      <c r="E19" s="516">
        <v>994300</v>
      </c>
      <c r="F19" s="516">
        <v>994300</v>
      </c>
      <c r="G19" s="516">
        <v>994300</v>
      </c>
      <c r="H19" s="516">
        <v>994300</v>
      </c>
      <c r="I19" s="516">
        <v>994300</v>
      </c>
      <c r="J19" s="516">
        <v>994300</v>
      </c>
      <c r="K19" s="516">
        <v>994300</v>
      </c>
      <c r="L19" s="516">
        <v>994300</v>
      </c>
      <c r="M19" s="516">
        <v>994300</v>
      </c>
      <c r="N19" s="516">
        <v>994300</v>
      </c>
      <c r="O19" s="102">
        <f t="shared" si="0"/>
        <v>11931600</v>
      </c>
    </row>
    <row r="20" spans="1:15" s="103" customFormat="1" ht="14.1" customHeight="1" x14ac:dyDescent="0.2">
      <c r="A20" s="101" t="s">
        <v>35</v>
      </c>
      <c r="B20" s="257" t="s">
        <v>12</v>
      </c>
      <c r="C20" s="516">
        <v>691667</v>
      </c>
      <c r="D20" s="516">
        <v>691667</v>
      </c>
      <c r="E20" s="516">
        <v>691667</v>
      </c>
      <c r="F20" s="516">
        <v>691667</v>
      </c>
      <c r="G20" s="516">
        <v>691667</v>
      </c>
      <c r="H20" s="516">
        <v>691667</v>
      </c>
      <c r="I20" s="516">
        <v>691667</v>
      </c>
      <c r="J20" s="516">
        <v>691667</v>
      </c>
      <c r="K20" s="516">
        <v>691667</v>
      </c>
      <c r="L20" s="516">
        <v>691667</v>
      </c>
      <c r="M20" s="516">
        <v>691667</v>
      </c>
      <c r="N20" s="516">
        <v>691663</v>
      </c>
      <c r="O20" s="102">
        <f t="shared" si="0"/>
        <v>8300000</v>
      </c>
    </row>
    <row r="21" spans="1:15" s="103" customFormat="1" ht="14.1" customHeight="1" x14ac:dyDescent="0.2">
      <c r="A21" s="101" t="s">
        <v>36</v>
      </c>
      <c r="B21" s="257" t="s">
        <v>230</v>
      </c>
      <c r="C21" s="516"/>
      <c r="D21" s="516"/>
      <c r="E21" s="516"/>
      <c r="F21" s="516"/>
      <c r="G21" s="516"/>
      <c r="H21" s="516"/>
      <c r="I21" s="516"/>
      <c r="J21" s="516">
        <v>53368660</v>
      </c>
      <c r="K21" s="516"/>
      <c r="L21" s="516"/>
      <c r="M21" s="516"/>
      <c r="N21" s="516"/>
      <c r="O21" s="102">
        <f t="shared" si="0"/>
        <v>53368660</v>
      </c>
    </row>
    <row r="22" spans="1:15" s="103" customFormat="1" x14ac:dyDescent="0.2">
      <c r="A22" s="101" t="s">
        <v>37</v>
      </c>
      <c r="B22" s="259" t="s">
        <v>186</v>
      </c>
      <c r="C22" s="516"/>
      <c r="D22" s="516"/>
      <c r="E22" s="516"/>
      <c r="F22" s="516"/>
      <c r="G22" s="516"/>
      <c r="H22" s="516"/>
      <c r="I22" s="516"/>
      <c r="J22" s="516"/>
      <c r="K22" s="516">
        <v>56131235</v>
      </c>
      <c r="L22" s="516">
        <v>56131236</v>
      </c>
      <c r="M22" s="516"/>
      <c r="N22" s="516"/>
      <c r="O22" s="102">
        <f t="shared" si="0"/>
        <v>112262471</v>
      </c>
    </row>
    <row r="23" spans="1:15" s="103" customFormat="1" ht="14.1" customHeight="1" x14ac:dyDescent="0.2">
      <c r="A23" s="101" t="s">
        <v>38</v>
      </c>
      <c r="B23" s="257" t="s">
        <v>232</v>
      </c>
      <c r="C23" s="516"/>
      <c r="D23" s="516"/>
      <c r="E23" s="516"/>
      <c r="F23" s="516"/>
      <c r="G23" s="516"/>
      <c r="H23" s="516"/>
      <c r="I23" s="516"/>
      <c r="J23" s="516"/>
      <c r="K23" s="516"/>
      <c r="L23" s="516"/>
      <c r="M23" s="516"/>
      <c r="N23" s="516"/>
      <c r="O23" s="102">
        <f t="shared" si="0"/>
        <v>0</v>
      </c>
    </row>
    <row r="24" spans="1:15" s="103" customFormat="1" ht="14.1" customHeight="1" thickBot="1" x14ac:dyDescent="0.25">
      <c r="A24" s="101" t="s">
        <v>39</v>
      </c>
      <c r="B24" s="257" t="s">
        <v>13</v>
      </c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>
        <v>1402042</v>
      </c>
      <c r="O24" s="102">
        <f t="shared" si="0"/>
        <v>1402042</v>
      </c>
    </row>
    <row r="25" spans="1:15" s="98" customFormat="1" ht="15.95" customHeight="1" thickBot="1" x14ac:dyDescent="0.25">
      <c r="A25" s="107" t="s">
        <v>40</v>
      </c>
      <c r="B25" s="38" t="s">
        <v>111</v>
      </c>
      <c r="C25" s="518">
        <f t="shared" ref="C25:N25" si="2">SUM(C16:C24)</f>
        <v>12245719</v>
      </c>
      <c r="D25" s="518">
        <f t="shared" si="2"/>
        <v>12245719</v>
      </c>
      <c r="E25" s="518">
        <f t="shared" si="2"/>
        <v>12245719</v>
      </c>
      <c r="F25" s="518">
        <f t="shared" si="2"/>
        <v>12245719</v>
      </c>
      <c r="G25" s="518">
        <f t="shared" si="2"/>
        <v>12245719</v>
      </c>
      <c r="H25" s="518">
        <f t="shared" si="2"/>
        <v>12245719</v>
      </c>
      <c r="I25" s="518">
        <f t="shared" si="2"/>
        <v>12245719</v>
      </c>
      <c r="J25" s="518">
        <f t="shared" si="2"/>
        <v>65614379</v>
      </c>
      <c r="K25" s="518">
        <f t="shared" si="2"/>
        <v>68376954</v>
      </c>
      <c r="L25" s="518">
        <f t="shared" si="2"/>
        <v>68376955</v>
      </c>
      <c r="M25" s="518">
        <f t="shared" si="2"/>
        <v>12245719</v>
      </c>
      <c r="N25" s="518">
        <f t="shared" si="2"/>
        <v>13647754</v>
      </c>
      <c r="O25" s="105">
        <f t="shared" si="0"/>
        <v>313981794</v>
      </c>
    </row>
    <row r="26" spans="1:15" ht="16.5" thickBot="1" x14ac:dyDescent="0.3">
      <c r="A26" s="107" t="s">
        <v>41</v>
      </c>
      <c r="B26" s="261" t="s">
        <v>112</v>
      </c>
      <c r="C26" s="519">
        <f t="shared" ref="C26:O26" si="3">C14-C25</f>
        <v>0</v>
      </c>
      <c r="D26" s="519">
        <f t="shared" si="3"/>
        <v>0</v>
      </c>
      <c r="E26" s="519">
        <f t="shared" si="3"/>
        <v>0</v>
      </c>
      <c r="F26" s="519">
        <f t="shared" si="3"/>
        <v>0</v>
      </c>
      <c r="G26" s="519">
        <f t="shared" si="3"/>
        <v>0</v>
      </c>
      <c r="H26" s="519">
        <f t="shared" si="3"/>
        <v>0</v>
      </c>
      <c r="I26" s="519">
        <f t="shared" si="3"/>
        <v>0</v>
      </c>
      <c r="J26" s="519">
        <f t="shared" si="3"/>
        <v>0</v>
      </c>
      <c r="K26" s="519">
        <f t="shared" si="3"/>
        <v>0</v>
      </c>
      <c r="L26" s="519">
        <f t="shared" si="3"/>
        <v>0</v>
      </c>
      <c r="M26" s="519">
        <f t="shared" si="3"/>
        <v>0</v>
      </c>
      <c r="N26" s="519">
        <f t="shared" si="3"/>
        <v>0</v>
      </c>
      <c r="O26" s="108">
        <f t="shared" si="3"/>
        <v>0</v>
      </c>
    </row>
    <row r="27" spans="1:15" x14ac:dyDescent="0.25">
      <c r="A27" s="110"/>
    </row>
    <row r="28" spans="1:15" x14ac:dyDescent="0.25">
      <c r="B28" s="111"/>
      <c r="C28" s="112"/>
      <c r="D28" s="112"/>
      <c r="O28" s="109"/>
    </row>
    <row r="29" spans="1:15" x14ac:dyDescent="0.25">
      <c r="O29" s="109"/>
    </row>
    <row r="30" spans="1:15" x14ac:dyDescent="0.25">
      <c r="O30" s="109"/>
    </row>
    <row r="31" spans="1:15" x14ac:dyDescent="0.25">
      <c r="O31" s="109"/>
    </row>
    <row r="32" spans="1:15" x14ac:dyDescent="0.25">
      <c r="O32" s="109"/>
    </row>
    <row r="33" spans="15:15" x14ac:dyDescent="0.25">
      <c r="O33" s="109"/>
    </row>
    <row r="34" spans="15:15" x14ac:dyDescent="0.25">
      <c r="O34" s="109"/>
    </row>
    <row r="35" spans="15:15" x14ac:dyDescent="0.25">
      <c r="O35" s="109"/>
    </row>
    <row r="36" spans="15:15" x14ac:dyDescent="0.25">
      <c r="O36" s="109"/>
    </row>
    <row r="37" spans="15:15" x14ac:dyDescent="0.25">
      <c r="O37" s="109"/>
    </row>
    <row r="38" spans="15:15" x14ac:dyDescent="0.25">
      <c r="O38" s="109"/>
    </row>
    <row r="39" spans="15:15" x14ac:dyDescent="0.25">
      <c r="O39" s="109"/>
    </row>
    <row r="40" spans="15:15" x14ac:dyDescent="0.25">
      <c r="O40" s="109"/>
    </row>
    <row r="41" spans="15:15" x14ac:dyDescent="0.25">
      <c r="O41" s="109"/>
    </row>
    <row r="42" spans="15:15" x14ac:dyDescent="0.25">
      <c r="O42" s="109"/>
    </row>
    <row r="43" spans="15:15" x14ac:dyDescent="0.25">
      <c r="O43" s="109"/>
    </row>
    <row r="44" spans="15:15" x14ac:dyDescent="0.25">
      <c r="O44" s="109"/>
    </row>
    <row r="45" spans="15:15" x14ac:dyDescent="0.25">
      <c r="O45" s="109"/>
    </row>
    <row r="46" spans="15:15" x14ac:dyDescent="0.25">
      <c r="O46" s="109"/>
    </row>
    <row r="47" spans="15:15" x14ac:dyDescent="0.25">
      <c r="O47" s="109"/>
    </row>
    <row r="48" spans="15:15" x14ac:dyDescent="0.25">
      <c r="O48" s="109"/>
    </row>
    <row r="49" spans="15:15" x14ac:dyDescent="0.25">
      <c r="O49" s="109"/>
    </row>
    <row r="50" spans="15:15" x14ac:dyDescent="0.25">
      <c r="O50" s="109"/>
    </row>
    <row r="51" spans="15:15" x14ac:dyDescent="0.25">
      <c r="O51" s="109"/>
    </row>
    <row r="52" spans="15:15" x14ac:dyDescent="0.25">
      <c r="O52" s="109"/>
    </row>
    <row r="53" spans="15:15" x14ac:dyDescent="0.25">
      <c r="O53" s="109"/>
    </row>
    <row r="54" spans="15:15" x14ac:dyDescent="0.25">
      <c r="O54" s="109"/>
    </row>
    <row r="55" spans="15:15" x14ac:dyDescent="0.25">
      <c r="O55" s="109"/>
    </row>
    <row r="56" spans="15:15" x14ac:dyDescent="0.25">
      <c r="O56" s="109"/>
    </row>
    <row r="57" spans="15:15" x14ac:dyDescent="0.25">
      <c r="O57" s="109"/>
    </row>
    <row r="58" spans="15:15" x14ac:dyDescent="0.25">
      <c r="O58" s="109"/>
    </row>
    <row r="59" spans="15:15" x14ac:dyDescent="0.25">
      <c r="O59" s="109"/>
    </row>
    <row r="60" spans="15:15" x14ac:dyDescent="0.25">
      <c r="O60" s="109"/>
    </row>
    <row r="61" spans="15:15" x14ac:dyDescent="0.25">
      <c r="O61" s="109"/>
    </row>
    <row r="62" spans="15:15" x14ac:dyDescent="0.25">
      <c r="O62" s="109"/>
    </row>
    <row r="63" spans="15:15" x14ac:dyDescent="0.25">
      <c r="O63" s="109"/>
    </row>
    <row r="64" spans="15:15" x14ac:dyDescent="0.25">
      <c r="O64" s="109"/>
    </row>
    <row r="65" spans="15:15" x14ac:dyDescent="0.25">
      <c r="O65" s="109"/>
    </row>
    <row r="66" spans="15:15" x14ac:dyDescent="0.25">
      <c r="O66" s="109"/>
    </row>
    <row r="67" spans="15:15" x14ac:dyDescent="0.25">
      <c r="O67" s="109"/>
    </row>
    <row r="68" spans="15:15" x14ac:dyDescent="0.25">
      <c r="O68" s="109"/>
    </row>
    <row r="69" spans="15:15" x14ac:dyDescent="0.25">
      <c r="O69" s="109"/>
    </row>
    <row r="70" spans="15:15" x14ac:dyDescent="0.25">
      <c r="O70" s="109"/>
    </row>
    <row r="71" spans="15:15" x14ac:dyDescent="0.25">
      <c r="O71" s="109"/>
    </row>
    <row r="72" spans="15:15" x14ac:dyDescent="0.25">
      <c r="O72" s="109"/>
    </row>
    <row r="73" spans="15:15" x14ac:dyDescent="0.25">
      <c r="O73" s="109"/>
    </row>
    <row r="74" spans="15:15" x14ac:dyDescent="0.25">
      <c r="O74" s="109"/>
    </row>
    <row r="75" spans="15:15" x14ac:dyDescent="0.25">
      <c r="O75" s="109"/>
    </row>
    <row r="76" spans="15:15" x14ac:dyDescent="0.25">
      <c r="O76" s="109"/>
    </row>
    <row r="77" spans="15:15" x14ac:dyDescent="0.25">
      <c r="O77" s="109"/>
    </row>
    <row r="78" spans="15:15" x14ac:dyDescent="0.25">
      <c r="O78" s="109"/>
    </row>
    <row r="79" spans="15:15" x14ac:dyDescent="0.25">
      <c r="O79" s="109"/>
    </row>
    <row r="80" spans="15:15" x14ac:dyDescent="0.25">
      <c r="O80" s="109"/>
    </row>
    <row r="81" spans="15:15" x14ac:dyDescent="0.25">
      <c r="O81" s="109"/>
    </row>
  </sheetData>
  <sheetProtection sheet="1" objects="1" scenarios="1"/>
  <mergeCells count="3">
    <mergeCell ref="B4:O4"/>
    <mergeCell ref="B15:O15"/>
    <mergeCell ref="A1:O1"/>
  </mergeCells>
  <phoneticPr fontId="0" type="noConversion"/>
  <printOptions horizontalCentered="1"/>
  <pageMargins left="0.25" right="0.25" top="0.75" bottom="0.75" header="0.3" footer="0.3"/>
  <pageSetup paperSize="9" scale="90" orientation="landscape" r:id="rId1"/>
  <headerFooter alignWithMargins="0">
    <oddHeader>&amp;C&amp;P&amp;R&amp;"Times New Roman CE,Félkövér dőlt"&amp;11 4.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C25"/>
  <sheetViews>
    <sheetView workbookViewId="0">
      <selection activeCell="B6" sqref="B6"/>
    </sheetView>
  </sheetViews>
  <sheetFormatPr defaultRowHeight="12.75" x14ac:dyDescent="0.2"/>
  <cols>
    <col min="1" max="1" width="88.6640625" customWidth="1"/>
    <col min="2" max="2" width="27.83203125" customWidth="1"/>
    <col min="3" max="3" width="3.5" customWidth="1"/>
  </cols>
  <sheetData>
    <row r="1" spans="1:3" ht="47.25" customHeight="1" x14ac:dyDescent="0.2">
      <c r="A1" s="631" t="e">
        <f>+CONCATENATE("A ",LEFT(#REF!,4),". évi általános működés és ágazati feladatok támogatásának alakulása jogcímenként")</f>
        <v>#REF!</v>
      </c>
      <c r="B1" s="631"/>
    </row>
    <row r="2" spans="1:3" ht="22.5" customHeight="1" thickBot="1" x14ac:dyDescent="0.25">
      <c r="A2" s="352"/>
      <c r="B2" s="353" t="s">
        <v>14</v>
      </c>
    </row>
    <row r="3" spans="1:3" ht="24" customHeight="1" thickBot="1" x14ac:dyDescent="0.25">
      <c r="A3" s="263" t="s">
        <v>53</v>
      </c>
      <c r="B3" s="351" t="e">
        <f>+CONCATENATE(LEFT(#REF!,4),". évi támogatás összesen")</f>
        <v>#REF!</v>
      </c>
    </row>
    <row r="4" spans="1:3" s="48" customFormat="1" ht="13.5" thickBot="1" x14ac:dyDescent="0.25">
      <c r="A4" s="175" t="s">
        <v>492</v>
      </c>
      <c r="B4" s="176" t="s">
        <v>493</v>
      </c>
    </row>
    <row r="5" spans="1:3" x14ac:dyDescent="0.2">
      <c r="A5" s="113" t="s">
        <v>254</v>
      </c>
      <c r="B5" s="381">
        <v>18162695</v>
      </c>
    </row>
    <row r="6" spans="1:3" ht="12.75" customHeight="1" x14ac:dyDescent="0.2">
      <c r="A6" s="114" t="s">
        <v>545</v>
      </c>
      <c r="B6" s="381">
        <v>15088330</v>
      </c>
    </row>
    <row r="7" spans="1:3" x14ac:dyDescent="0.2">
      <c r="A7" s="114" t="s">
        <v>257</v>
      </c>
      <c r="B7" s="381">
        <v>1800000</v>
      </c>
    </row>
    <row r="8" spans="1:3" x14ac:dyDescent="0.2">
      <c r="A8" s="114"/>
      <c r="B8" s="381"/>
    </row>
    <row r="9" spans="1:3" x14ac:dyDescent="0.2">
      <c r="A9" s="114"/>
      <c r="B9" s="381"/>
    </row>
    <row r="10" spans="1:3" x14ac:dyDescent="0.2">
      <c r="A10" s="114"/>
      <c r="B10" s="381"/>
    </row>
    <row r="11" spans="1:3" x14ac:dyDescent="0.2">
      <c r="A11" s="114"/>
      <c r="B11" s="381"/>
    </row>
    <row r="12" spans="1:3" x14ac:dyDescent="0.2">
      <c r="A12" s="114"/>
      <c r="B12" s="381"/>
    </row>
    <row r="13" spans="1:3" x14ac:dyDescent="0.2">
      <c r="A13" s="114"/>
      <c r="B13" s="381"/>
      <c r="C13" s="632" t="s">
        <v>528</v>
      </c>
    </row>
    <row r="14" spans="1:3" x14ac:dyDescent="0.2">
      <c r="A14" s="114"/>
      <c r="B14" s="381"/>
      <c r="C14" s="632"/>
    </row>
    <row r="15" spans="1:3" x14ac:dyDescent="0.2">
      <c r="A15" s="114"/>
      <c r="B15" s="381"/>
      <c r="C15" s="632"/>
    </row>
    <row r="16" spans="1:3" x14ac:dyDescent="0.2">
      <c r="A16" s="114"/>
      <c r="B16" s="381"/>
      <c r="C16" s="632"/>
    </row>
    <row r="17" spans="1:3" x14ac:dyDescent="0.2">
      <c r="A17" s="114"/>
      <c r="B17" s="381"/>
      <c r="C17" s="632"/>
    </row>
    <row r="18" spans="1:3" x14ac:dyDescent="0.2">
      <c r="A18" s="114"/>
      <c r="B18" s="381"/>
      <c r="C18" s="632"/>
    </row>
    <row r="19" spans="1:3" x14ac:dyDescent="0.2">
      <c r="A19" s="114"/>
      <c r="B19" s="381"/>
      <c r="C19" s="632"/>
    </row>
    <row r="20" spans="1:3" x14ac:dyDescent="0.2">
      <c r="A20" s="114"/>
      <c r="B20" s="381"/>
      <c r="C20" s="632"/>
    </row>
    <row r="21" spans="1:3" x14ac:dyDescent="0.2">
      <c r="A21" s="114"/>
      <c r="B21" s="381"/>
      <c r="C21" s="632"/>
    </row>
    <row r="22" spans="1:3" x14ac:dyDescent="0.2">
      <c r="A22" s="114"/>
      <c r="B22" s="381"/>
      <c r="C22" s="632"/>
    </row>
    <row r="23" spans="1:3" x14ac:dyDescent="0.2">
      <c r="A23" s="114"/>
      <c r="B23" s="381"/>
      <c r="C23" s="632"/>
    </row>
    <row r="24" spans="1:3" ht="13.5" thickBot="1" x14ac:dyDescent="0.25">
      <c r="A24" s="115"/>
      <c r="B24" s="381"/>
      <c r="C24" s="632"/>
    </row>
    <row r="25" spans="1:3" s="50" customFormat="1" ht="19.5" customHeight="1" thickBot="1" x14ac:dyDescent="0.25">
      <c r="A25" s="35" t="s">
        <v>54</v>
      </c>
      <c r="B25" s="49">
        <f>SUM(B5:B24)</f>
        <v>35051025</v>
      </c>
      <c r="C25" s="632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zoomScale="145" zoomScaleNormal="145" workbookViewId="0">
      <selection activeCell="D5" sqref="D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13" t="e">
        <f>+CONCATENATE("K I M U T A T Á S",CHAR(10),"a ",LEFT(#REF!,4),". évben céljelleggel juttatott támogatásokról")</f>
        <v>#REF!</v>
      </c>
      <c r="B1" s="613"/>
      <c r="C1" s="613"/>
      <c r="D1" s="613"/>
    </row>
    <row r="2" spans="1:4" ht="17.25" customHeight="1" x14ac:dyDescent="0.25">
      <c r="A2" s="350"/>
      <c r="B2" s="350"/>
      <c r="C2" s="350"/>
      <c r="D2" s="350"/>
    </row>
    <row r="3" spans="1:4" ht="13.5" thickBot="1" x14ac:dyDescent="0.25">
      <c r="C3" s="633" t="str">
        <f>'4.sz tájékoztató t.'!O2</f>
        <v>Forintban!</v>
      </c>
      <c r="D3" s="633"/>
    </row>
    <row r="4" spans="1:4" ht="42.75" customHeight="1" thickBot="1" x14ac:dyDescent="0.25">
      <c r="A4" s="354" t="s">
        <v>70</v>
      </c>
      <c r="B4" s="355" t="s">
        <v>126</v>
      </c>
      <c r="C4" s="355" t="s">
        <v>127</v>
      </c>
      <c r="D4" s="356" t="s">
        <v>15</v>
      </c>
    </row>
    <row r="5" spans="1:4" ht="15.95" customHeight="1" x14ac:dyDescent="0.2">
      <c r="A5" s="193" t="s">
        <v>19</v>
      </c>
      <c r="B5" s="29"/>
      <c r="C5" s="29"/>
      <c r="D5" s="520"/>
    </row>
    <row r="6" spans="1:4" ht="15.95" customHeight="1" x14ac:dyDescent="0.2">
      <c r="A6" s="194" t="s">
        <v>20</v>
      </c>
      <c r="B6" s="30"/>
      <c r="C6" s="30"/>
      <c r="D6" s="521"/>
    </row>
    <row r="7" spans="1:4" ht="15.95" customHeight="1" x14ac:dyDescent="0.2">
      <c r="A7" s="194" t="s">
        <v>21</v>
      </c>
      <c r="B7" s="30"/>
      <c r="C7" s="30"/>
      <c r="D7" s="521"/>
    </row>
    <row r="8" spans="1:4" ht="15.95" customHeight="1" x14ac:dyDescent="0.2">
      <c r="A8" s="194" t="s">
        <v>22</v>
      </c>
      <c r="B8" s="30"/>
      <c r="C8" s="30"/>
      <c r="D8" s="521"/>
    </row>
    <row r="9" spans="1:4" ht="15.95" customHeight="1" x14ac:dyDescent="0.2">
      <c r="A9" s="194" t="s">
        <v>23</v>
      </c>
      <c r="B9" s="30"/>
      <c r="C9" s="30"/>
      <c r="D9" s="521"/>
    </row>
    <row r="10" spans="1:4" ht="15.95" customHeight="1" x14ac:dyDescent="0.2">
      <c r="A10" s="194" t="s">
        <v>24</v>
      </c>
      <c r="B10" s="30"/>
      <c r="C10" s="30"/>
      <c r="D10" s="521"/>
    </row>
    <row r="11" spans="1:4" ht="15.95" customHeight="1" x14ac:dyDescent="0.2">
      <c r="A11" s="194" t="s">
        <v>25</v>
      </c>
      <c r="B11" s="30"/>
      <c r="C11" s="30"/>
      <c r="D11" s="521"/>
    </row>
    <row r="12" spans="1:4" ht="15.95" customHeight="1" x14ac:dyDescent="0.2">
      <c r="A12" s="194" t="s">
        <v>26</v>
      </c>
      <c r="B12" s="30"/>
      <c r="C12" s="30"/>
      <c r="D12" s="521"/>
    </row>
    <row r="13" spans="1:4" ht="15.95" customHeight="1" x14ac:dyDescent="0.2">
      <c r="A13" s="194" t="s">
        <v>27</v>
      </c>
      <c r="B13" s="30"/>
      <c r="C13" s="30"/>
      <c r="D13" s="521"/>
    </row>
    <row r="14" spans="1:4" ht="15.95" customHeight="1" x14ac:dyDescent="0.2">
      <c r="A14" s="194" t="s">
        <v>28</v>
      </c>
      <c r="B14" s="30"/>
      <c r="C14" s="30"/>
      <c r="D14" s="521"/>
    </row>
    <row r="15" spans="1:4" ht="15.95" customHeight="1" x14ac:dyDescent="0.2">
      <c r="A15" s="194" t="s">
        <v>29</v>
      </c>
      <c r="B15" s="30"/>
      <c r="C15" s="30"/>
      <c r="D15" s="521"/>
    </row>
    <row r="16" spans="1:4" ht="15.95" customHeight="1" x14ac:dyDescent="0.2">
      <c r="A16" s="194" t="s">
        <v>30</v>
      </c>
      <c r="B16" s="30"/>
      <c r="C16" s="30"/>
      <c r="D16" s="521"/>
    </row>
    <row r="17" spans="1:4" ht="15.95" customHeight="1" x14ac:dyDescent="0.2">
      <c r="A17" s="194" t="s">
        <v>31</v>
      </c>
      <c r="B17" s="30"/>
      <c r="C17" s="30"/>
      <c r="D17" s="521"/>
    </row>
    <row r="18" spans="1:4" ht="15.95" customHeight="1" x14ac:dyDescent="0.2">
      <c r="A18" s="194" t="s">
        <v>32</v>
      </c>
      <c r="B18" s="30"/>
      <c r="C18" s="30"/>
      <c r="D18" s="521"/>
    </row>
    <row r="19" spans="1:4" ht="15.95" customHeight="1" x14ac:dyDescent="0.2">
      <c r="A19" s="194" t="s">
        <v>33</v>
      </c>
      <c r="B19" s="30"/>
      <c r="C19" s="30"/>
      <c r="D19" s="521"/>
    </row>
    <row r="20" spans="1:4" ht="15.95" customHeight="1" x14ac:dyDescent="0.2">
      <c r="A20" s="194" t="s">
        <v>34</v>
      </c>
      <c r="B20" s="30"/>
      <c r="C20" s="30"/>
      <c r="D20" s="521"/>
    </row>
    <row r="21" spans="1:4" ht="15.95" customHeight="1" x14ac:dyDescent="0.2">
      <c r="A21" s="194" t="s">
        <v>35</v>
      </c>
      <c r="B21" s="30"/>
      <c r="C21" s="30"/>
      <c r="D21" s="521"/>
    </row>
    <row r="22" spans="1:4" ht="15.95" customHeight="1" x14ac:dyDescent="0.2">
      <c r="A22" s="194" t="s">
        <v>36</v>
      </c>
      <c r="B22" s="30"/>
      <c r="C22" s="30"/>
      <c r="D22" s="521"/>
    </row>
    <row r="23" spans="1:4" ht="15.95" customHeight="1" x14ac:dyDescent="0.2">
      <c r="A23" s="194" t="s">
        <v>37</v>
      </c>
      <c r="B23" s="30"/>
      <c r="C23" s="30"/>
      <c r="D23" s="521"/>
    </row>
    <row r="24" spans="1:4" ht="15.95" customHeight="1" x14ac:dyDescent="0.2">
      <c r="A24" s="194" t="s">
        <v>38</v>
      </c>
      <c r="B24" s="30"/>
      <c r="C24" s="30"/>
      <c r="D24" s="521"/>
    </row>
    <row r="25" spans="1:4" ht="15.95" customHeight="1" x14ac:dyDescent="0.2">
      <c r="A25" s="194" t="s">
        <v>39</v>
      </c>
      <c r="B25" s="30"/>
      <c r="C25" s="30"/>
      <c r="D25" s="521"/>
    </row>
    <row r="26" spans="1:4" ht="15.95" customHeight="1" x14ac:dyDescent="0.2">
      <c r="A26" s="194" t="s">
        <v>40</v>
      </c>
      <c r="B26" s="30"/>
      <c r="C26" s="30"/>
      <c r="D26" s="521"/>
    </row>
    <row r="27" spans="1:4" ht="15.95" customHeight="1" x14ac:dyDescent="0.2">
      <c r="A27" s="194" t="s">
        <v>41</v>
      </c>
      <c r="B27" s="30"/>
      <c r="C27" s="30"/>
      <c r="D27" s="521"/>
    </row>
    <row r="28" spans="1:4" ht="15.95" customHeight="1" x14ac:dyDescent="0.2">
      <c r="A28" s="194" t="s">
        <v>42</v>
      </c>
      <c r="B28" s="30"/>
      <c r="C28" s="30"/>
      <c r="D28" s="521"/>
    </row>
    <row r="29" spans="1:4" ht="15.95" customHeight="1" x14ac:dyDescent="0.2">
      <c r="A29" s="194" t="s">
        <v>43</v>
      </c>
      <c r="B29" s="30"/>
      <c r="C29" s="30"/>
      <c r="D29" s="521"/>
    </row>
    <row r="30" spans="1:4" ht="15.95" customHeight="1" x14ac:dyDescent="0.2">
      <c r="A30" s="194" t="s">
        <v>44</v>
      </c>
      <c r="B30" s="30"/>
      <c r="C30" s="30"/>
      <c r="D30" s="521"/>
    </row>
    <row r="31" spans="1:4" ht="15.95" customHeight="1" x14ac:dyDescent="0.2">
      <c r="A31" s="194" t="s">
        <v>45</v>
      </c>
      <c r="B31" s="30"/>
      <c r="C31" s="30"/>
      <c r="D31" s="521"/>
    </row>
    <row r="32" spans="1:4" ht="15.95" customHeight="1" x14ac:dyDescent="0.2">
      <c r="A32" s="194" t="s">
        <v>46</v>
      </c>
      <c r="B32" s="30"/>
      <c r="C32" s="30"/>
      <c r="D32" s="521"/>
    </row>
    <row r="33" spans="1:4" ht="15.95" customHeight="1" x14ac:dyDescent="0.2">
      <c r="A33" s="194" t="s">
        <v>47</v>
      </c>
      <c r="B33" s="30"/>
      <c r="C33" s="30"/>
      <c r="D33" s="521"/>
    </row>
    <row r="34" spans="1:4" ht="15.95" customHeight="1" x14ac:dyDescent="0.2">
      <c r="A34" s="194" t="s">
        <v>128</v>
      </c>
      <c r="B34" s="30"/>
      <c r="C34" s="30"/>
      <c r="D34" s="521"/>
    </row>
    <row r="35" spans="1:4" ht="15.95" customHeight="1" x14ac:dyDescent="0.2">
      <c r="A35" s="194" t="s">
        <v>129</v>
      </c>
      <c r="B35" s="30"/>
      <c r="C35" s="30"/>
      <c r="D35" s="521"/>
    </row>
    <row r="36" spans="1:4" ht="15.95" customHeight="1" x14ac:dyDescent="0.2">
      <c r="A36" s="194" t="s">
        <v>130</v>
      </c>
      <c r="B36" s="30"/>
      <c r="C36" s="30"/>
      <c r="D36" s="521"/>
    </row>
    <row r="37" spans="1:4" ht="15.95" customHeight="1" thickBot="1" x14ac:dyDescent="0.25">
      <c r="A37" s="195" t="s">
        <v>131</v>
      </c>
      <c r="B37" s="31"/>
      <c r="C37" s="31"/>
      <c r="D37" s="522"/>
    </row>
    <row r="38" spans="1:4" ht="15.95" customHeight="1" thickBot="1" x14ac:dyDescent="0.25">
      <c r="A38" s="634" t="s">
        <v>54</v>
      </c>
      <c r="B38" s="635"/>
      <c r="C38" s="196"/>
      <c r="D38" s="523">
        <f>SUM(D5:D37)</f>
        <v>0</v>
      </c>
    </row>
    <row r="39" spans="1:4" x14ac:dyDescent="0.2">
      <c r="A39" t="s">
        <v>201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8"/>
  <sheetViews>
    <sheetView tabSelected="1" view="pageLayout" zoomScaleNormal="120" zoomScaleSheetLayoutView="100" workbookViewId="0">
      <selection sqref="A1:E1"/>
    </sheetView>
  </sheetViews>
  <sheetFormatPr defaultRowHeight="15.75" x14ac:dyDescent="0.25"/>
  <cols>
    <col min="1" max="1" width="9" style="39" customWidth="1"/>
    <col min="2" max="2" width="66.33203125" style="39" bestFit="1" customWidth="1"/>
    <col min="3" max="3" width="15.5" style="358" customWidth="1"/>
    <col min="4" max="5" width="15.5" style="39" customWidth="1"/>
    <col min="6" max="6" width="9" style="39" customWidth="1"/>
    <col min="7" max="16384" width="9.33203125" style="39"/>
  </cols>
  <sheetData>
    <row r="1" spans="1:5" ht="15.95" customHeight="1" x14ac:dyDescent="0.25">
      <c r="A1" s="562" t="s">
        <v>16</v>
      </c>
      <c r="B1" s="562"/>
      <c r="C1" s="562"/>
      <c r="D1" s="562"/>
      <c r="E1" s="562"/>
    </row>
    <row r="2" spans="1:5" ht="15.95" customHeight="1" thickBot="1" x14ac:dyDescent="0.3">
      <c r="A2" s="563" t="s">
        <v>152</v>
      </c>
      <c r="B2" s="563"/>
      <c r="D2" s="130"/>
      <c r="E2" s="279" t="str">
        <f>'4.sz tájékoztató t.'!O2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e">
        <f>+CONCATENATE(LEFT(#REF!,4)+1,". évi")</f>
        <v>#REF!</v>
      </c>
      <c r="D3" s="380" t="e">
        <f>+CONCATENATE(LEFT(#REF!,4)+2,". évi")</f>
        <v>#REF!</v>
      </c>
      <c r="E3" s="147" t="e">
        <f>+CONCATENATE(LEFT(#REF!,4)+3,". évi")</f>
        <v>#REF!</v>
      </c>
    </row>
    <row r="4" spans="1:5" s="41" customFormat="1" ht="12" customHeight="1" thickBot="1" x14ac:dyDescent="0.25">
      <c r="A4" s="32" t="s">
        <v>492</v>
      </c>
      <c r="B4" s="33" t="s">
        <v>493</v>
      </c>
      <c r="C4" s="33" t="s">
        <v>494</v>
      </c>
      <c r="D4" s="33" t="s">
        <v>496</v>
      </c>
      <c r="E4" s="417" t="s">
        <v>495</v>
      </c>
    </row>
    <row r="5" spans="1:5" s="1" customFormat="1" ht="12" customHeight="1" thickBot="1" x14ac:dyDescent="0.25">
      <c r="A5" s="20" t="s">
        <v>19</v>
      </c>
      <c r="B5" s="21" t="s">
        <v>532</v>
      </c>
      <c r="C5" s="429">
        <v>36000000</v>
      </c>
      <c r="D5" s="429">
        <v>36500000</v>
      </c>
      <c r="E5" s="430">
        <v>37000000</v>
      </c>
    </row>
    <row r="6" spans="1:5" s="1" customFormat="1" ht="12" customHeight="1" thickBot="1" x14ac:dyDescent="0.25">
      <c r="A6" s="20" t="s">
        <v>20</v>
      </c>
      <c r="B6" s="264" t="s">
        <v>379</v>
      </c>
      <c r="C6" s="429">
        <v>65000000</v>
      </c>
      <c r="D6" s="429">
        <v>60000000</v>
      </c>
      <c r="E6" s="430">
        <v>58000000</v>
      </c>
    </row>
    <row r="7" spans="1:5" s="1" customFormat="1" ht="12" customHeight="1" thickBot="1" x14ac:dyDescent="0.25">
      <c r="A7" s="20" t="s">
        <v>21</v>
      </c>
      <c r="B7" s="21" t="s">
        <v>387</v>
      </c>
      <c r="C7" s="429">
        <v>40000000</v>
      </c>
      <c r="D7" s="429"/>
      <c r="E7" s="430"/>
    </row>
    <row r="8" spans="1:5" s="1" customFormat="1" ht="12" customHeight="1" thickBot="1" x14ac:dyDescent="0.25">
      <c r="A8" s="20" t="s">
        <v>172</v>
      </c>
      <c r="B8" s="21" t="s">
        <v>268</v>
      </c>
      <c r="C8" s="379">
        <f>SUM(C9:C15)</f>
        <v>1700000</v>
      </c>
      <c r="D8" s="379">
        <f>SUM(D9:D15)</f>
        <v>1730000</v>
      </c>
      <c r="E8" s="416">
        <f>SUM(E9:E15)</f>
        <v>1760000</v>
      </c>
    </row>
    <row r="9" spans="1:5" s="1" customFormat="1" ht="12" customHeight="1" x14ac:dyDescent="0.2">
      <c r="A9" s="15" t="s">
        <v>269</v>
      </c>
      <c r="B9" s="389" t="s">
        <v>550</v>
      </c>
      <c r="C9" s="374">
        <v>360000</v>
      </c>
      <c r="D9" s="374">
        <v>370000</v>
      </c>
      <c r="E9" s="237">
        <v>380000</v>
      </c>
    </row>
    <row r="10" spans="1:5" s="1" customFormat="1" ht="12" customHeight="1" x14ac:dyDescent="0.2">
      <c r="A10" s="14" t="s">
        <v>270</v>
      </c>
      <c r="B10" s="390" t="s">
        <v>551</v>
      </c>
      <c r="C10" s="373"/>
      <c r="D10" s="373"/>
      <c r="E10" s="236"/>
    </row>
    <row r="11" spans="1:5" s="1" customFormat="1" ht="12" customHeight="1" x14ac:dyDescent="0.2">
      <c r="A11" s="14" t="s">
        <v>271</v>
      </c>
      <c r="B11" s="390" t="s">
        <v>552</v>
      </c>
      <c r="C11" s="373">
        <v>680000</v>
      </c>
      <c r="D11" s="373">
        <v>690000</v>
      </c>
      <c r="E11" s="236">
        <v>700000</v>
      </c>
    </row>
    <row r="12" spans="1:5" s="1" customFormat="1" ht="12" customHeight="1" x14ac:dyDescent="0.2">
      <c r="A12" s="14" t="s">
        <v>272</v>
      </c>
      <c r="B12" s="390" t="s">
        <v>553</v>
      </c>
      <c r="C12" s="373"/>
      <c r="D12" s="373"/>
      <c r="E12" s="236"/>
    </row>
    <row r="13" spans="1:5" s="1" customFormat="1" ht="12" customHeight="1" x14ac:dyDescent="0.2">
      <c r="A13" s="14" t="s">
        <v>547</v>
      </c>
      <c r="B13" s="390" t="s">
        <v>273</v>
      </c>
      <c r="C13" s="373">
        <v>660000</v>
      </c>
      <c r="D13" s="373">
        <v>670000</v>
      </c>
      <c r="E13" s="236">
        <v>680000</v>
      </c>
    </row>
    <row r="14" spans="1:5" s="1" customFormat="1" ht="12" customHeight="1" x14ac:dyDescent="0.2">
      <c r="A14" s="14" t="s">
        <v>548</v>
      </c>
      <c r="B14" s="390" t="s">
        <v>274</v>
      </c>
      <c r="C14" s="373"/>
      <c r="D14" s="373"/>
      <c r="E14" s="236"/>
    </row>
    <row r="15" spans="1:5" s="1" customFormat="1" ht="12" customHeight="1" thickBot="1" x14ac:dyDescent="0.25">
      <c r="A15" s="16" t="s">
        <v>549</v>
      </c>
      <c r="B15" s="391" t="s">
        <v>275</v>
      </c>
      <c r="C15" s="375"/>
      <c r="D15" s="375"/>
      <c r="E15" s="238"/>
    </row>
    <row r="16" spans="1:5" s="1" customFormat="1" ht="12" customHeight="1" thickBot="1" x14ac:dyDescent="0.25">
      <c r="A16" s="20" t="s">
        <v>23</v>
      </c>
      <c r="B16" s="21" t="s">
        <v>535</v>
      </c>
      <c r="C16" s="429">
        <v>19000000</v>
      </c>
      <c r="D16" s="429">
        <v>19200000</v>
      </c>
      <c r="E16" s="430">
        <v>19300000</v>
      </c>
    </row>
    <row r="17" spans="1:5" s="1" customFormat="1" ht="12" customHeight="1" thickBot="1" x14ac:dyDescent="0.25">
      <c r="A17" s="20" t="s">
        <v>24</v>
      </c>
      <c r="B17" s="21" t="s">
        <v>10</v>
      </c>
      <c r="C17" s="429">
        <v>3600000</v>
      </c>
      <c r="D17" s="429">
        <v>3620000</v>
      </c>
      <c r="E17" s="430">
        <v>3670000</v>
      </c>
    </row>
    <row r="18" spans="1:5" s="1" customFormat="1" ht="12" customHeight="1" thickBot="1" x14ac:dyDescent="0.25">
      <c r="A18" s="20" t="s">
        <v>179</v>
      </c>
      <c r="B18" s="21" t="s">
        <v>534</v>
      </c>
      <c r="C18" s="429"/>
      <c r="D18" s="429"/>
      <c r="E18" s="430"/>
    </row>
    <row r="19" spans="1:5" s="1" customFormat="1" ht="12" customHeight="1" thickBot="1" x14ac:dyDescent="0.25">
      <c r="A19" s="20" t="s">
        <v>26</v>
      </c>
      <c r="B19" s="264" t="s">
        <v>533</v>
      </c>
      <c r="C19" s="429"/>
      <c r="D19" s="429"/>
      <c r="E19" s="430"/>
    </row>
    <row r="20" spans="1:5" s="1" customFormat="1" ht="12" customHeight="1" thickBot="1" x14ac:dyDescent="0.25">
      <c r="A20" s="20" t="s">
        <v>27</v>
      </c>
      <c r="B20" s="21" t="s">
        <v>308</v>
      </c>
      <c r="C20" s="379">
        <f>+C5+C6+C7+C8+C16+C17+C18+C19</f>
        <v>165300000</v>
      </c>
      <c r="D20" s="379">
        <f>+D5+D6+D7+D8+D16+D17+D18+D19</f>
        <v>121050000</v>
      </c>
      <c r="E20" s="275">
        <f>+E5+E6+E7+E8+E16+E17+E18+E19</f>
        <v>119730000</v>
      </c>
    </row>
    <row r="21" spans="1:5" s="1" customFormat="1" ht="12" customHeight="1" thickBot="1" x14ac:dyDescent="0.25">
      <c r="A21" s="20" t="s">
        <v>28</v>
      </c>
      <c r="B21" s="21" t="s">
        <v>536</v>
      </c>
      <c r="C21" s="475">
        <v>20000000</v>
      </c>
      <c r="D21" s="475">
        <v>18000000</v>
      </c>
      <c r="E21" s="476">
        <v>22000000</v>
      </c>
    </row>
    <row r="22" spans="1:5" s="1" customFormat="1" ht="12" customHeight="1" thickBot="1" x14ac:dyDescent="0.25">
      <c r="A22" s="20" t="s">
        <v>29</v>
      </c>
      <c r="B22" s="21" t="s">
        <v>537</v>
      </c>
      <c r="C22" s="379">
        <f>+C20+C21</f>
        <v>185300000</v>
      </c>
      <c r="D22" s="379">
        <f>+D20+D21</f>
        <v>139050000</v>
      </c>
      <c r="E22" s="416">
        <f>+E20+E21</f>
        <v>141730000</v>
      </c>
    </row>
    <row r="23" spans="1:5" s="1" customFormat="1" ht="12" customHeight="1" x14ac:dyDescent="0.2">
      <c r="A23" s="344"/>
      <c r="B23" s="345"/>
      <c r="C23" s="346"/>
      <c r="D23" s="473"/>
      <c r="E23" s="474"/>
    </row>
    <row r="24" spans="1:5" s="1" customFormat="1" ht="12" customHeight="1" x14ac:dyDescent="0.2">
      <c r="A24" s="562" t="s">
        <v>48</v>
      </c>
      <c r="B24" s="562"/>
      <c r="C24" s="562"/>
      <c r="D24" s="562"/>
      <c r="E24" s="562"/>
    </row>
    <row r="25" spans="1:5" s="1" customFormat="1" ht="12" customHeight="1" thickBot="1" x14ac:dyDescent="0.25">
      <c r="A25" s="564" t="s">
        <v>153</v>
      </c>
      <c r="B25" s="564"/>
      <c r="C25" s="358"/>
      <c r="D25" s="130"/>
      <c r="E25" s="279" t="str">
        <f>E2</f>
        <v>Forintban!</v>
      </c>
    </row>
    <row r="26" spans="1:5" s="1" customFormat="1" ht="24" customHeight="1" thickBot="1" x14ac:dyDescent="0.25">
      <c r="A26" s="23" t="s">
        <v>17</v>
      </c>
      <c r="B26" s="24" t="s">
        <v>49</v>
      </c>
      <c r="C26" s="24" t="e">
        <f>+C3</f>
        <v>#REF!</v>
      </c>
      <c r="D26" s="24" t="e">
        <f>+D3</f>
        <v>#REF!</v>
      </c>
      <c r="E26" s="147" t="e">
        <f>+E3</f>
        <v>#REF!</v>
      </c>
    </row>
    <row r="27" spans="1:5" s="1" customFormat="1" ht="12" customHeight="1" thickBot="1" x14ac:dyDescent="0.25">
      <c r="A27" s="384" t="s">
        <v>492</v>
      </c>
      <c r="B27" s="385" t="s">
        <v>493</v>
      </c>
      <c r="C27" s="385" t="s">
        <v>494</v>
      </c>
      <c r="D27" s="385" t="s">
        <v>496</v>
      </c>
      <c r="E27" s="469" t="s">
        <v>495</v>
      </c>
    </row>
    <row r="28" spans="1:5" s="1" customFormat="1" ht="15" customHeight="1" thickBot="1" x14ac:dyDescent="0.25">
      <c r="A28" s="20" t="s">
        <v>19</v>
      </c>
      <c r="B28" s="27" t="s">
        <v>538</v>
      </c>
      <c r="C28" s="429">
        <v>141700000</v>
      </c>
      <c r="D28" s="429">
        <v>135430000</v>
      </c>
      <c r="E28" s="425">
        <v>138060000</v>
      </c>
    </row>
    <row r="29" spans="1:5" ht="12" customHeight="1" thickBot="1" x14ac:dyDescent="0.3">
      <c r="A29" s="447" t="s">
        <v>20</v>
      </c>
      <c r="B29" s="470" t="s">
        <v>543</v>
      </c>
      <c r="C29" s="471">
        <f>+C30+C31+C32</f>
        <v>43600000</v>
      </c>
      <c r="D29" s="471">
        <f>+D30+D31+D32</f>
        <v>3620000</v>
      </c>
      <c r="E29" s="472">
        <f>+E30+E31+E32</f>
        <v>3670000</v>
      </c>
    </row>
    <row r="30" spans="1:5" ht="12" customHeight="1" x14ac:dyDescent="0.25">
      <c r="A30" s="15" t="s">
        <v>105</v>
      </c>
      <c r="B30" s="8" t="s">
        <v>230</v>
      </c>
      <c r="C30" s="374">
        <v>3600000</v>
      </c>
      <c r="D30" s="374">
        <v>3620000</v>
      </c>
      <c r="E30" s="237">
        <v>3670000</v>
      </c>
    </row>
    <row r="31" spans="1:5" ht="12" customHeight="1" x14ac:dyDescent="0.25">
      <c r="A31" s="15" t="s">
        <v>106</v>
      </c>
      <c r="B31" s="12" t="s">
        <v>186</v>
      </c>
      <c r="C31" s="373">
        <v>40000000</v>
      </c>
      <c r="D31" s="373"/>
      <c r="E31" s="236"/>
    </row>
    <row r="32" spans="1:5" ht="12" customHeight="1" thickBot="1" x14ac:dyDescent="0.3">
      <c r="A32" s="15" t="s">
        <v>107</v>
      </c>
      <c r="B32" s="266" t="s">
        <v>232</v>
      </c>
      <c r="C32" s="373"/>
      <c r="D32" s="373"/>
      <c r="E32" s="236"/>
    </row>
    <row r="33" spans="1:6" ht="12" customHeight="1" thickBot="1" x14ac:dyDescent="0.3">
      <c r="A33" s="20" t="s">
        <v>21</v>
      </c>
      <c r="B33" s="121" t="s">
        <v>453</v>
      </c>
      <c r="C33" s="372">
        <f>+C28+C29</f>
        <v>185300000</v>
      </c>
      <c r="D33" s="372">
        <f>+D28+D29</f>
        <v>139050000</v>
      </c>
      <c r="E33" s="235">
        <f>+E28+E29</f>
        <v>141730000</v>
      </c>
    </row>
    <row r="34" spans="1:6" ht="15" customHeight="1" thickBot="1" x14ac:dyDescent="0.3">
      <c r="A34" s="20" t="s">
        <v>22</v>
      </c>
      <c r="B34" s="121" t="s">
        <v>539</v>
      </c>
      <c r="C34" s="477"/>
      <c r="D34" s="477"/>
      <c r="E34" s="478"/>
      <c r="F34" s="122"/>
    </row>
    <row r="35" spans="1:6" s="1" customFormat="1" ht="12.95" customHeight="1" thickBot="1" x14ac:dyDescent="0.25">
      <c r="A35" s="267" t="s">
        <v>23</v>
      </c>
      <c r="B35" s="357" t="s">
        <v>540</v>
      </c>
      <c r="C35" s="468">
        <f>+C33+C34</f>
        <v>185300000</v>
      </c>
      <c r="D35" s="468">
        <f>+D33+D34</f>
        <v>139050000</v>
      </c>
      <c r="E35" s="462">
        <f>+E33+E34</f>
        <v>141730000</v>
      </c>
    </row>
    <row r="36" spans="1:6" x14ac:dyDescent="0.25">
      <c r="C36" s="39"/>
    </row>
    <row r="37" spans="1:6" x14ac:dyDescent="0.25">
      <c r="C37" s="39"/>
    </row>
    <row r="38" spans="1:6" x14ac:dyDescent="0.25">
      <c r="C38" s="39"/>
    </row>
    <row r="39" spans="1:6" ht="16.5" customHeight="1" x14ac:dyDescent="0.25">
      <c r="C39" s="39"/>
    </row>
    <row r="40" spans="1:6" x14ac:dyDescent="0.25">
      <c r="C40" s="39"/>
    </row>
    <row r="41" spans="1:6" x14ac:dyDescent="0.25">
      <c r="C41" s="39"/>
    </row>
    <row r="42" spans="1:6" x14ac:dyDescent="0.25">
      <c r="C42" s="39"/>
    </row>
    <row r="43" spans="1:6" x14ac:dyDescent="0.25">
      <c r="C43" s="39"/>
    </row>
    <row r="44" spans="1:6" x14ac:dyDescent="0.25">
      <c r="C44" s="39"/>
    </row>
    <row r="45" spans="1:6" x14ac:dyDescent="0.25">
      <c r="C45" s="39"/>
    </row>
    <row r="46" spans="1:6" x14ac:dyDescent="0.25">
      <c r="C46" s="39"/>
    </row>
    <row r="47" spans="1:6" x14ac:dyDescent="0.25">
      <c r="C47" s="39"/>
    </row>
    <row r="48" spans="1:6" x14ac:dyDescent="0.25">
      <c r="C48" s="39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&amp;C&amp;12
Ura Község Önkormányzat
2019. ÉVI KÖLTSÉGVETÉSI ÉVET KÖVETŐ 3 ÉV TERVEZETT BEVÉTELEI, KIADÁSAI&amp;R&amp;11 7.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zoomScaleNormal="130" zoomScaleSheetLayoutView="100" workbookViewId="0">
      <selection activeCell="B153" sqref="B153"/>
    </sheetView>
  </sheetViews>
  <sheetFormatPr defaultRowHeight="15.75" x14ac:dyDescent="0.25"/>
  <cols>
    <col min="1" max="1" width="9.5" style="39" customWidth="1"/>
    <col min="2" max="2" width="91.6640625" style="39" customWidth="1"/>
    <col min="3" max="3" width="21.6640625" style="358" customWidth="1"/>
    <col min="4" max="4" width="9" style="39" customWidth="1"/>
    <col min="5" max="16384" width="9.33203125" style="39"/>
  </cols>
  <sheetData>
    <row r="1" spans="1:3" ht="15.95" customHeight="1" x14ac:dyDescent="0.25">
      <c r="A1" s="562" t="s">
        <v>16</v>
      </c>
      <c r="B1" s="562"/>
      <c r="C1" s="562"/>
    </row>
    <row r="2" spans="1:3" ht="15.95" customHeight="1" thickBot="1" x14ac:dyDescent="0.3">
      <c r="A2" s="563" t="s">
        <v>152</v>
      </c>
      <c r="B2" s="563"/>
      <c r="C2" s="279" t="str">
        <f>'1.3.sz.mell.'!C2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e">
        <f>+CONCATENATE(LEFT(#REF!,4),". évi előirányzat")</f>
        <v>#REF!</v>
      </c>
    </row>
    <row r="4" spans="1:3" s="41" customFormat="1" ht="12" customHeight="1" thickBot="1" x14ac:dyDescent="0.25">
      <c r="A4" s="384"/>
      <c r="B4" s="385" t="s">
        <v>492</v>
      </c>
      <c r="C4" s="386" t="s">
        <v>493</v>
      </c>
    </row>
    <row r="5" spans="1:3" s="1" customFormat="1" ht="12" customHeight="1" thickBot="1" x14ac:dyDescent="0.25">
      <c r="A5" s="20" t="s">
        <v>19</v>
      </c>
      <c r="B5" s="21" t="s">
        <v>253</v>
      </c>
      <c r="C5" s="269">
        <f>+C6+C7+C8+C9+C10+C11</f>
        <v>0</v>
      </c>
    </row>
    <row r="6" spans="1:3" s="1" customFormat="1" ht="12" customHeight="1" x14ac:dyDescent="0.2">
      <c r="A6" s="15" t="s">
        <v>99</v>
      </c>
      <c r="B6" s="389" t="s">
        <v>254</v>
      </c>
      <c r="C6" s="272"/>
    </row>
    <row r="7" spans="1:3" s="1" customFormat="1" ht="12" customHeight="1" x14ac:dyDescent="0.2">
      <c r="A7" s="14" t="s">
        <v>100</v>
      </c>
      <c r="B7" s="390" t="s">
        <v>255</v>
      </c>
      <c r="C7" s="271"/>
    </row>
    <row r="8" spans="1:3" s="1" customFormat="1" ht="12" customHeight="1" x14ac:dyDescent="0.2">
      <c r="A8" s="14" t="s">
        <v>101</v>
      </c>
      <c r="B8" s="390" t="s">
        <v>545</v>
      </c>
      <c r="C8" s="271"/>
    </row>
    <row r="9" spans="1:3" s="1" customFormat="1" ht="12" customHeight="1" x14ac:dyDescent="0.2">
      <c r="A9" s="14" t="s">
        <v>102</v>
      </c>
      <c r="B9" s="390" t="s">
        <v>257</v>
      </c>
      <c r="C9" s="271"/>
    </row>
    <row r="10" spans="1:3" s="1" customFormat="1" ht="12" customHeight="1" x14ac:dyDescent="0.2">
      <c r="A10" s="14" t="s">
        <v>149</v>
      </c>
      <c r="B10" s="265" t="s">
        <v>437</v>
      </c>
      <c r="C10" s="271"/>
    </row>
    <row r="11" spans="1:3" s="1" customFormat="1" ht="12" customHeight="1" thickBot="1" x14ac:dyDescent="0.25">
      <c r="A11" s="16" t="s">
        <v>103</v>
      </c>
      <c r="B11" s="266" t="s">
        <v>438</v>
      </c>
      <c r="C11" s="271"/>
    </row>
    <row r="12" spans="1:3" s="1" customFormat="1" ht="12" customHeight="1" thickBot="1" x14ac:dyDescent="0.25">
      <c r="A12" s="20" t="s">
        <v>20</v>
      </c>
      <c r="B12" s="264" t="s">
        <v>258</v>
      </c>
      <c r="C12" s="269">
        <f>+C13+C14+C15+C16+C17</f>
        <v>0</v>
      </c>
    </row>
    <row r="13" spans="1:3" s="1" customFormat="1" ht="12" customHeight="1" x14ac:dyDescent="0.2">
      <c r="A13" s="15" t="s">
        <v>105</v>
      </c>
      <c r="B13" s="389" t="s">
        <v>259</v>
      </c>
      <c r="C13" s="272"/>
    </row>
    <row r="14" spans="1:3" s="1" customFormat="1" ht="12" customHeight="1" x14ac:dyDescent="0.2">
      <c r="A14" s="14" t="s">
        <v>106</v>
      </c>
      <c r="B14" s="390" t="s">
        <v>260</v>
      </c>
      <c r="C14" s="271"/>
    </row>
    <row r="15" spans="1:3" s="1" customFormat="1" ht="12" customHeight="1" x14ac:dyDescent="0.2">
      <c r="A15" s="14" t="s">
        <v>107</v>
      </c>
      <c r="B15" s="390" t="s">
        <v>427</v>
      </c>
      <c r="C15" s="271"/>
    </row>
    <row r="16" spans="1:3" s="1" customFormat="1" ht="12" customHeight="1" x14ac:dyDescent="0.2">
      <c r="A16" s="14" t="s">
        <v>108</v>
      </c>
      <c r="B16" s="390" t="s">
        <v>428</v>
      </c>
      <c r="C16" s="271"/>
    </row>
    <row r="17" spans="1:3" s="1" customFormat="1" ht="12" customHeight="1" x14ac:dyDescent="0.2">
      <c r="A17" s="14" t="s">
        <v>109</v>
      </c>
      <c r="B17" s="390" t="s">
        <v>261</v>
      </c>
      <c r="C17" s="271"/>
    </row>
    <row r="18" spans="1:3" s="1" customFormat="1" ht="12" customHeight="1" thickBot="1" x14ac:dyDescent="0.25">
      <c r="A18" s="16" t="s">
        <v>118</v>
      </c>
      <c r="B18" s="266" t="s">
        <v>262</v>
      </c>
      <c r="C18" s="273"/>
    </row>
    <row r="19" spans="1:3" s="1" customFormat="1" ht="12" customHeight="1" thickBot="1" x14ac:dyDescent="0.25">
      <c r="A19" s="20" t="s">
        <v>21</v>
      </c>
      <c r="B19" s="21" t="s">
        <v>263</v>
      </c>
      <c r="C19" s="269">
        <f>+C20+C21+C22+C23+C24</f>
        <v>0</v>
      </c>
    </row>
    <row r="20" spans="1:3" s="1" customFormat="1" ht="12" customHeight="1" x14ac:dyDescent="0.2">
      <c r="A20" s="15" t="s">
        <v>88</v>
      </c>
      <c r="B20" s="389" t="s">
        <v>264</v>
      </c>
      <c r="C20" s="272"/>
    </row>
    <row r="21" spans="1:3" s="1" customFormat="1" ht="12" customHeight="1" x14ac:dyDescent="0.2">
      <c r="A21" s="14" t="s">
        <v>89</v>
      </c>
      <c r="B21" s="390" t="s">
        <v>265</v>
      </c>
      <c r="C21" s="271"/>
    </row>
    <row r="22" spans="1:3" s="1" customFormat="1" ht="12" customHeight="1" x14ac:dyDescent="0.2">
      <c r="A22" s="14" t="s">
        <v>90</v>
      </c>
      <c r="B22" s="390" t="s">
        <v>429</v>
      </c>
      <c r="C22" s="271"/>
    </row>
    <row r="23" spans="1:3" s="1" customFormat="1" ht="12" customHeight="1" x14ac:dyDescent="0.2">
      <c r="A23" s="14" t="s">
        <v>91</v>
      </c>
      <c r="B23" s="390" t="s">
        <v>430</v>
      </c>
      <c r="C23" s="271"/>
    </row>
    <row r="24" spans="1:3" s="1" customFormat="1" ht="12" customHeight="1" x14ac:dyDescent="0.2">
      <c r="A24" s="14" t="s">
        <v>170</v>
      </c>
      <c r="B24" s="390" t="s">
        <v>266</v>
      </c>
      <c r="C24" s="271"/>
    </row>
    <row r="25" spans="1:3" s="1" customFormat="1" ht="12" customHeight="1" thickBot="1" x14ac:dyDescent="0.25">
      <c r="A25" s="16" t="s">
        <v>171</v>
      </c>
      <c r="B25" s="391" t="s">
        <v>267</v>
      </c>
      <c r="C25" s="273"/>
    </row>
    <row r="26" spans="1:3" s="1" customFormat="1" ht="12" customHeight="1" thickBot="1" x14ac:dyDescent="0.25">
      <c r="A26" s="20" t="s">
        <v>172</v>
      </c>
      <c r="B26" s="21" t="s">
        <v>555</v>
      </c>
      <c r="C26" s="275">
        <f>SUM(C27:C33)</f>
        <v>0</v>
      </c>
    </row>
    <row r="27" spans="1:3" s="1" customFormat="1" ht="12" customHeight="1" x14ac:dyDescent="0.2">
      <c r="A27" s="15" t="s">
        <v>269</v>
      </c>
      <c r="B27" s="389" t="s">
        <v>550</v>
      </c>
      <c r="C27" s="272"/>
    </row>
    <row r="28" spans="1:3" s="1" customFormat="1" ht="12" customHeight="1" x14ac:dyDescent="0.2">
      <c r="A28" s="14" t="s">
        <v>270</v>
      </c>
      <c r="B28" s="390" t="s">
        <v>551</v>
      </c>
      <c r="C28" s="271"/>
    </row>
    <row r="29" spans="1:3" s="1" customFormat="1" ht="12" customHeight="1" x14ac:dyDescent="0.2">
      <c r="A29" s="14" t="s">
        <v>271</v>
      </c>
      <c r="B29" s="390" t="s">
        <v>552</v>
      </c>
      <c r="C29" s="271"/>
    </row>
    <row r="30" spans="1:3" s="1" customFormat="1" ht="12" customHeight="1" x14ac:dyDescent="0.2">
      <c r="A30" s="14" t="s">
        <v>272</v>
      </c>
      <c r="B30" s="390" t="s">
        <v>553</v>
      </c>
      <c r="C30" s="271"/>
    </row>
    <row r="31" spans="1:3" s="1" customFormat="1" ht="12" customHeight="1" x14ac:dyDescent="0.2">
      <c r="A31" s="14" t="s">
        <v>547</v>
      </c>
      <c r="B31" s="390" t="s">
        <v>273</v>
      </c>
      <c r="C31" s="271"/>
    </row>
    <row r="32" spans="1:3" s="1" customFormat="1" ht="12" customHeight="1" x14ac:dyDescent="0.2">
      <c r="A32" s="14" t="s">
        <v>548</v>
      </c>
      <c r="B32" s="390" t="s">
        <v>274</v>
      </c>
      <c r="C32" s="271"/>
    </row>
    <row r="33" spans="1:3" s="1" customFormat="1" ht="12" customHeight="1" thickBot="1" x14ac:dyDescent="0.25">
      <c r="A33" s="16" t="s">
        <v>549</v>
      </c>
      <c r="B33" s="479" t="s">
        <v>275</v>
      </c>
      <c r="C33" s="273"/>
    </row>
    <row r="34" spans="1:3" s="1" customFormat="1" ht="12" customHeight="1" thickBot="1" x14ac:dyDescent="0.25">
      <c r="A34" s="20" t="s">
        <v>23</v>
      </c>
      <c r="B34" s="21" t="s">
        <v>439</v>
      </c>
      <c r="C34" s="269">
        <f>SUM(C35:C45)</f>
        <v>0</v>
      </c>
    </row>
    <row r="35" spans="1:3" s="1" customFormat="1" ht="12" customHeight="1" x14ac:dyDescent="0.2">
      <c r="A35" s="15" t="s">
        <v>92</v>
      </c>
      <c r="B35" s="389" t="s">
        <v>278</v>
      </c>
      <c r="C35" s="272"/>
    </row>
    <row r="36" spans="1:3" s="1" customFormat="1" ht="12" customHeight="1" x14ac:dyDescent="0.2">
      <c r="A36" s="14" t="s">
        <v>93</v>
      </c>
      <c r="B36" s="390" t="s">
        <v>279</v>
      </c>
      <c r="C36" s="271"/>
    </row>
    <row r="37" spans="1:3" s="1" customFormat="1" ht="12" customHeight="1" x14ac:dyDescent="0.2">
      <c r="A37" s="14" t="s">
        <v>94</v>
      </c>
      <c r="B37" s="390" t="s">
        <v>280</v>
      </c>
      <c r="C37" s="271"/>
    </row>
    <row r="38" spans="1:3" s="1" customFormat="1" ht="12" customHeight="1" x14ac:dyDescent="0.2">
      <c r="A38" s="14" t="s">
        <v>174</v>
      </c>
      <c r="B38" s="390" t="s">
        <v>281</v>
      </c>
      <c r="C38" s="271"/>
    </row>
    <row r="39" spans="1:3" s="1" customFormat="1" ht="12" customHeight="1" x14ac:dyDescent="0.2">
      <c r="A39" s="14" t="s">
        <v>175</v>
      </c>
      <c r="B39" s="390" t="s">
        <v>282</v>
      </c>
      <c r="C39" s="271"/>
    </row>
    <row r="40" spans="1:3" s="1" customFormat="1" ht="12" customHeight="1" x14ac:dyDescent="0.2">
      <c r="A40" s="14" t="s">
        <v>176</v>
      </c>
      <c r="B40" s="390" t="s">
        <v>283</v>
      </c>
      <c r="C40" s="271"/>
    </row>
    <row r="41" spans="1:3" s="1" customFormat="1" ht="12" customHeight="1" x14ac:dyDescent="0.2">
      <c r="A41" s="14" t="s">
        <v>177</v>
      </c>
      <c r="B41" s="390" t="s">
        <v>284</v>
      </c>
      <c r="C41" s="271"/>
    </row>
    <row r="42" spans="1:3" s="1" customFormat="1" ht="12" customHeight="1" x14ac:dyDescent="0.2">
      <c r="A42" s="14" t="s">
        <v>178</v>
      </c>
      <c r="B42" s="390" t="s">
        <v>554</v>
      </c>
      <c r="C42" s="271"/>
    </row>
    <row r="43" spans="1:3" s="1" customFormat="1" ht="12" customHeight="1" x14ac:dyDescent="0.2">
      <c r="A43" s="14" t="s">
        <v>276</v>
      </c>
      <c r="B43" s="390" t="s">
        <v>286</v>
      </c>
      <c r="C43" s="274"/>
    </row>
    <row r="44" spans="1:3" s="1" customFormat="1" ht="12" customHeight="1" x14ac:dyDescent="0.2">
      <c r="A44" s="16" t="s">
        <v>277</v>
      </c>
      <c r="B44" s="391" t="s">
        <v>441</v>
      </c>
      <c r="C44" s="378"/>
    </row>
    <row r="45" spans="1:3" s="1" customFormat="1" ht="12" customHeight="1" thickBot="1" x14ac:dyDescent="0.25">
      <c r="A45" s="16" t="s">
        <v>440</v>
      </c>
      <c r="B45" s="266" t="s">
        <v>287</v>
      </c>
      <c r="C45" s="378"/>
    </row>
    <row r="46" spans="1:3" s="1" customFormat="1" ht="12" customHeight="1" thickBot="1" x14ac:dyDescent="0.25">
      <c r="A46" s="20" t="s">
        <v>24</v>
      </c>
      <c r="B46" s="21" t="s">
        <v>288</v>
      </c>
      <c r="C46" s="269">
        <f>SUM(C47:C51)</f>
        <v>0</v>
      </c>
    </row>
    <row r="47" spans="1:3" s="1" customFormat="1" ht="12" customHeight="1" x14ac:dyDescent="0.2">
      <c r="A47" s="15" t="s">
        <v>95</v>
      </c>
      <c r="B47" s="389" t="s">
        <v>292</v>
      </c>
      <c r="C47" s="424"/>
    </row>
    <row r="48" spans="1:3" s="1" customFormat="1" ht="12" customHeight="1" x14ac:dyDescent="0.2">
      <c r="A48" s="14" t="s">
        <v>96</v>
      </c>
      <c r="B48" s="390" t="s">
        <v>293</v>
      </c>
      <c r="C48" s="274"/>
    </row>
    <row r="49" spans="1:3" s="1" customFormat="1" ht="12" customHeight="1" x14ac:dyDescent="0.2">
      <c r="A49" s="14" t="s">
        <v>289</v>
      </c>
      <c r="B49" s="390" t="s">
        <v>294</v>
      </c>
      <c r="C49" s="274"/>
    </row>
    <row r="50" spans="1:3" s="1" customFormat="1" ht="12" customHeight="1" x14ac:dyDescent="0.2">
      <c r="A50" s="14" t="s">
        <v>290</v>
      </c>
      <c r="B50" s="390" t="s">
        <v>295</v>
      </c>
      <c r="C50" s="274"/>
    </row>
    <row r="51" spans="1:3" s="1" customFormat="1" ht="12" customHeight="1" thickBot="1" x14ac:dyDescent="0.25">
      <c r="A51" s="16" t="s">
        <v>291</v>
      </c>
      <c r="B51" s="266" t="s">
        <v>296</v>
      </c>
      <c r="C51" s="378"/>
    </row>
    <row r="52" spans="1:3" s="1" customFormat="1" ht="12" customHeight="1" thickBot="1" x14ac:dyDescent="0.25">
      <c r="A52" s="20" t="s">
        <v>179</v>
      </c>
      <c r="B52" s="21" t="s">
        <v>297</v>
      </c>
      <c r="C52" s="269">
        <f>SUM(C53:C55)</f>
        <v>0</v>
      </c>
    </row>
    <row r="53" spans="1:3" s="1" customFormat="1" ht="12" customHeight="1" x14ac:dyDescent="0.2">
      <c r="A53" s="15" t="s">
        <v>97</v>
      </c>
      <c r="B53" s="389" t="s">
        <v>298</v>
      </c>
      <c r="C53" s="272"/>
    </row>
    <row r="54" spans="1:3" s="1" customFormat="1" ht="12" customHeight="1" x14ac:dyDescent="0.2">
      <c r="A54" s="14" t="s">
        <v>98</v>
      </c>
      <c r="B54" s="390" t="s">
        <v>431</v>
      </c>
      <c r="C54" s="271"/>
    </row>
    <row r="55" spans="1:3" s="1" customFormat="1" ht="12" customHeight="1" x14ac:dyDescent="0.2">
      <c r="A55" s="14" t="s">
        <v>301</v>
      </c>
      <c r="B55" s="390" t="s">
        <v>299</v>
      </c>
      <c r="C55" s="271"/>
    </row>
    <row r="56" spans="1:3" s="1" customFormat="1" ht="12" customHeight="1" thickBot="1" x14ac:dyDescent="0.25">
      <c r="A56" s="16" t="s">
        <v>302</v>
      </c>
      <c r="B56" s="266" t="s">
        <v>300</v>
      </c>
      <c r="C56" s="273"/>
    </row>
    <row r="57" spans="1:3" s="1" customFormat="1" ht="12" customHeight="1" thickBot="1" x14ac:dyDescent="0.25">
      <c r="A57" s="20" t="s">
        <v>26</v>
      </c>
      <c r="B57" s="264" t="s">
        <v>303</v>
      </c>
      <c r="C57" s="269">
        <f>SUM(C58:C60)</f>
        <v>0</v>
      </c>
    </row>
    <row r="58" spans="1:3" s="1" customFormat="1" ht="12" customHeight="1" x14ac:dyDescent="0.2">
      <c r="A58" s="15" t="s">
        <v>180</v>
      </c>
      <c r="B58" s="389" t="s">
        <v>305</v>
      </c>
      <c r="C58" s="274"/>
    </row>
    <row r="59" spans="1:3" s="1" customFormat="1" ht="12" customHeight="1" x14ac:dyDescent="0.2">
      <c r="A59" s="14" t="s">
        <v>181</v>
      </c>
      <c r="B59" s="390" t="s">
        <v>432</v>
      </c>
      <c r="C59" s="274"/>
    </row>
    <row r="60" spans="1:3" s="1" customFormat="1" ht="12" customHeight="1" x14ac:dyDescent="0.2">
      <c r="A60" s="14" t="s">
        <v>231</v>
      </c>
      <c r="B60" s="390" t="s">
        <v>306</v>
      </c>
      <c r="C60" s="274"/>
    </row>
    <row r="61" spans="1:3" s="1" customFormat="1" ht="12" customHeight="1" thickBot="1" x14ac:dyDescent="0.25">
      <c r="A61" s="16" t="s">
        <v>304</v>
      </c>
      <c r="B61" s="266" t="s">
        <v>307</v>
      </c>
      <c r="C61" s="274"/>
    </row>
    <row r="62" spans="1:3" s="1" customFormat="1" ht="12" customHeight="1" thickBot="1" x14ac:dyDescent="0.25">
      <c r="A62" s="452" t="s">
        <v>481</v>
      </c>
      <c r="B62" s="21" t="s">
        <v>308</v>
      </c>
      <c r="C62" s="275">
        <f>+C5+C12+C19+C26+C34+C46+C52+C57</f>
        <v>0</v>
      </c>
    </row>
    <row r="63" spans="1:3" s="1" customFormat="1" ht="12" customHeight="1" thickBot="1" x14ac:dyDescent="0.25">
      <c r="A63" s="427" t="s">
        <v>309</v>
      </c>
      <c r="B63" s="264" t="s">
        <v>310</v>
      </c>
      <c r="C63" s="269">
        <f>SUM(C64:C66)</f>
        <v>0</v>
      </c>
    </row>
    <row r="64" spans="1:3" s="1" customFormat="1" ht="12" customHeight="1" x14ac:dyDescent="0.2">
      <c r="A64" s="15" t="s">
        <v>341</v>
      </c>
      <c r="B64" s="389" t="s">
        <v>311</v>
      </c>
      <c r="C64" s="274"/>
    </row>
    <row r="65" spans="1:3" s="1" customFormat="1" ht="12" customHeight="1" x14ac:dyDescent="0.2">
      <c r="A65" s="14" t="s">
        <v>350</v>
      </c>
      <c r="B65" s="390" t="s">
        <v>312</v>
      </c>
      <c r="C65" s="274"/>
    </row>
    <row r="66" spans="1:3" s="1" customFormat="1" ht="12" customHeight="1" thickBot="1" x14ac:dyDescent="0.25">
      <c r="A66" s="16" t="s">
        <v>351</v>
      </c>
      <c r="B66" s="446" t="s">
        <v>466</v>
      </c>
      <c r="C66" s="274"/>
    </row>
    <row r="67" spans="1:3" s="1" customFormat="1" ht="12" customHeight="1" thickBot="1" x14ac:dyDescent="0.25">
      <c r="A67" s="427" t="s">
        <v>314</v>
      </c>
      <c r="B67" s="264" t="s">
        <v>315</v>
      </c>
      <c r="C67" s="269">
        <f>SUM(C68:C71)</f>
        <v>0</v>
      </c>
    </row>
    <row r="68" spans="1:3" s="1" customFormat="1" ht="12" customHeight="1" x14ac:dyDescent="0.2">
      <c r="A68" s="15" t="s">
        <v>150</v>
      </c>
      <c r="B68" s="389" t="s">
        <v>316</v>
      </c>
      <c r="C68" s="274"/>
    </row>
    <row r="69" spans="1:3" s="1" customFormat="1" ht="12" customHeight="1" x14ac:dyDescent="0.2">
      <c r="A69" s="14" t="s">
        <v>151</v>
      </c>
      <c r="B69" s="390" t="s">
        <v>317</v>
      </c>
      <c r="C69" s="274"/>
    </row>
    <row r="70" spans="1:3" s="1" customFormat="1" ht="12" customHeight="1" x14ac:dyDescent="0.2">
      <c r="A70" s="14" t="s">
        <v>342</v>
      </c>
      <c r="B70" s="390" t="s">
        <v>318</v>
      </c>
      <c r="C70" s="274"/>
    </row>
    <row r="71" spans="1:3" s="1" customFormat="1" ht="12" customHeight="1" thickBot="1" x14ac:dyDescent="0.25">
      <c r="A71" s="16" t="s">
        <v>343</v>
      </c>
      <c r="B71" s="266" t="s">
        <v>319</v>
      </c>
      <c r="C71" s="274"/>
    </row>
    <row r="72" spans="1:3" s="1" customFormat="1" ht="12" customHeight="1" thickBot="1" x14ac:dyDescent="0.25">
      <c r="A72" s="427" t="s">
        <v>320</v>
      </c>
      <c r="B72" s="264" t="s">
        <v>321</v>
      </c>
      <c r="C72" s="269">
        <f>SUM(C73:C74)</f>
        <v>0</v>
      </c>
    </row>
    <row r="73" spans="1:3" s="1" customFormat="1" ht="12" customHeight="1" x14ac:dyDescent="0.2">
      <c r="A73" s="15" t="s">
        <v>344</v>
      </c>
      <c r="B73" s="389" t="s">
        <v>322</v>
      </c>
      <c r="C73" s="274"/>
    </row>
    <row r="74" spans="1:3" s="1" customFormat="1" ht="12" customHeight="1" thickBot="1" x14ac:dyDescent="0.25">
      <c r="A74" s="16" t="s">
        <v>345</v>
      </c>
      <c r="B74" s="266" t="s">
        <v>323</v>
      </c>
      <c r="C74" s="274"/>
    </row>
    <row r="75" spans="1:3" s="1" customFormat="1" ht="12" customHeight="1" thickBot="1" x14ac:dyDescent="0.25">
      <c r="A75" s="427" t="s">
        <v>324</v>
      </c>
      <c r="B75" s="264" t="s">
        <v>325</v>
      </c>
      <c r="C75" s="269">
        <f>SUM(C76:C78)</f>
        <v>0</v>
      </c>
    </row>
    <row r="76" spans="1:3" s="1" customFormat="1" ht="12" customHeight="1" x14ac:dyDescent="0.2">
      <c r="A76" s="15" t="s">
        <v>346</v>
      </c>
      <c r="B76" s="389" t="s">
        <v>326</v>
      </c>
      <c r="C76" s="274"/>
    </row>
    <row r="77" spans="1:3" s="1" customFormat="1" ht="12" customHeight="1" x14ac:dyDescent="0.2">
      <c r="A77" s="14" t="s">
        <v>347</v>
      </c>
      <c r="B77" s="390" t="s">
        <v>327</v>
      </c>
      <c r="C77" s="274"/>
    </row>
    <row r="78" spans="1:3" s="1" customFormat="1" ht="12" customHeight="1" thickBot="1" x14ac:dyDescent="0.25">
      <c r="A78" s="16" t="s">
        <v>348</v>
      </c>
      <c r="B78" s="266" t="s">
        <v>328</v>
      </c>
      <c r="C78" s="274"/>
    </row>
    <row r="79" spans="1:3" s="1" customFormat="1" ht="12" customHeight="1" thickBot="1" x14ac:dyDescent="0.25">
      <c r="A79" s="427" t="s">
        <v>329</v>
      </c>
      <c r="B79" s="264" t="s">
        <v>349</v>
      </c>
      <c r="C79" s="269">
        <f>SUM(C80:C83)</f>
        <v>0</v>
      </c>
    </row>
    <row r="80" spans="1:3" s="1" customFormat="1" ht="12" customHeight="1" x14ac:dyDescent="0.2">
      <c r="A80" s="393" t="s">
        <v>330</v>
      </c>
      <c r="B80" s="389" t="s">
        <v>331</v>
      </c>
      <c r="C80" s="274"/>
    </row>
    <row r="81" spans="1:3" s="1" customFormat="1" ht="12" customHeight="1" x14ac:dyDescent="0.2">
      <c r="A81" s="394" t="s">
        <v>332</v>
      </c>
      <c r="B81" s="390" t="s">
        <v>333</v>
      </c>
      <c r="C81" s="274"/>
    </row>
    <row r="82" spans="1:3" s="1" customFormat="1" ht="12" customHeight="1" x14ac:dyDescent="0.2">
      <c r="A82" s="394" t="s">
        <v>334</v>
      </c>
      <c r="B82" s="390" t="s">
        <v>335</v>
      </c>
      <c r="C82" s="274"/>
    </row>
    <row r="83" spans="1:3" s="1" customFormat="1" ht="12" customHeight="1" thickBot="1" x14ac:dyDescent="0.25">
      <c r="A83" s="395" t="s">
        <v>336</v>
      </c>
      <c r="B83" s="266" t="s">
        <v>337</v>
      </c>
      <c r="C83" s="274"/>
    </row>
    <row r="84" spans="1:3" s="1" customFormat="1" ht="12" customHeight="1" thickBot="1" x14ac:dyDescent="0.25">
      <c r="A84" s="427" t="s">
        <v>338</v>
      </c>
      <c r="B84" s="264" t="s">
        <v>480</v>
      </c>
      <c r="C84" s="425"/>
    </row>
    <row r="85" spans="1:3" s="1" customFormat="1" ht="13.5" customHeight="1" thickBot="1" x14ac:dyDescent="0.25">
      <c r="A85" s="427" t="s">
        <v>340</v>
      </c>
      <c r="B85" s="264" t="s">
        <v>339</v>
      </c>
      <c r="C85" s="425"/>
    </row>
    <row r="86" spans="1:3" s="1" customFormat="1" ht="15.75" customHeight="1" thickBot="1" x14ac:dyDescent="0.25">
      <c r="A86" s="427" t="s">
        <v>352</v>
      </c>
      <c r="B86" s="396" t="s">
        <v>483</v>
      </c>
      <c r="C86" s="275">
        <f>+C63+C67+C72+C75+C79+C85+C84</f>
        <v>0</v>
      </c>
    </row>
    <row r="87" spans="1:3" s="1" customFormat="1" ht="16.5" customHeight="1" thickBot="1" x14ac:dyDescent="0.25">
      <c r="A87" s="428" t="s">
        <v>482</v>
      </c>
      <c r="B87" s="397" t="s">
        <v>484</v>
      </c>
      <c r="C87" s="275">
        <f>+C62+C86</f>
        <v>0</v>
      </c>
    </row>
    <row r="88" spans="1:3" s="1" customFormat="1" ht="83.25" customHeight="1" x14ac:dyDescent="0.2">
      <c r="A88" s="5"/>
      <c r="B88" s="6"/>
      <c r="C88" s="276"/>
    </row>
    <row r="89" spans="1:3" ht="16.5" customHeight="1" x14ac:dyDescent="0.25">
      <c r="A89" s="562" t="s">
        <v>48</v>
      </c>
      <c r="B89" s="562"/>
      <c r="C89" s="562"/>
    </row>
    <row r="90" spans="1:3" ht="16.5" customHeight="1" thickBot="1" x14ac:dyDescent="0.3">
      <c r="A90" s="564" t="s">
        <v>153</v>
      </c>
      <c r="B90" s="564"/>
      <c r="C90" s="129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e">
        <f>+C3</f>
        <v>#REF!</v>
      </c>
    </row>
    <row r="92" spans="1:3" s="41" customFormat="1" ht="12" customHeight="1" thickBot="1" x14ac:dyDescent="0.25">
      <c r="A92" s="32"/>
      <c r="B92" s="33" t="s">
        <v>492</v>
      </c>
      <c r="C92" s="34" t="s">
        <v>493</v>
      </c>
    </row>
    <row r="93" spans="1:3" ht="12" customHeight="1" thickBot="1" x14ac:dyDescent="0.3">
      <c r="A93" s="22" t="s">
        <v>19</v>
      </c>
      <c r="B93" s="28" t="s">
        <v>442</v>
      </c>
      <c r="C93" s="268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270"/>
    </row>
    <row r="95" spans="1:3" ht="12" customHeight="1" x14ac:dyDescent="0.25">
      <c r="A95" s="14" t="s">
        <v>100</v>
      </c>
      <c r="B95" s="8" t="s">
        <v>182</v>
      </c>
      <c r="C95" s="271"/>
    </row>
    <row r="96" spans="1:3" ht="12" customHeight="1" x14ac:dyDescent="0.25">
      <c r="A96" s="14" t="s">
        <v>101</v>
      </c>
      <c r="B96" s="8" t="s">
        <v>141</v>
      </c>
      <c r="C96" s="273"/>
    </row>
    <row r="97" spans="1:3" ht="12" customHeight="1" x14ac:dyDescent="0.25">
      <c r="A97" s="14" t="s">
        <v>102</v>
      </c>
      <c r="B97" s="11" t="s">
        <v>183</v>
      </c>
      <c r="C97" s="273"/>
    </row>
    <row r="98" spans="1:3" ht="12" customHeight="1" x14ac:dyDescent="0.25">
      <c r="A98" s="14" t="s">
        <v>113</v>
      </c>
      <c r="B98" s="19" t="s">
        <v>184</v>
      </c>
      <c r="C98" s="273"/>
    </row>
    <row r="99" spans="1:3" ht="12" customHeight="1" x14ac:dyDescent="0.25">
      <c r="A99" s="14" t="s">
        <v>103</v>
      </c>
      <c r="B99" s="8" t="s">
        <v>447</v>
      </c>
      <c r="C99" s="273"/>
    </row>
    <row r="100" spans="1:3" ht="12" customHeight="1" x14ac:dyDescent="0.25">
      <c r="A100" s="14" t="s">
        <v>104</v>
      </c>
      <c r="B100" s="134" t="s">
        <v>446</v>
      </c>
      <c r="C100" s="273"/>
    </row>
    <row r="101" spans="1:3" ht="12" customHeight="1" x14ac:dyDescent="0.25">
      <c r="A101" s="14" t="s">
        <v>114</v>
      </c>
      <c r="B101" s="134" t="s">
        <v>445</v>
      </c>
      <c r="C101" s="273"/>
    </row>
    <row r="102" spans="1:3" ht="12" customHeight="1" x14ac:dyDescent="0.25">
      <c r="A102" s="14" t="s">
        <v>115</v>
      </c>
      <c r="B102" s="132" t="s">
        <v>355</v>
      </c>
      <c r="C102" s="273"/>
    </row>
    <row r="103" spans="1:3" ht="12" customHeight="1" x14ac:dyDescent="0.25">
      <c r="A103" s="14" t="s">
        <v>116</v>
      </c>
      <c r="B103" s="133" t="s">
        <v>356</v>
      </c>
      <c r="C103" s="273"/>
    </row>
    <row r="104" spans="1:3" ht="12" customHeight="1" x14ac:dyDescent="0.25">
      <c r="A104" s="14" t="s">
        <v>117</v>
      </c>
      <c r="B104" s="133" t="s">
        <v>357</v>
      </c>
      <c r="C104" s="273"/>
    </row>
    <row r="105" spans="1:3" ht="12" customHeight="1" x14ac:dyDescent="0.25">
      <c r="A105" s="14" t="s">
        <v>119</v>
      </c>
      <c r="B105" s="132" t="s">
        <v>358</v>
      </c>
      <c r="C105" s="273"/>
    </row>
    <row r="106" spans="1:3" ht="12" customHeight="1" x14ac:dyDescent="0.25">
      <c r="A106" s="14" t="s">
        <v>185</v>
      </c>
      <c r="B106" s="132" t="s">
        <v>359</v>
      </c>
      <c r="C106" s="273"/>
    </row>
    <row r="107" spans="1:3" ht="12" customHeight="1" x14ac:dyDescent="0.25">
      <c r="A107" s="14" t="s">
        <v>353</v>
      </c>
      <c r="B107" s="133" t="s">
        <v>360</v>
      </c>
      <c r="C107" s="273"/>
    </row>
    <row r="108" spans="1:3" ht="12" customHeight="1" x14ac:dyDescent="0.25">
      <c r="A108" s="13" t="s">
        <v>354</v>
      </c>
      <c r="B108" s="134" t="s">
        <v>361</v>
      </c>
      <c r="C108" s="273"/>
    </row>
    <row r="109" spans="1:3" ht="12" customHeight="1" x14ac:dyDescent="0.25">
      <c r="A109" s="14" t="s">
        <v>443</v>
      </c>
      <c r="B109" s="134" t="s">
        <v>362</v>
      </c>
      <c r="C109" s="273"/>
    </row>
    <row r="110" spans="1:3" ht="12" customHeight="1" x14ac:dyDescent="0.25">
      <c r="A110" s="16" t="s">
        <v>444</v>
      </c>
      <c r="B110" s="134" t="s">
        <v>363</v>
      </c>
      <c r="C110" s="273"/>
    </row>
    <row r="111" spans="1:3" ht="12" customHeight="1" x14ac:dyDescent="0.25">
      <c r="A111" s="14" t="s">
        <v>448</v>
      </c>
      <c r="B111" s="11" t="s">
        <v>51</v>
      </c>
      <c r="C111" s="271"/>
    </row>
    <row r="112" spans="1:3" ht="12" customHeight="1" x14ac:dyDescent="0.25">
      <c r="A112" s="14" t="s">
        <v>449</v>
      </c>
      <c r="B112" s="8" t="s">
        <v>451</v>
      </c>
      <c r="C112" s="271"/>
    </row>
    <row r="113" spans="1:3" ht="12" customHeight="1" thickBot="1" x14ac:dyDescent="0.3">
      <c r="A113" s="18" t="s">
        <v>450</v>
      </c>
      <c r="B113" s="450" t="s">
        <v>452</v>
      </c>
      <c r="C113" s="277"/>
    </row>
    <row r="114" spans="1:3" ht="12" customHeight="1" thickBot="1" x14ac:dyDescent="0.3">
      <c r="A114" s="447" t="s">
        <v>20</v>
      </c>
      <c r="B114" s="448" t="s">
        <v>364</v>
      </c>
      <c r="C114" s="449">
        <f>+C115+C117+C119</f>
        <v>0</v>
      </c>
    </row>
    <row r="115" spans="1:3" ht="12" customHeight="1" x14ac:dyDescent="0.25">
      <c r="A115" s="15" t="s">
        <v>105</v>
      </c>
      <c r="B115" s="8" t="s">
        <v>230</v>
      </c>
      <c r="C115" s="272"/>
    </row>
    <row r="116" spans="1:3" ht="12" customHeight="1" x14ac:dyDescent="0.25">
      <c r="A116" s="15" t="s">
        <v>106</v>
      </c>
      <c r="B116" s="12" t="s">
        <v>368</v>
      </c>
      <c r="C116" s="272"/>
    </row>
    <row r="117" spans="1:3" ht="12" customHeight="1" x14ac:dyDescent="0.25">
      <c r="A117" s="15" t="s">
        <v>107</v>
      </c>
      <c r="B117" s="12" t="s">
        <v>186</v>
      </c>
      <c r="C117" s="271"/>
    </row>
    <row r="118" spans="1:3" ht="12" customHeight="1" x14ac:dyDescent="0.25">
      <c r="A118" s="15" t="s">
        <v>108</v>
      </c>
      <c r="B118" s="12" t="s">
        <v>369</v>
      </c>
      <c r="C118" s="236"/>
    </row>
    <row r="119" spans="1:3" ht="12" customHeight="1" x14ac:dyDescent="0.25">
      <c r="A119" s="15" t="s">
        <v>109</v>
      </c>
      <c r="B119" s="266" t="s">
        <v>232</v>
      </c>
      <c r="C119" s="236"/>
    </row>
    <row r="120" spans="1:3" ht="12" customHeight="1" x14ac:dyDescent="0.25">
      <c r="A120" s="15" t="s">
        <v>118</v>
      </c>
      <c r="B120" s="265" t="s">
        <v>433</v>
      </c>
      <c r="C120" s="236"/>
    </row>
    <row r="121" spans="1:3" ht="12" customHeight="1" x14ac:dyDescent="0.25">
      <c r="A121" s="15" t="s">
        <v>120</v>
      </c>
      <c r="B121" s="388" t="s">
        <v>374</v>
      </c>
      <c r="C121" s="236"/>
    </row>
    <row r="122" spans="1:3" x14ac:dyDescent="0.25">
      <c r="A122" s="15" t="s">
        <v>187</v>
      </c>
      <c r="B122" s="133" t="s">
        <v>357</v>
      </c>
      <c r="C122" s="236"/>
    </row>
    <row r="123" spans="1:3" ht="12" customHeight="1" x14ac:dyDescent="0.25">
      <c r="A123" s="15" t="s">
        <v>188</v>
      </c>
      <c r="B123" s="133" t="s">
        <v>373</v>
      </c>
      <c r="C123" s="236"/>
    </row>
    <row r="124" spans="1:3" ht="12" customHeight="1" x14ac:dyDescent="0.25">
      <c r="A124" s="15" t="s">
        <v>189</v>
      </c>
      <c r="B124" s="133" t="s">
        <v>372</v>
      </c>
      <c r="C124" s="236"/>
    </row>
    <row r="125" spans="1:3" ht="12" customHeight="1" x14ac:dyDescent="0.25">
      <c r="A125" s="15" t="s">
        <v>365</v>
      </c>
      <c r="B125" s="133" t="s">
        <v>360</v>
      </c>
      <c r="C125" s="236"/>
    </row>
    <row r="126" spans="1:3" ht="12" customHeight="1" x14ac:dyDescent="0.25">
      <c r="A126" s="15" t="s">
        <v>366</v>
      </c>
      <c r="B126" s="133" t="s">
        <v>371</v>
      </c>
      <c r="C126" s="236"/>
    </row>
    <row r="127" spans="1:3" ht="16.5" thickBot="1" x14ac:dyDescent="0.3">
      <c r="A127" s="13" t="s">
        <v>367</v>
      </c>
      <c r="B127" s="133" t="s">
        <v>370</v>
      </c>
      <c r="C127" s="238"/>
    </row>
    <row r="128" spans="1:3" ht="12" customHeight="1" thickBot="1" x14ac:dyDescent="0.3">
      <c r="A128" s="20" t="s">
        <v>21</v>
      </c>
      <c r="B128" s="121" t="s">
        <v>453</v>
      </c>
      <c r="C128" s="269">
        <f>+C93+C114</f>
        <v>0</v>
      </c>
    </row>
    <row r="129" spans="1:3" ht="12" customHeight="1" thickBot="1" x14ac:dyDescent="0.3">
      <c r="A129" s="20" t="s">
        <v>22</v>
      </c>
      <c r="B129" s="121" t="s">
        <v>454</v>
      </c>
      <c r="C129" s="269">
        <f>+C130+C131+C132</f>
        <v>0</v>
      </c>
    </row>
    <row r="130" spans="1:3" ht="12" customHeight="1" x14ac:dyDescent="0.25">
      <c r="A130" s="15" t="s">
        <v>269</v>
      </c>
      <c r="B130" s="12" t="s">
        <v>461</v>
      </c>
      <c r="C130" s="236"/>
    </row>
    <row r="131" spans="1:3" ht="12" customHeight="1" x14ac:dyDescent="0.25">
      <c r="A131" s="15" t="s">
        <v>270</v>
      </c>
      <c r="B131" s="12" t="s">
        <v>462</v>
      </c>
      <c r="C131" s="236"/>
    </row>
    <row r="132" spans="1:3" ht="12" customHeight="1" thickBot="1" x14ac:dyDescent="0.3">
      <c r="A132" s="13" t="s">
        <v>271</v>
      </c>
      <c r="B132" s="12" t="s">
        <v>463</v>
      </c>
      <c r="C132" s="236"/>
    </row>
    <row r="133" spans="1:3" ht="12" customHeight="1" thickBot="1" x14ac:dyDescent="0.3">
      <c r="A133" s="20" t="s">
        <v>23</v>
      </c>
      <c r="B133" s="121" t="s">
        <v>455</v>
      </c>
      <c r="C133" s="269">
        <f>SUM(C134:C139)</f>
        <v>0</v>
      </c>
    </row>
    <row r="134" spans="1:3" ht="12" customHeight="1" x14ac:dyDescent="0.25">
      <c r="A134" s="15" t="s">
        <v>92</v>
      </c>
      <c r="B134" s="9" t="s">
        <v>464</v>
      </c>
      <c r="C134" s="236"/>
    </row>
    <row r="135" spans="1:3" ht="12" customHeight="1" x14ac:dyDescent="0.25">
      <c r="A135" s="15" t="s">
        <v>93</v>
      </c>
      <c r="B135" s="9" t="s">
        <v>456</v>
      </c>
      <c r="C135" s="236"/>
    </row>
    <row r="136" spans="1:3" ht="12" customHeight="1" x14ac:dyDescent="0.25">
      <c r="A136" s="15" t="s">
        <v>94</v>
      </c>
      <c r="B136" s="9" t="s">
        <v>457</v>
      </c>
      <c r="C136" s="236"/>
    </row>
    <row r="137" spans="1:3" ht="12" customHeight="1" x14ac:dyDescent="0.25">
      <c r="A137" s="15" t="s">
        <v>174</v>
      </c>
      <c r="B137" s="9" t="s">
        <v>458</v>
      </c>
      <c r="C137" s="236"/>
    </row>
    <row r="138" spans="1:3" ht="12" customHeight="1" x14ac:dyDescent="0.25">
      <c r="A138" s="15" t="s">
        <v>175</v>
      </c>
      <c r="B138" s="9" t="s">
        <v>459</v>
      </c>
      <c r="C138" s="236"/>
    </row>
    <row r="139" spans="1:3" ht="12" customHeight="1" thickBot="1" x14ac:dyDescent="0.3">
      <c r="A139" s="13" t="s">
        <v>176</v>
      </c>
      <c r="B139" s="9" t="s">
        <v>460</v>
      </c>
      <c r="C139" s="236"/>
    </row>
    <row r="140" spans="1:3" ht="12" customHeight="1" thickBot="1" x14ac:dyDescent="0.3">
      <c r="A140" s="20" t="s">
        <v>24</v>
      </c>
      <c r="B140" s="121" t="s">
        <v>468</v>
      </c>
      <c r="C140" s="275">
        <f>+C141+C142+C143+C144</f>
        <v>0</v>
      </c>
    </row>
    <row r="141" spans="1:3" ht="12" customHeight="1" x14ac:dyDescent="0.25">
      <c r="A141" s="15" t="s">
        <v>95</v>
      </c>
      <c r="B141" s="9" t="s">
        <v>375</v>
      </c>
      <c r="C141" s="236"/>
    </row>
    <row r="142" spans="1:3" ht="12" customHeight="1" x14ac:dyDescent="0.25">
      <c r="A142" s="15" t="s">
        <v>96</v>
      </c>
      <c r="B142" s="9" t="s">
        <v>376</v>
      </c>
      <c r="C142" s="236"/>
    </row>
    <row r="143" spans="1:3" ht="12" customHeight="1" x14ac:dyDescent="0.25">
      <c r="A143" s="15" t="s">
        <v>289</v>
      </c>
      <c r="B143" s="9" t="s">
        <v>469</v>
      </c>
      <c r="C143" s="236"/>
    </row>
    <row r="144" spans="1:3" ht="12" customHeight="1" thickBot="1" x14ac:dyDescent="0.3">
      <c r="A144" s="13" t="s">
        <v>290</v>
      </c>
      <c r="B144" s="7" t="s">
        <v>395</v>
      </c>
      <c r="C144" s="236"/>
    </row>
    <row r="145" spans="1:9" ht="12" customHeight="1" thickBot="1" x14ac:dyDescent="0.3">
      <c r="A145" s="20" t="s">
        <v>25</v>
      </c>
      <c r="B145" s="121" t="s">
        <v>470</v>
      </c>
      <c r="C145" s="278">
        <f>SUM(C146:C150)</f>
        <v>0</v>
      </c>
    </row>
    <row r="146" spans="1:9" ht="12" customHeight="1" x14ac:dyDescent="0.25">
      <c r="A146" s="15" t="s">
        <v>97</v>
      </c>
      <c r="B146" s="9" t="s">
        <v>465</v>
      </c>
      <c r="C146" s="236"/>
    </row>
    <row r="147" spans="1:9" ht="12" customHeight="1" x14ac:dyDescent="0.25">
      <c r="A147" s="15" t="s">
        <v>98</v>
      </c>
      <c r="B147" s="9" t="s">
        <v>472</v>
      </c>
      <c r="C147" s="236"/>
    </row>
    <row r="148" spans="1:9" ht="12" customHeight="1" x14ac:dyDescent="0.25">
      <c r="A148" s="15" t="s">
        <v>301</v>
      </c>
      <c r="B148" s="9" t="s">
        <v>467</v>
      </c>
      <c r="C148" s="236"/>
    </row>
    <row r="149" spans="1:9" ht="12" customHeight="1" x14ac:dyDescent="0.25">
      <c r="A149" s="15" t="s">
        <v>302</v>
      </c>
      <c r="B149" s="9" t="s">
        <v>473</v>
      </c>
      <c r="C149" s="236"/>
    </row>
    <row r="150" spans="1:9" ht="12" customHeight="1" thickBot="1" x14ac:dyDescent="0.3">
      <c r="A150" s="15" t="s">
        <v>471</v>
      </c>
      <c r="B150" s="9" t="s">
        <v>474</v>
      </c>
      <c r="C150" s="236"/>
    </row>
    <row r="151" spans="1:9" ht="12" customHeight="1" thickBot="1" x14ac:dyDescent="0.3">
      <c r="A151" s="20" t="s">
        <v>26</v>
      </c>
      <c r="B151" s="121" t="s">
        <v>475</v>
      </c>
      <c r="C151" s="451"/>
    </row>
    <row r="152" spans="1:9" ht="12" customHeight="1" thickBot="1" x14ac:dyDescent="0.3">
      <c r="A152" s="20" t="s">
        <v>27</v>
      </c>
      <c r="B152" s="121" t="s">
        <v>476</v>
      </c>
      <c r="C152" s="451"/>
    </row>
    <row r="153" spans="1:9" ht="15" customHeight="1" thickBot="1" x14ac:dyDescent="0.3">
      <c r="A153" s="20" t="s">
        <v>28</v>
      </c>
      <c r="B153" s="121" t="s">
        <v>478</v>
      </c>
      <c r="C153" s="398">
        <f>+C129+C133+C140+C145+C151+C152</f>
        <v>0</v>
      </c>
      <c r="F153" s="42"/>
      <c r="G153" s="122"/>
      <c r="H153" s="122"/>
      <c r="I153" s="122"/>
    </row>
    <row r="154" spans="1:9" s="1" customFormat="1" ht="12.95" customHeight="1" thickBot="1" x14ac:dyDescent="0.25">
      <c r="A154" s="267" t="s">
        <v>29</v>
      </c>
      <c r="B154" s="357" t="s">
        <v>477</v>
      </c>
      <c r="C154" s="398">
        <f>+C128+C153</f>
        <v>0</v>
      </c>
    </row>
    <row r="155" spans="1:9" ht="7.5" customHeight="1" x14ac:dyDescent="0.25"/>
    <row r="156" spans="1:9" x14ac:dyDescent="0.25">
      <c r="A156" s="565" t="s">
        <v>377</v>
      </c>
      <c r="B156" s="565"/>
      <c r="C156" s="565"/>
    </row>
    <row r="157" spans="1:9" ht="15" customHeight="1" thickBot="1" x14ac:dyDescent="0.3">
      <c r="A157" s="563" t="s">
        <v>154</v>
      </c>
      <c r="B157" s="563"/>
      <c r="C157" s="279" t="str">
        <f>C90</f>
        <v>Forintban!</v>
      </c>
    </row>
    <row r="158" spans="1:9" ht="13.5" customHeight="1" thickBot="1" x14ac:dyDescent="0.3">
      <c r="A158" s="20">
        <v>1</v>
      </c>
      <c r="B158" s="27" t="s">
        <v>479</v>
      </c>
      <c r="C158" s="269">
        <f>+C62-C128</f>
        <v>0</v>
      </c>
    </row>
    <row r="159" spans="1:9" ht="27.75" customHeight="1" thickBot="1" x14ac:dyDescent="0.3">
      <c r="A159" s="20" t="s">
        <v>20</v>
      </c>
      <c r="B159" s="27" t="s">
        <v>485</v>
      </c>
      <c r="C159" s="269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2019. ÉVI KÖLTSÉGVETÉSÁLLAMIGAZGATÁSI FELADATAINAK MÉRLEGE&amp;R&amp;11 1.4. melléklet az 1/2019. (III.14.)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view="pageLayout" topLeftCell="A12" zoomScaleNormal="145" zoomScaleSheetLayoutView="100" workbookViewId="0">
      <selection activeCell="F33" sqref="F33"/>
    </sheetView>
  </sheetViews>
  <sheetFormatPr defaultRowHeight="12.75" x14ac:dyDescent="0.2"/>
  <cols>
    <col min="1" max="1" width="6.83203125" style="43" customWidth="1"/>
    <col min="2" max="2" width="55.1640625" style="44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9.75" customHeight="1" x14ac:dyDescent="0.2">
      <c r="B1" s="291" t="s">
        <v>157</v>
      </c>
      <c r="C1" s="292"/>
      <c r="D1" s="292"/>
      <c r="E1" s="292"/>
      <c r="F1" s="568" t="e">
        <f>+CONCATENATE("2.1. melléklet az 1/",LEFT(#REF!,4),". (III.14.) önkormányzati rendelethez")</f>
        <v>#REF!</v>
      </c>
    </row>
    <row r="2" spans="1:6" ht="14.25" thickBot="1" x14ac:dyDescent="0.25">
      <c r="E2" s="45" t="str">
        <f>'1.4.sz.mell.'!C2</f>
        <v>Forintban!</v>
      </c>
      <c r="F2" s="568"/>
    </row>
    <row r="3" spans="1:6" ht="18" customHeight="1" thickBot="1" x14ac:dyDescent="0.25">
      <c r="A3" s="566" t="s">
        <v>70</v>
      </c>
      <c r="B3" s="293" t="s">
        <v>57</v>
      </c>
      <c r="C3" s="294"/>
      <c r="D3" s="293" t="s">
        <v>58</v>
      </c>
      <c r="E3" s="295"/>
      <c r="F3" s="568"/>
    </row>
    <row r="4" spans="1:6" s="46" customFormat="1" ht="35.25" customHeight="1" thickBot="1" x14ac:dyDescent="0.25">
      <c r="A4" s="567"/>
      <c r="B4" s="177" t="s">
        <v>62</v>
      </c>
      <c r="C4" s="178" t="e">
        <f>+'1.1.sz.mell.'!C3</f>
        <v>#REF!</v>
      </c>
      <c r="D4" s="177" t="s">
        <v>62</v>
      </c>
      <c r="E4" s="52" t="e">
        <f>+C4</f>
        <v>#REF!</v>
      </c>
      <c r="F4" s="568"/>
    </row>
    <row r="5" spans="1:6" s="300" customFormat="1" ht="12" customHeight="1" thickBot="1" x14ac:dyDescent="0.25">
      <c r="A5" s="296"/>
      <c r="B5" s="297" t="s">
        <v>492</v>
      </c>
      <c r="C5" s="298" t="s">
        <v>493</v>
      </c>
      <c r="D5" s="297" t="s">
        <v>494</v>
      </c>
      <c r="E5" s="299" t="s">
        <v>496</v>
      </c>
      <c r="F5" s="568"/>
    </row>
    <row r="6" spans="1:6" ht="12.95" customHeight="1" x14ac:dyDescent="0.2">
      <c r="A6" s="301" t="s">
        <v>19</v>
      </c>
      <c r="B6" s="302" t="s">
        <v>378</v>
      </c>
      <c r="C6" s="280">
        <v>35051025</v>
      </c>
      <c r="D6" s="302" t="s">
        <v>63</v>
      </c>
      <c r="E6" s="286">
        <v>65635640</v>
      </c>
      <c r="F6" s="568"/>
    </row>
    <row r="7" spans="1:6" ht="12.95" customHeight="1" x14ac:dyDescent="0.2">
      <c r="A7" s="303" t="s">
        <v>20</v>
      </c>
      <c r="B7" s="304" t="s">
        <v>379</v>
      </c>
      <c r="C7" s="281">
        <v>64120778</v>
      </c>
      <c r="D7" s="304" t="s">
        <v>182</v>
      </c>
      <c r="E7" s="287">
        <v>8102501</v>
      </c>
      <c r="F7" s="568"/>
    </row>
    <row r="8" spans="1:6" ht="12.95" customHeight="1" x14ac:dyDescent="0.2">
      <c r="A8" s="303" t="s">
        <v>21</v>
      </c>
      <c r="B8" s="304" t="s">
        <v>400</v>
      </c>
      <c r="C8" s="281"/>
      <c r="D8" s="304" t="s">
        <v>235</v>
      </c>
      <c r="E8" s="287">
        <v>52978880</v>
      </c>
      <c r="F8" s="568"/>
    </row>
    <row r="9" spans="1:6" ht="12.95" customHeight="1" x14ac:dyDescent="0.2">
      <c r="A9" s="303" t="s">
        <v>22</v>
      </c>
      <c r="B9" s="304" t="s">
        <v>173</v>
      </c>
      <c r="C9" s="281">
        <v>2400000</v>
      </c>
      <c r="D9" s="304" t="s">
        <v>183</v>
      </c>
      <c r="E9" s="287">
        <v>11931600</v>
      </c>
      <c r="F9" s="568"/>
    </row>
    <row r="10" spans="1:6" ht="12.95" customHeight="1" x14ac:dyDescent="0.2">
      <c r="A10" s="303" t="s">
        <v>23</v>
      </c>
      <c r="B10" s="305" t="s">
        <v>426</v>
      </c>
      <c r="C10" s="281">
        <v>19321336</v>
      </c>
      <c r="D10" s="304" t="s">
        <v>184</v>
      </c>
      <c r="E10" s="287">
        <v>8300000</v>
      </c>
      <c r="F10" s="568"/>
    </row>
    <row r="11" spans="1:6" ht="12.95" customHeight="1" x14ac:dyDescent="0.2">
      <c r="A11" s="303" t="s">
        <v>24</v>
      </c>
      <c r="B11" s="304" t="s">
        <v>380</v>
      </c>
      <c r="C11" s="282"/>
      <c r="D11" s="304" t="s">
        <v>51</v>
      </c>
      <c r="E11" s="287"/>
      <c r="F11" s="568"/>
    </row>
    <row r="12" spans="1:6" ht="12.95" customHeight="1" x14ac:dyDescent="0.2">
      <c r="A12" s="303" t="s">
        <v>25</v>
      </c>
      <c r="B12" s="304" t="s">
        <v>486</v>
      </c>
      <c r="C12" s="281"/>
      <c r="D12" s="47"/>
      <c r="E12" s="287"/>
      <c r="F12" s="568"/>
    </row>
    <row r="13" spans="1:6" ht="12.95" customHeight="1" x14ac:dyDescent="0.2">
      <c r="A13" s="303" t="s">
        <v>26</v>
      </c>
      <c r="B13" s="47"/>
      <c r="C13" s="281"/>
      <c r="D13" s="47"/>
      <c r="E13" s="287"/>
      <c r="F13" s="568"/>
    </row>
    <row r="14" spans="1:6" ht="12.95" customHeight="1" x14ac:dyDescent="0.2">
      <c r="A14" s="303" t="s">
        <v>27</v>
      </c>
      <c r="B14" s="399"/>
      <c r="C14" s="282"/>
      <c r="D14" s="47"/>
      <c r="E14" s="287"/>
      <c r="F14" s="568"/>
    </row>
    <row r="15" spans="1:6" ht="12.95" customHeight="1" x14ac:dyDescent="0.2">
      <c r="A15" s="303" t="s">
        <v>28</v>
      </c>
      <c r="B15" s="47"/>
      <c r="C15" s="281"/>
      <c r="D15" s="47"/>
      <c r="E15" s="287"/>
      <c r="F15" s="568"/>
    </row>
    <row r="16" spans="1:6" ht="12.95" customHeight="1" x14ac:dyDescent="0.2">
      <c r="A16" s="303" t="s">
        <v>29</v>
      </c>
      <c r="B16" s="47"/>
      <c r="C16" s="281"/>
      <c r="D16" s="47"/>
      <c r="E16" s="287"/>
      <c r="F16" s="568"/>
    </row>
    <row r="17" spans="1:6" ht="12.95" customHeight="1" thickBot="1" x14ac:dyDescent="0.25">
      <c r="A17" s="303" t="s">
        <v>30</v>
      </c>
      <c r="B17" s="56"/>
      <c r="C17" s="283"/>
      <c r="D17" s="47"/>
      <c r="E17" s="288"/>
      <c r="F17" s="568"/>
    </row>
    <row r="18" spans="1:6" ht="15.95" customHeight="1" thickBot="1" x14ac:dyDescent="0.25">
      <c r="A18" s="306" t="s">
        <v>31</v>
      </c>
      <c r="B18" s="123" t="s">
        <v>487</v>
      </c>
      <c r="C18" s="284">
        <f>SUM(C6:C17)</f>
        <v>120893139</v>
      </c>
      <c r="D18" s="123" t="s">
        <v>386</v>
      </c>
      <c r="E18" s="289">
        <f>SUM(E6:E17)</f>
        <v>146948621</v>
      </c>
      <c r="F18" s="568"/>
    </row>
    <row r="19" spans="1:6" ht="12.95" customHeight="1" x14ac:dyDescent="0.2">
      <c r="A19" s="307" t="s">
        <v>32</v>
      </c>
      <c r="B19" s="308" t="s">
        <v>383</v>
      </c>
      <c r="C19" s="453">
        <f>+C20+C21+C22+C23</f>
        <v>27457524</v>
      </c>
      <c r="D19" s="309" t="s">
        <v>190</v>
      </c>
      <c r="E19" s="290"/>
      <c r="F19" s="568"/>
    </row>
    <row r="20" spans="1:6" ht="12.95" customHeight="1" x14ac:dyDescent="0.2">
      <c r="A20" s="310" t="s">
        <v>33</v>
      </c>
      <c r="B20" s="309" t="s">
        <v>228</v>
      </c>
      <c r="C20" s="79">
        <v>26055482</v>
      </c>
      <c r="D20" s="309" t="s">
        <v>385</v>
      </c>
      <c r="E20" s="80"/>
      <c r="F20" s="568"/>
    </row>
    <row r="21" spans="1:6" ht="12.95" customHeight="1" x14ac:dyDescent="0.2">
      <c r="A21" s="310" t="s">
        <v>34</v>
      </c>
      <c r="B21" s="309" t="s">
        <v>229</v>
      </c>
      <c r="C21" s="79"/>
      <c r="D21" s="309" t="s">
        <v>155</v>
      </c>
      <c r="E21" s="80"/>
      <c r="F21" s="568"/>
    </row>
    <row r="22" spans="1:6" ht="12.95" customHeight="1" x14ac:dyDescent="0.2">
      <c r="A22" s="310" t="s">
        <v>35</v>
      </c>
      <c r="B22" s="309" t="s">
        <v>233</v>
      </c>
      <c r="C22" s="79"/>
      <c r="D22" s="309" t="s">
        <v>156</v>
      </c>
      <c r="E22" s="80"/>
      <c r="F22" s="568"/>
    </row>
    <row r="23" spans="1:6" ht="12.95" customHeight="1" x14ac:dyDescent="0.2">
      <c r="A23" s="310" t="s">
        <v>36</v>
      </c>
      <c r="B23" s="309" t="s">
        <v>234</v>
      </c>
      <c r="C23" s="79">
        <v>1402042</v>
      </c>
      <c r="D23" s="308" t="s">
        <v>236</v>
      </c>
      <c r="E23" s="80"/>
      <c r="F23" s="568"/>
    </row>
    <row r="24" spans="1:6" ht="12.95" customHeight="1" x14ac:dyDescent="0.2">
      <c r="A24" s="310" t="s">
        <v>37</v>
      </c>
      <c r="B24" s="309" t="s">
        <v>384</v>
      </c>
      <c r="C24" s="311">
        <f>+C25+C26</f>
        <v>0</v>
      </c>
      <c r="D24" s="309" t="s">
        <v>191</v>
      </c>
      <c r="E24" s="80"/>
      <c r="F24" s="568"/>
    </row>
    <row r="25" spans="1:6" ht="12.95" customHeight="1" x14ac:dyDescent="0.2">
      <c r="A25" s="307" t="s">
        <v>38</v>
      </c>
      <c r="B25" s="308" t="s">
        <v>381</v>
      </c>
      <c r="C25" s="285"/>
      <c r="D25" s="302" t="s">
        <v>469</v>
      </c>
      <c r="E25" s="290"/>
      <c r="F25" s="568"/>
    </row>
    <row r="26" spans="1:6" ht="12.95" customHeight="1" x14ac:dyDescent="0.2">
      <c r="A26" s="310" t="s">
        <v>39</v>
      </c>
      <c r="B26" s="309" t="s">
        <v>382</v>
      </c>
      <c r="C26" s="79"/>
      <c r="D26" s="304" t="s">
        <v>475</v>
      </c>
      <c r="E26" s="80"/>
      <c r="F26" s="568"/>
    </row>
    <row r="27" spans="1:6" ht="12.95" customHeight="1" x14ac:dyDescent="0.2">
      <c r="A27" s="303" t="s">
        <v>40</v>
      </c>
      <c r="B27" s="309" t="s">
        <v>480</v>
      </c>
      <c r="C27" s="79"/>
      <c r="D27" s="304" t="s">
        <v>476</v>
      </c>
      <c r="E27" s="80"/>
      <c r="F27" s="568"/>
    </row>
    <row r="28" spans="1:6" ht="12.95" customHeight="1" thickBot="1" x14ac:dyDescent="0.25">
      <c r="A28" s="368" t="s">
        <v>41</v>
      </c>
      <c r="B28" s="308" t="s">
        <v>339</v>
      </c>
      <c r="C28" s="285"/>
      <c r="D28" s="401" t="s">
        <v>564</v>
      </c>
      <c r="E28" s="290">
        <v>1402042</v>
      </c>
      <c r="F28" s="568"/>
    </row>
    <row r="29" spans="1:6" ht="15.95" customHeight="1" thickBot="1" x14ac:dyDescent="0.25">
      <c r="A29" s="306" t="s">
        <v>42</v>
      </c>
      <c r="B29" s="123" t="s">
        <v>488</v>
      </c>
      <c r="C29" s="284">
        <f>+C19+C24+C27+C28</f>
        <v>27457524</v>
      </c>
      <c r="D29" s="123" t="s">
        <v>490</v>
      </c>
      <c r="E29" s="289">
        <f>SUM(E19:E28)</f>
        <v>1402042</v>
      </c>
      <c r="F29" s="568"/>
    </row>
    <row r="30" spans="1:6" ht="13.5" thickBot="1" x14ac:dyDescent="0.25">
      <c r="A30" s="306" t="s">
        <v>43</v>
      </c>
      <c r="B30" s="312" t="s">
        <v>489</v>
      </c>
      <c r="C30" s="313">
        <f>+C18+C29</f>
        <v>148350663</v>
      </c>
      <c r="D30" s="312" t="s">
        <v>491</v>
      </c>
      <c r="E30" s="313">
        <f>+E18+E29</f>
        <v>148350663</v>
      </c>
      <c r="F30" s="568"/>
    </row>
    <row r="31" spans="1:6" ht="13.5" thickBot="1" x14ac:dyDescent="0.25">
      <c r="A31" s="306" t="s">
        <v>44</v>
      </c>
      <c r="B31" s="312" t="s">
        <v>168</v>
      </c>
      <c r="C31" s="313">
        <f>IF(C18-E18&lt;0,E18-C18,"-")</f>
        <v>26055482</v>
      </c>
      <c r="D31" s="312" t="s">
        <v>169</v>
      </c>
      <c r="E31" s="313" t="str">
        <f>IF(C18-E18&gt;0,C18-E18,"-")</f>
        <v>-</v>
      </c>
      <c r="F31" s="568"/>
    </row>
    <row r="32" spans="1:6" ht="13.5" thickBot="1" x14ac:dyDescent="0.25">
      <c r="A32" s="306" t="s">
        <v>45</v>
      </c>
      <c r="B32" s="312" t="s">
        <v>562</v>
      </c>
      <c r="C32" s="313" t="str">
        <f>IF(C30-E30&lt;0,E30-C30,"-")</f>
        <v>-</v>
      </c>
      <c r="D32" s="312" t="s">
        <v>563</v>
      </c>
      <c r="E32" s="313" t="str">
        <f>IF(C30-E30&gt;0,C30-E30,"-")</f>
        <v>-</v>
      </c>
      <c r="F32" s="568"/>
    </row>
    <row r="33" spans="2:4" ht="18.75" x14ac:dyDescent="0.2">
      <c r="B33" s="569"/>
      <c r="C33" s="569"/>
      <c r="D33" s="569"/>
    </row>
  </sheetData>
  <mergeCells count="3">
    <mergeCell ref="A3:A4"/>
    <mergeCell ref="F1:F32"/>
    <mergeCell ref="B33:D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view="pageLayout" topLeftCell="B13" zoomScaleNormal="160" zoomScaleSheetLayoutView="115" workbookViewId="0">
      <selection activeCell="F1" sqref="F1:F33"/>
    </sheetView>
  </sheetViews>
  <sheetFormatPr defaultRowHeight="12.75" x14ac:dyDescent="0.2"/>
  <cols>
    <col min="1" max="1" width="6.83203125" style="43" customWidth="1"/>
    <col min="2" max="2" width="55.1640625" style="44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1.5" x14ac:dyDescent="0.2">
      <c r="B1" s="291" t="s">
        <v>158</v>
      </c>
      <c r="C1" s="292"/>
      <c r="D1" s="292"/>
      <c r="E1" s="292"/>
      <c r="F1" s="568" t="e">
        <f>'2.1.sz.mell  '!F1:F322</f>
        <v>#REF!</v>
      </c>
    </row>
    <row r="2" spans="1:6" ht="14.25" thickBot="1" x14ac:dyDescent="0.25">
      <c r="E2" s="45" t="str">
        <f>'2.1.sz.mell  '!E2</f>
        <v>Forintban!</v>
      </c>
      <c r="F2" s="568"/>
    </row>
    <row r="3" spans="1:6" ht="13.5" thickBot="1" x14ac:dyDescent="0.25">
      <c r="A3" s="570" t="s">
        <v>70</v>
      </c>
      <c r="B3" s="293" t="s">
        <v>57</v>
      </c>
      <c r="C3" s="294"/>
      <c r="D3" s="293" t="s">
        <v>58</v>
      </c>
      <c r="E3" s="295"/>
      <c r="F3" s="568"/>
    </row>
    <row r="4" spans="1:6" s="46" customFormat="1" ht="24.75" thickBot="1" x14ac:dyDescent="0.25">
      <c r="A4" s="571"/>
      <c r="B4" s="177" t="s">
        <v>62</v>
      </c>
      <c r="C4" s="178" t="e">
        <f>+'2.1.sz.mell  '!C4</f>
        <v>#REF!</v>
      </c>
      <c r="D4" s="177" t="s">
        <v>62</v>
      </c>
      <c r="E4" s="52" t="e">
        <f>+'2.1.sz.mell  '!C4</f>
        <v>#REF!</v>
      </c>
      <c r="F4" s="568"/>
    </row>
    <row r="5" spans="1:6" s="46" customFormat="1" ht="13.5" thickBot="1" x14ac:dyDescent="0.25">
      <c r="A5" s="296"/>
      <c r="B5" s="297" t="s">
        <v>492</v>
      </c>
      <c r="C5" s="298" t="s">
        <v>493</v>
      </c>
      <c r="D5" s="297" t="s">
        <v>494</v>
      </c>
      <c r="E5" s="299" t="s">
        <v>496</v>
      </c>
      <c r="F5" s="568"/>
    </row>
    <row r="6" spans="1:6" ht="12.95" customHeight="1" x14ac:dyDescent="0.2">
      <c r="A6" s="301" t="s">
        <v>19</v>
      </c>
      <c r="B6" s="302" t="s">
        <v>387</v>
      </c>
      <c r="C6" s="280">
        <v>159161300</v>
      </c>
      <c r="D6" s="302" t="s">
        <v>575</v>
      </c>
      <c r="E6" s="286">
        <v>53368660</v>
      </c>
      <c r="F6" s="568"/>
    </row>
    <row r="7" spans="1:6" x14ac:dyDescent="0.2">
      <c r="A7" s="303" t="s">
        <v>20</v>
      </c>
      <c r="B7" s="304" t="s">
        <v>388</v>
      </c>
      <c r="C7" s="281"/>
      <c r="D7" s="304" t="s">
        <v>393</v>
      </c>
      <c r="E7" s="287"/>
      <c r="F7" s="568"/>
    </row>
    <row r="8" spans="1:6" ht="12.95" customHeight="1" x14ac:dyDescent="0.2">
      <c r="A8" s="303" t="s">
        <v>21</v>
      </c>
      <c r="B8" s="304" t="s">
        <v>10</v>
      </c>
      <c r="C8" s="281">
        <v>4318000</v>
      </c>
      <c r="D8" s="304" t="s">
        <v>576</v>
      </c>
      <c r="E8" s="287">
        <v>112262471</v>
      </c>
      <c r="F8" s="568"/>
    </row>
    <row r="9" spans="1:6" ht="12.95" customHeight="1" x14ac:dyDescent="0.2">
      <c r="A9" s="303" t="s">
        <v>22</v>
      </c>
      <c r="B9" s="304" t="s">
        <v>389</v>
      </c>
      <c r="C9" s="281"/>
      <c r="D9" s="304" t="s">
        <v>394</v>
      </c>
      <c r="E9" s="287"/>
      <c r="F9" s="568"/>
    </row>
    <row r="10" spans="1:6" ht="12.75" customHeight="1" x14ac:dyDescent="0.2">
      <c r="A10" s="303" t="s">
        <v>23</v>
      </c>
      <c r="B10" s="304" t="s">
        <v>390</v>
      </c>
      <c r="C10" s="281"/>
      <c r="D10" s="304" t="s">
        <v>577</v>
      </c>
      <c r="E10" s="287"/>
      <c r="F10" s="568"/>
    </row>
    <row r="11" spans="1:6" ht="12.95" customHeight="1" x14ac:dyDescent="0.2">
      <c r="A11" s="303" t="s">
        <v>24</v>
      </c>
      <c r="B11" s="304" t="s">
        <v>391</v>
      </c>
      <c r="C11" s="282"/>
      <c r="D11" s="527" t="s">
        <v>578</v>
      </c>
      <c r="E11" s="287"/>
      <c r="F11" s="568"/>
    </row>
    <row r="12" spans="1:6" ht="12.95" customHeight="1" x14ac:dyDescent="0.2">
      <c r="A12" s="303" t="s">
        <v>25</v>
      </c>
      <c r="B12" s="47"/>
      <c r="C12" s="281"/>
      <c r="D12" s="402"/>
      <c r="E12" s="287"/>
      <c r="F12" s="568"/>
    </row>
    <row r="13" spans="1:6" ht="12.95" customHeight="1" x14ac:dyDescent="0.2">
      <c r="A13" s="303" t="s">
        <v>26</v>
      </c>
      <c r="B13" s="47"/>
      <c r="C13" s="281"/>
      <c r="D13" s="403"/>
      <c r="E13" s="287"/>
      <c r="F13" s="568"/>
    </row>
    <row r="14" spans="1:6" ht="12.95" customHeight="1" x14ac:dyDescent="0.2">
      <c r="A14" s="303" t="s">
        <v>27</v>
      </c>
      <c r="B14" s="400"/>
      <c r="C14" s="282"/>
      <c r="D14" s="402"/>
      <c r="E14" s="287"/>
      <c r="F14" s="568"/>
    </row>
    <row r="15" spans="1:6" x14ac:dyDescent="0.2">
      <c r="A15" s="303" t="s">
        <v>28</v>
      </c>
      <c r="B15" s="47"/>
      <c r="C15" s="282"/>
      <c r="D15" s="402"/>
      <c r="E15" s="287"/>
      <c r="F15" s="568"/>
    </row>
    <row r="16" spans="1:6" ht="12.95" customHeight="1" thickBot="1" x14ac:dyDescent="0.25">
      <c r="A16" s="368" t="s">
        <v>29</v>
      </c>
      <c r="B16" s="401"/>
      <c r="C16" s="370"/>
      <c r="D16" s="369" t="s">
        <v>51</v>
      </c>
      <c r="E16" s="334"/>
      <c r="F16" s="568"/>
    </row>
    <row r="17" spans="1:6" ht="15.95" customHeight="1" thickBot="1" x14ac:dyDescent="0.25">
      <c r="A17" s="306" t="s">
        <v>30</v>
      </c>
      <c r="B17" s="123" t="s">
        <v>401</v>
      </c>
      <c r="C17" s="284">
        <f>+C6+C8+C9+C11+C12+C13+C14+C15+C16</f>
        <v>163479300</v>
      </c>
      <c r="D17" s="123" t="s">
        <v>402</v>
      </c>
      <c r="E17" s="289">
        <f>+E6+E8+E10+E11+E12+E13+E14+E15+E16</f>
        <v>165631131</v>
      </c>
      <c r="F17" s="568"/>
    </row>
    <row r="18" spans="1:6" ht="12.95" customHeight="1" x14ac:dyDescent="0.2">
      <c r="A18" s="301" t="s">
        <v>31</v>
      </c>
      <c r="B18" s="316" t="s">
        <v>248</v>
      </c>
      <c r="C18" s="323">
        <f>SUM(C19:C23)</f>
        <v>2151831</v>
      </c>
      <c r="D18" s="309" t="s">
        <v>190</v>
      </c>
      <c r="E18" s="77"/>
      <c r="F18" s="568"/>
    </row>
    <row r="19" spans="1:6" ht="12.95" customHeight="1" x14ac:dyDescent="0.2">
      <c r="A19" s="303" t="s">
        <v>32</v>
      </c>
      <c r="B19" s="317" t="s">
        <v>237</v>
      </c>
      <c r="C19" s="79">
        <v>2151831</v>
      </c>
      <c r="D19" s="309" t="s">
        <v>193</v>
      </c>
      <c r="E19" s="80"/>
      <c r="F19" s="568"/>
    </row>
    <row r="20" spans="1:6" ht="12.95" customHeight="1" x14ac:dyDescent="0.2">
      <c r="A20" s="301" t="s">
        <v>33</v>
      </c>
      <c r="B20" s="317" t="s">
        <v>238</v>
      </c>
      <c r="C20" s="79"/>
      <c r="D20" s="309" t="s">
        <v>155</v>
      </c>
      <c r="E20" s="80"/>
      <c r="F20" s="568"/>
    </row>
    <row r="21" spans="1:6" ht="12.95" customHeight="1" x14ac:dyDescent="0.2">
      <c r="A21" s="303" t="s">
        <v>34</v>
      </c>
      <c r="B21" s="317" t="s">
        <v>239</v>
      </c>
      <c r="C21" s="79"/>
      <c r="D21" s="309" t="s">
        <v>156</v>
      </c>
      <c r="E21" s="80"/>
      <c r="F21" s="568"/>
    </row>
    <row r="22" spans="1:6" ht="12.95" customHeight="1" x14ac:dyDescent="0.2">
      <c r="A22" s="301" t="s">
        <v>35</v>
      </c>
      <c r="B22" s="317" t="s">
        <v>240</v>
      </c>
      <c r="C22" s="79"/>
      <c r="D22" s="308" t="s">
        <v>236</v>
      </c>
      <c r="E22" s="80"/>
      <c r="F22" s="568"/>
    </row>
    <row r="23" spans="1:6" ht="12.95" customHeight="1" x14ac:dyDescent="0.2">
      <c r="A23" s="303" t="s">
        <v>36</v>
      </c>
      <c r="B23" s="318" t="s">
        <v>241</v>
      </c>
      <c r="C23" s="79"/>
      <c r="D23" s="309" t="s">
        <v>194</v>
      </c>
      <c r="E23" s="80"/>
      <c r="F23" s="568"/>
    </row>
    <row r="24" spans="1:6" ht="12.95" customHeight="1" x14ac:dyDescent="0.2">
      <c r="A24" s="301" t="s">
        <v>37</v>
      </c>
      <c r="B24" s="319" t="s">
        <v>242</v>
      </c>
      <c r="C24" s="311">
        <f>+C25+C26+C27+C28+C29</f>
        <v>0</v>
      </c>
      <c r="D24" s="320" t="s">
        <v>192</v>
      </c>
      <c r="E24" s="80"/>
      <c r="F24" s="568"/>
    </row>
    <row r="25" spans="1:6" ht="12.95" customHeight="1" x14ac:dyDescent="0.2">
      <c r="A25" s="303" t="s">
        <v>38</v>
      </c>
      <c r="B25" s="318" t="s">
        <v>243</v>
      </c>
      <c r="C25" s="79"/>
      <c r="D25" s="320" t="s">
        <v>395</v>
      </c>
      <c r="E25" s="80"/>
      <c r="F25" s="568"/>
    </row>
    <row r="26" spans="1:6" ht="12.95" customHeight="1" x14ac:dyDescent="0.2">
      <c r="A26" s="301" t="s">
        <v>39</v>
      </c>
      <c r="B26" s="318" t="s">
        <v>244</v>
      </c>
      <c r="C26" s="79"/>
      <c r="D26" s="315"/>
      <c r="E26" s="80"/>
      <c r="F26" s="568"/>
    </row>
    <row r="27" spans="1:6" ht="12.95" customHeight="1" x14ac:dyDescent="0.2">
      <c r="A27" s="303" t="s">
        <v>40</v>
      </c>
      <c r="B27" s="317" t="s">
        <v>245</v>
      </c>
      <c r="C27" s="79"/>
      <c r="D27" s="119"/>
      <c r="E27" s="80"/>
      <c r="F27" s="568"/>
    </row>
    <row r="28" spans="1:6" ht="12.95" customHeight="1" x14ac:dyDescent="0.2">
      <c r="A28" s="301" t="s">
        <v>41</v>
      </c>
      <c r="B28" s="321" t="s">
        <v>246</v>
      </c>
      <c r="C28" s="79"/>
      <c r="D28" s="47"/>
      <c r="E28" s="80"/>
      <c r="F28" s="568"/>
    </row>
    <row r="29" spans="1:6" ht="12.95" customHeight="1" thickBot="1" x14ac:dyDescent="0.25">
      <c r="A29" s="303" t="s">
        <v>42</v>
      </c>
      <c r="B29" s="322" t="s">
        <v>247</v>
      </c>
      <c r="C29" s="79"/>
      <c r="D29" s="119"/>
      <c r="E29" s="80"/>
      <c r="F29" s="568"/>
    </row>
    <row r="30" spans="1:6" ht="21.75" customHeight="1" thickBot="1" x14ac:dyDescent="0.25">
      <c r="A30" s="306" t="s">
        <v>43</v>
      </c>
      <c r="B30" s="123" t="s">
        <v>392</v>
      </c>
      <c r="C30" s="284">
        <f>+C18+C24</f>
        <v>2151831</v>
      </c>
      <c r="D30" s="123" t="s">
        <v>396</v>
      </c>
      <c r="E30" s="289">
        <f>SUM(E18:E29)</f>
        <v>0</v>
      </c>
      <c r="F30" s="568"/>
    </row>
    <row r="31" spans="1:6" ht="13.5" thickBot="1" x14ac:dyDescent="0.25">
      <c r="A31" s="306" t="s">
        <v>44</v>
      </c>
      <c r="B31" s="312" t="s">
        <v>397</v>
      </c>
      <c r="C31" s="313">
        <f>+C17+C30</f>
        <v>165631131</v>
      </c>
      <c r="D31" s="312" t="s">
        <v>398</v>
      </c>
      <c r="E31" s="313">
        <f>+E17+E30</f>
        <v>165631131</v>
      </c>
      <c r="F31" s="568"/>
    </row>
    <row r="32" spans="1:6" ht="13.5" thickBot="1" x14ac:dyDescent="0.25">
      <c r="A32" s="306" t="s">
        <v>45</v>
      </c>
      <c r="B32" s="312" t="s">
        <v>168</v>
      </c>
      <c r="C32" s="313">
        <f>IF(C17-E17&lt;0,E17-C17,"-")</f>
        <v>2151831</v>
      </c>
      <c r="D32" s="312" t="s">
        <v>169</v>
      </c>
      <c r="E32" s="313" t="str">
        <f>IF(C17-E17&gt;0,C17-E17,"-")</f>
        <v>-</v>
      </c>
      <c r="F32" s="568"/>
    </row>
    <row r="33" spans="1:6" ht="13.5" thickBot="1" x14ac:dyDescent="0.25">
      <c r="A33" s="306" t="s">
        <v>46</v>
      </c>
      <c r="B33" s="312" t="s">
        <v>562</v>
      </c>
      <c r="C33" s="313" t="str">
        <f>IF(C31-E31&lt;0,E31-C31,"-")</f>
        <v>-</v>
      </c>
      <c r="D33" s="312" t="s">
        <v>563</v>
      </c>
      <c r="E33" s="313" t="str">
        <f>IF(C31-E31&gt;0,C31-E31,"-")</f>
        <v>-</v>
      </c>
      <c r="F33" s="568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100" workbookViewId="0">
      <selection activeCell="C3" sqref="C3:E3"/>
    </sheetView>
  </sheetViews>
  <sheetFormatPr defaultRowHeight="15" x14ac:dyDescent="0.25"/>
  <cols>
    <col min="1" max="1" width="5.6640625" style="136" customWidth="1"/>
    <col min="2" max="2" width="35.6640625" style="136" customWidth="1"/>
    <col min="3" max="6" width="14" style="136" customWidth="1"/>
    <col min="7" max="16384" width="9.33203125" style="136"/>
  </cols>
  <sheetData>
    <row r="1" spans="1:7" ht="33" customHeight="1" x14ac:dyDescent="0.25">
      <c r="A1" s="572" t="s">
        <v>569</v>
      </c>
      <c r="B1" s="572"/>
      <c r="C1" s="572"/>
      <c r="D1" s="572"/>
      <c r="E1" s="572"/>
      <c r="F1" s="572"/>
    </row>
    <row r="2" spans="1:7" ht="15.95" customHeight="1" thickBot="1" x14ac:dyDescent="0.3">
      <c r="A2" s="137"/>
      <c r="B2" s="137"/>
      <c r="C2" s="573"/>
      <c r="D2" s="573"/>
      <c r="E2" s="580" t="str">
        <f>'2.2.sz.mell  '!E2</f>
        <v>Forintban!</v>
      </c>
      <c r="F2" s="580"/>
      <c r="G2" s="143"/>
    </row>
    <row r="3" spans="1:7" ht="63" customHeight="1" x14ac:dyDescent="0.25">
      <c r="A3" s="576" t="s">
        <v>17</v>
      </c>
      <c r="B3" s="578" t="s">
        <v>196</v>
      </c>
      <c r="C3" s="578" t="s">
        <v>252</v>
      </c>
      <c r="D3" s="578"/>
      <c r="E3" s="578"/>
      <c r="F3" s="574" t="s">
        <v>501</v>
      </c>
    </row>
    <row r="4" spans="1:7" ht="15.75" thickBot="1" x14ac:dyDescent="0.3">
      <c r="A4" s="577"/>
      <c r="B4" s="579"/>
      <c r="C4" s="445" t="e">
        <f>+LEFT(#REF!,4)+1</f>
        <v>#REF!</v>
      </c>
      <c r="D4" s="445" t="e">
        <f>+C4+1</f>
        <v>#REF!</v>
      </c>
      <c r="E4" s="445" t="e">
        <f>+D4+1</f>
        <v>#REF!</v>
      </c>
      <c r="F4" s="575"/>
    </row>
    <row r="5" spans="1:7" ht="15.75" thickBot="1" x14ac:dyDescent="0.3">
      <c r="A5" s="140"/>
      <c r="B5" s="141" t="s">
        <v>492</v>
      </c>
      <c r="C5" s="141" t="s">
        <v>493</v>
      </c>
      <c r="D5" s="141" t="s">
        <v>494</v>
      </c>
      <c r="E5" s="141" t="s">
        <v>496</v>
      </c>
      <c r="F5" s="142" t="s">
        <v>495</v>
      </c>
    </row>
    <row r="6" spans="1:7" x14ac:dyDescent="0.25">
      <c r="A6" s="139" t="s">
        <v>19</v>
      </c>
      <c r="B6" s="158"/>
      <c r="C6" s="487"/>
      <c r="D6" s="487"/>
      <c r="E6" s="487"/>
      <c r="F6" s="488">
        <f>SUM(C6:E6)</f>
        <v>0</v>
      </c>
    </row>
    <row r="7" spans="1:7" x14ac:dyDescent="0.25">
      <c r="A7" s="138" t="s">
        <v>20</v>
      </c>
      <c r="B7" s="159"/>
      <c r="C7" s="489"/>
      <c r="D7" s="489"/>
      <c r="E7" s="489"/>
      <c r="F7" s="490">
        <f>SUM(C7:E7)</f>
        <v>0</v>
      </c>
    </row>
    <row r="8" spans="1:7" x14ac:dyDescent="0.25">
      <c r="A8" s="138" t="s">
        <v>21</v>
      </c>
      <c r="B8" s="159"/>
      <c r="C8" s="489"/>
      <c r="D8" s="489"/>
      <c r="E8" s="489"/>
      <c r="F8" s="490">
        <f>SUM(C8:E8)</f>
        <v>0</v>
      </c>
    </row>
    <row r="9" spans="1:7" x14ac:dyDescent="0.25">
      <c r="A9" s="138" t="s">
        <v>22</v>
      </c>
      <c r="B9" s="159"/>
      <c r="C9" s="489"/>
      <c r="D9" s="489"/>
      <c r="E9" s="489"/>
      <c r="F9" s="490">
        <f>SUM(C9:E9)</f>
        <v>0</v>
      </c>
    </row>
    <row r="10" spans="1:7" ht="15.75" thickBot="1" x14ac:dyDescent="0.3">
      <c r="A10" s="144" t="s">
        <v>23</v>
      </c>
      <c r="B10" s="160"/>
      <c r="C10" s="491"/>
      <c r="D10" s="491"/>
      <c r="E10" s="491"/>
      <c r="F10" s="490">
        <f>SUM(C10:E10)</f>
        <v>0</v>
      </c>
    </row>
    <row r="11" spans="1:7" s="432" customFormat="1" thickBot="1" x14ac:dyDescent="0.25">
      <c r="A11" s="431" t="s">
        <v>24</v>
      </c>
      <c r="B11" s="145" t="s">
        <v>197</v>
      </c>
      <c r="C11" s="492">
        <f>SUM(C6:C10)</f>
        <v>0</v>
      </c>
      <c r="D11" s="492">
        <f>SUM(D6:D10)</f>
        <v>0</v>
      </c>
      <c r="E11" s="492">
        <f>SUM(E6:E10)</f>
        <v>0</v>
      </c>
      <c r="F11" s="49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&amp;R&amp;11 3. melléklet az 1/2019. (III.14.)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4" sqref="C4"/>
    </sheetView>
  </sheetViews>
  <sheetFormatPr defaultRowHeight="15" x14ac:dyDescent="0.25"/>
  <cols>
    <col min="1" max="1" width="5.6640625" style="136" customWidth="1"/>
    <col min="2" max="2" width="66.83203125" style="136" customWidth="1"/>
    <col min="3" max="3" width="27" style="136" customWidth="1"/>
    <col min="4" max="16384" width="9.33203125" style="136"/>
  </cols>
  <sheetData>
    <row r="1" spans="1:4" ht="33" customHeight="1" x14ac:dyDescent="0.25">
      <c r="A1" s="572" t="e">
        <f>+CONCATENATE("Ura Község Önkormányzat ",CONCATENATE(LEFT(#REF!,4),". évi adósságot keletkeztető fejlesztési céljai"))</f>
        <v>#REF!</v>
      </c>
      <c r="B1" s="572"/>
      <c r="C1" s="572"/>
    </row>
    <row r="2" spans="1:4" ht="15.95" customHeight="1" thickBot="1" x14ac:dyDescent="0.3">
      <c r="A2" s="137"/>
      <c r="B2" s="137"/>
      <c r="C2" s="146" t="str">
        <f>'4.sz.mell.'!C2</f>
        <v>Forintban!</v>
      </c>
      <c r="D2" s="143"/>
    </row>
    <row r="3" spans="1:4" ht="26.25" customHeight="1" thickBot="1" x14ac:dyDescent="0.3">
      <c r="A3" s="161" t="s">
        <v>17</v>
      </c>
      <c r="B3" s="162" t="s">
        <v>199</v>
      </c>
      <c r="C3" s="163" t="s">
        <v>225</v>
      </c>
    </row>
    <row r="4" spans="1:4" ht="15.75" thickBot="1" x14ac:dyDescent="0.3">
      <c r="A4" s="164"/>
      <c r="B4" s="480" t="s">
        <v>492</v>
      </c>
      <c r="C4" s="481" t="s">
        <v>493</v>
      </c>
    </row>
    <row r="5" spans="1:4" x14ac:dyDescent="0.25">
      <c r="A5" s="165" t="s">
        <v>19</v>
      </c>
      <c r="B5" s="172" t="s">
        <v>580</v>
      </c>
      <c r="C5" s="169">
        <v>53368660</v>
      </c>
    </row>
    <row r="6" spans="1:4" x14ac:dyDescent="0.25">
      <c r="A6" s="166" t="s">
        <v>20</v>
      </c>
      <c r="B6" s="173" t="s">
        <v>565</v>
      </c>
      <c r="C6" s="170">
        <v>112262471</v>
      </c>
    </row>
    <row r="7" spans="1:4" ht="15.75" thickBot="1" x14ac:dyDescent="0.3">
      <c r="A7" s="167" t="s">
        <v>21</v>
      </c>
      <c r="B7" s="174" t="s">
        <v>566</v>
      </c>
      <c r="C7" s="171"/>
    </row>
    <row r="8" spans="1:4" s="432" customFormat="1" ht="17.25" customHeight="1" thickBot="1" x14ac:dyDescent="0.25">
      <c r="A8" s="433" t="s">
        <v>22</v>
      </c>
      <c r="B8" s="124" t="s">
        <v>200</v>
      </c>
      <c r="C8" s="168">
        <f>SUM(C5:C7)</f>
        <v>165631131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1/2019. (III.14.)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B7" sqref="B7"/>
    </sheetView>
  </sheetViews>
  <sheetFormatPr defaultRowHeight="15" x14ac:dyDescent="0.25"/>
  <cols>
    <col min="1" max="1" width="5.6640625" style="136" customWidth="1"/>
    <col min="2" max="2" width="68.6640625" style="136" customWidth="1"/>
    <col min="3" max="3" width="19.5" style="136" customWidth="1"/>
    <col min="4" max="16384" width="9.33203125" style="136"/>
  </cols>
  <sheetData>
    <row r="1" spans="1:4" ht="33" customHeight="1" x14ac:dyDescent="0.25">
      <c r="A1" s="572" t="s">
        <v>570</v>
      </c>
      <c r="B1" s="572"/>
      <c r="C1" s="572"/>
    </row>
    <row r="2" spans="1:4" ht="15.95" customHeight="1" thickBot="1" x14ac:dyDescent="0.3">
      <c r="A2" s="137"/>
      <c r="B2" s="137"/>
      <c r="C2" s="146" t="str">
        <f>'2.2.sz.mell  '!E2</f>
        <v>Forintban!</v>
      </c>
      <c r="D2" s="143"/>
    </row>
    <row r="3" spans="1:4" ht="26.25" customHeight="1" thickBot="1" x14ac:dyDescent="0.3">
      <c r="A3" s="161" t="s">
        <v>17</v>
      </c>
      <c r="B3" s="162" t="s">
        <v>195</v>
      </c>
      <c r="C3" s="163" t="e">
        <f>+'1.1.sz.mell.'!C3</f>
        <v>#REF!</v>
      </c>
    </row>
    <row r="4" spans="1:4" ht="15.75" thickBot="1" x14ac:dyDescent="0.3">
      <c r="A4" s="164"/>
      <c r="B4" s="480" t="s">
        <v>492</v>
      </c>
      <c r="C4" s="481" t="s">
        <v>493</v>
      </c>
    </row>
    <row r="5" spans="1:4" x14ac:dyDescent="0.25">
      <c r="A5" s="165" t="s">
        <v>19</v>
      </c>
      <c r="B5" s="327" t="s">
        <v>502</v>
      </c>
      <c r="C5" s="324">
        <v>1600000</v>
      </c>
    </row>
    <row r="6" spans="1:4" ht="24.75" x14ac:dyDescent="0.25">
      <c r="A6" s="166" t="s">
        <v>20</v>
      </c>
      <c r="B6" s="359" t="s">
        <v>249</v>
      </c>
      <c r="C6" s="325">
        <v>3400000</v>
      </c>
    </row>
    <row r="7" spans="1:4" x14ac:dyDescent="0.25">
      <c r="A7" s="166" t="s">
        <v>21</v>
      </c>
      <c r="B7" s="360" t="s">
        <v>503</v>
      </c>
      <c r="C7" s="325"/>
    </row>
    <row r="8" spans="1:4" ht="24.75" x14ac:dyDescent="0.25">
      <c r="A8" s="166" t="s">
        <v>22</v>
      </c>
      <c r="B8" s="360" t="s">
        <v>251</v>
      </c>
      <c r="C8" s="325"/>
    </row>
    <row r="9" spans="1:4" x14ac:dyDescent="0.25">
      <c r="A9" s="167" t="s">
        <v>23</v>
      </c>
      <c r="B9" s="360" t="s">
        <v>250</v>
      </c>
      <c r="C9" s="326"/>
    </row>
    <row r="10" spans="1:4" ht="15.75" thickBot="1" x14ac:dyDescent="0.3">
      <c r="A10" s="166" t="s">
        <v>24</v>
      </c>
      <c r="B10" s="361" t="s">
        <v>504</v>
      </c>
      <c r="C10" s="325"/>
    </row>
    <row r="11" spans="1:4" ht="15.75" thickBot="1" x14ac:dyDescent="0.3">
      <c r="A11" s="581" t="s">
        <v>198</v>
      </c>
      <c r="B11" s="582"/>
      <c r="C11" s="168">
        <f>SUM(C5:C10)</f>
        <v>5000000</v>
      </c>
    </row>
    <row r="12" spans="1:4" ht="23.25" customHeight="1" x14ac:dyDescent="0.25">
      <c r="A12" s="583" t="s">
        <v>227</v>
      </c>
      <c r="B12" s="583"/>
      <c r="C12" s="583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1/2019. (III.14.)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18</vt:i4>
      </vt:variant>
    </vt:vector>
  </HeadingPairs>
  <TitlesOfParts>
    <vt:vector size="51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  </vt:lpstr>
      <vt:lpstr>5.sz.mell.</vt:lpstr>
      <vt:lpstr>4.sz.mell.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11.sz.mell.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2019-03-08T11:27:01Z</cp:lastPrinted>
  <dcterms:created xsi:type="dcterms:W3CDTF">1999-10-30T10:30:45Z</dcterms:created>
  <dcterms:modified xsi:type="dcterms:W3CDTF">2019-03-28T19:42:12Z</dcterms:modified>
</cp:coreProperties>
</file>