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230" yWindow="-225" windowWidth="12660" windowHeight="11640" tabRatio="727" firstSheet="1" activeTab="9"/>
  </bookViews>
  <sheets>
    <sheet name="ÖSSZEFÜGGÉSEK" sheetId="75" r:id="rId1"/>
    <sheet name="1.1.sz.mell." sheetId="1" r:id="rId2"/>
    <sheet name="1.2.sz.mell." sheetId="129" r:id="rId3"/>
    <sheet name="1.3.sz.mell." sheetId="130" r:id="rId4"/>
    <sheet name="2.1.sz.mell  " sheetId="73" r:id="rId5"/>
    <sheet name="2.2.sz.mell  " sheetId="61" r:id="rId6"/>
    <sheet name="ELLENŐRZÉS-1.sz.2.a.sz.2.b.sz." sheetId="76" r:id="rId7"/>
    <sheet name="3.sz.mell." sheetId="63" r:id="rId8"/>
    <sheet name="4.sz.mell." sheetId="64" r:id="rId9"/>
    <sheet name="5.1. sz. mell" sheetId="3" r:id="rId10"/>
    <sheet name="5.1.1. sz. mell" sheetId="133" r:id="rId11"/>
    <sheet name="5.1.2. sz. mell" sheetId="134" r:id="rId12"/>
    <sheet name="5.2. sz. mell" sheetId="79" r:id="rId13"/>
    <sheet name="5.2.1. sz. mell" sheetId="138" r:id="rId14"/>
    <sheet name="5.3. sz. mell" sheetId="105" r:id="rId15"/>
    <sheet name="5.3.1. sz. mell" sheetId="139" r:id="rId16"/>
    <sheet name="5.4. sz. mell " sheetId="143" r:id="rId17"/>
    <sheet name="5.4.1. sz. mell " sheetId="145" r:id="rId18"/>
    <sheet name="5.5. sz. mell" sheetId="147" r:id="rId19"/>
    <sheet name="5.5.1. sz. mell" sheetId="144" r:id="rId20"/>
    <sheet name="5.6. sz. mell" sheetId="148" r:id="rId21"/>
    <sheet name="5.6.1. sz. mell" sheetId="149" r:id="rId22"/>
    <sheet name="5.7. sz. mell" sheetId="150" r:id="rId23"/>
    <sheet name="5.7.1. sz. mell" sheetId="151" r:id="rId24"/>
    <sheet name="Munka1" sheetId="94" r:id="rId25"/>
    <sheet name="Munka2" sheetId="142" r:id="rId26"/>
  </sheets>
  <definedNames>
    <definedName name="_xlnm.Print_Titles" localSheetId="9">'5.1. sz. mell'!$1:$6</definedName>
    <definedName name="_xlnm.Print_Titles" localSheetId="10">'5.1.1. sz. mell'!$1:$6</definedName>
    <definedName name="_xlnm.Print_Titles" localSheetId="11">'5.1.2. sz. mell'!$1:$6</definedName>
    <definedName name="_xlnm.Print_Titles" localSheetId="12">'5.2. sz. mell'!$1:$6</definedName>
    <definedName name="_xlnm.Print_Titles" localSheetId="13">'5.2.1. sz. mell'!$1:$6</definedName>
    <definedName name="_xlnm.Print_Titles" localSheetId="14">'5.3. sz. mell'!$1:$6</definedName>
    <definedName name="_xlnm.Print_Titles" localSheetId="15">'5.3.1. sz. mell'!$1:$6</definedName>
    <definedName name="_xlnm.Print_Titles" localSheetId="16">'5.4. sz. mell '!$1:$6</definedName>
    <definedName name="_xlnm.Print_Titles" localSheetId="17">'5.4.1. sz. mell '!$1:$6</definedName>
    <definedName name="_xlnm.Print_Titles" localSheetId="18">'5.5. sz. mell'!$1:$6</definedName>
    <definedName name="_xlnm.Print_Titles" localSheetId="19">'5.5.1. sz. mell'!$1:$6</definedName>
    <definedName name="_xlnm.Print_Titles" localSheetId="20">'5.6. sz. mell'!$1:$6</definedName>
    <definedName name="_xlnm.Print_Titles" localSheetId="21">'5.6.1. sz. mell'!$1:$6</definedName>
    <definedName name="_xlnm.Print_Titles" localSheetId="22">'5.7. sz. mell'!$1:$6</definedName>
    <definedName name="_xlnm.Print_Titles" localSheetId="23">'5.7.1. sz. mell'!$1:$6</definedName>
    <definedName name="_xlnm.Print_Area" localSheetId="1">'1.1.sz.mell.'!$A$1:$F$161</definedName>
    <definedName name="_xlnm.Print_Area" localSheetId="2">'1.2.sz.mell.'!$A$1:$F$161</definedName>
    <definedName name="_xlnm.Print_Area" localSheetId="3">'1.3.sz.mell.'!$A$1:$F$161</definedName>
  </definedNames>
  <calcPr calcId="145621"/>
</workbook>
</file>

<file path=xl/calcChain.xml><?xml version="1.0" encoding="utf-8"?>
<calcChain xmlns="http://schemas.openxmlformats.org/spreadsheetml/2006/main">
  <c r="I30" i="61" l="1"/>
  <c r="I17" i="61"/>
  <c r="I31" i="61" s="1"/>
  <c r="K16" i="61"/>
  <c r="K7" i="61"/>
  <c r="K8" i="61"/>
  <c r="K9" i="61"/>
  <c r="K10" i="61"/>
  <c r="K11" i="61"/>
  <c r="K12" i="61"/>
  <c r="K13" i="61"/>
  <c r="K14" i="61"/>
  <c r="K15" i="61"/>
  <c r="K6" i="61"/>
  <c r="D17" i="61"/>
  <c r="D32" i="61" s="1"/>
  <c r="E17" i="61"/>
  <c r="C17" i="61"/>
  <c r="F26" i="61"/>
  <c r="F27" i="61"/>
  <c r="F28" i="61"/>
  <c r="F29" i="61"/>
  <c r="F25" i="61"/>
  <c r="F20" i="61"/>
  <c r="F21" i="61"/>
  <c r="F22" i="61"/>
  <c r="F23" i="61"/>
  <c r="F19" i="61"/>
  <c r="D18" i="61"/>
  <c r="D30" i="61" s="1"/>
  <c r="D31" i="61" s="1"/>
  <c r="F9" i="61"/>
  <c r="F10" i="61"/>
  <c r="F7" i="61"/>
  <c r="F8" i="61"/>
  <c r="F11" i="61"/>
  <c r="F12" i="61"/>
  <c r="F13" i="61"/>
  <c r="F14" i="61"/>
  <c r="F15" i="61"/>
  <c r="F16" i="61"/>
  <c r="F6" i="61"/>
  <c r="F17" i="61" s="1"/>
  <c r="F26" i="73"/>
  <c r="F27" i="73"/>
  <c r="F28" i="73"/>
  <c r="F25" i="73"/>
  <c r="F21" i="73"/>
  <c r="F22" i="73"/>
  <c r="F23" i="73"/>
  <c r="F20" i="73"/>
  <c r="K20" i="73"/>
  <c r="K21" i="73"/>
  <c r="K22" i="73"/>
  <c r="K23" i="73"/>
  <c r="K24" i="73"/>
  <c r="K25" i="73"/>
  <c r="K26" i="73"/>
  <c r="K27" i="73"/>
  <c r="K28" i="73"/>
  <c r="K19" i="73"/>
  <c r="K7" i="73"/>
  <c r="K8" i="73"/>
  <c r="K9" i="73"/>
  <c r="K10" i="73"/>
  <c r="K11" i="73"/>
  <c r="K12" i="73"/>
  <c r="K13" i="73"/>
  <c r="K6" i="73"/>
  <c r="F7" i="73"/>
  <c r="F8" i="73"/>
  <c r="F9" i="73"/>
  <c r="F10" i="73"/>
  <c r="F11" i="73"/>
  <c r="F12" i="73"/>
  <c r="F13" i="73"/>
  <c r="F14" i="73"/>
  <c r="F15" i="73"/>
  <c r="F16" i="73"/>
  <c r="F17" i="73"/>
  <c r="F6" i="73"/>
  <c r="F47" i="139"/>
  <c r="F48" i="139"/>
  <c r="F46" i="139"/>
  <c r="D45" i="139"/>
  <c r="D57" i="139" s="1"/>
  <c r="D51" i="139"/>
  <c r="F32" i="133"/>
  <c r="F20" i="133"/>
  <c r="E114" i="133"/>
  <c r="F24" i="133"/>
  <c r="F25" i="133"/>
  <c r="F26" i="133"/>
  <c r="F27" i="133"/>
  <c r="F28" i="133"/>
  <c r="F23" i="133"/>
  <c r="E22" i="133"/>
  <c r="F22" i="133"/>
  <c r="F39" i="151"/>
  <c r="F40" i="151"/>
  <c r="F38" i="151"/>
  <c r="D37" i="151"/>
  <c r="E37" i="151"/>
  <c r="D8" i="151"/>
  <c r="D36" i="151" s="1"/>
  <c r="D41" i="151" s="1"/>
  <c r="F10" i="151"/>
  <c r="F11" i="151"/>
  <c r="F12" i="151"/>
  <c r="F13" i="151"/>
  <c r="F14" i="151"/>
  <c r="F15" i="151"/>
  <c r="F16" i="151"/>
  <c r="F17" i="151"/>
  <c r="F18" i="151"/>
  <c r="F9" i="151"/>
  <c r="D51" i="150"/>
  <c r="D45" i="150"/>
  <c r="D57" i="150" s="1"/>
  <c r="F53" i="150"/>
  <c r="F54" i="150"/>
  <c r="F55" i="150"/>
  <c r="F52" i="150"/>
  <c r="F47" i="150"/>
  <c r="F48" i="150"/>
  <c r="F49" i="150"/>
  <c r="F50" i="150"/>
  <c r="F46" i="150"/>
  <c r="E37" i="150"/>
  <c r="F39" i="150"/>
  <c r="F40" i="150"/>
  <c r="F38" i="150"/>
  <c r="F37" i="150" s="1"/>
  <c r="D37" i="150"/>
  <c r="F10" i="150"/>
  <c r="F11" i="150"/>
  <c r="F12" i="150"/>
  <c r="F13" i="150"/>
  <c r="F14" i="150"/>
  <c r="F15" i="150"/>
  <c r="F16" i="150"/>
  <c r="F17" i="150"/>
  <c r="F18" i="150"/>
  <c r="F19" i="150"/>
  <c r="F9" i="150"/>
  <c r="D8" i="150"/>
  <c r="D36" i="150" s="1"/>
  <c r="D41" i="150" s="1"/>
  <c r="F53" i="149"/>
  <c r="F54" i="149"/>
  <c r="F55" i="149"/>
  <c r="F52" i="149"/>
  <c r="F47" i="149"/>
  <c r="F48" i="149"/>
  <c r="F49" i="149"/>
  <c r="F50" i="149"/>
  <c r="F46" i="149"/>
  <c r="D51" i="149"/>
  <c r="D45" i="149"/>
  <c r="D57" i="149" s="1"/>
  <c r="F39" i="149"/>
  <c r="F40" i="149"/>
  <c r="F38" i="149"/>
  <c r="D37" i="149"/>
  <c r="D8" i="149"/>
  <c r="E8" i="149"/>
  <c r="D36" i="149"/>
  <c r="D41" i="149" s="1"/>
  <c r="F10" i="149"/>
  <c r="F11" i="149"/>
  <c r="F12" i="149"/>
  <c r="F13" i="149"/>
  <c r="F14" i="149"/>
  <c r="F15" i="149"/>
  <c r="F16" i="149"/>
  <c r="F17" i="149"/>
  <c r="F18" i="149"/>
  <c r="F19" i="149"/>
  <c r="F9" i="149"/>
  <c r="F53" i="148"/>
  <c r="F54" i="148"/>
  <c r="F55" i="148"/>
  <c r="F52" i="148"/>
  <c r="F47" i="148"/>
  <c r="F48" i="148"/>
  <c r="F49" i="148"/>
  <c r="F50" i="148"/>
  <c r="F46" i="148"/>
  <c r="D51" i="148"/>
  <c r="D45" i="148"/>
  <c r="D57" i="148" s="1"/>
  <c r="F39" i="148"/>
  <c r="F40" i="148"/>
  <c r="F38" i="148"/>
  <c r="D37" i="148"/>
  <c r="E37" i="148"/>
  <c r="D8" i="148"/>
  <c r="D36" i="148" s="1"/>
  <c r="D41" i="148" s="1"/>
  <c r="D51" i="144"/>
  <c r="E51" i="144"/>
  <c r="F53" i="144"/>
  <c r="F54" i="144"/>
  <c r="F55" i="144"/>
  <c r="F52" i="144"/>
  <c r="F51" i="144" s="1"/>
  <c r="F47" i="144"/>
  <c r="F48" i="144"/>
  <c r="F49" i="144"/>
  <c r="F50" i="144"/>
  <c r="F46" i="144"/>
  <c r="D45" i="144"/>
  <c r="D57" i="144" s="1"/>
  <c r="E37" i="144"/>
  <c r="F40" i="144"/>
  <c r="F39" i="144"/>
  <c r="D37" i="144"/>
  <c r="F11" i="144"/>
  <c r="F12" i="144"/>
  <c r="F13" i="144"/>
  <c r="F14" i="144"/>
  <c r="F15" i="144"/>
  <c r="F16" i="144"/>
  <c r="F17" i="144"/>
  <c r="F18" i="144"/>
  <c r="F19" i="144"/>
  <c r="F9" i="144"/>
  <c r="F10" i="144"/>
  <c r="D8" i="144"/>
  <c r="D36" i="144" s="1"/>
  <c r="D41" i="144" s="1"/>
  <c r="F53" i="147"/>
  <c r="F54" i="147"/>
  <c r="F55" i="147"/>
  <c r="F52" i="147"/>
  <c r="F47" i="147"/>
  <c r="F48" i="147"/>
  <c r="F49" i="147"/>
  <c r="F50" i="147"/>
  <c r="F46" i="147"/>
  <c r="D51" i="147"/>
  <c r="D45" i="147"/>
  <c r="D57" i="147" s="1"/>
  <c r="F10" i="147"/>
  <c r="F11" i="147"/>
  <c r="F12" i="147"/>
  <c r="F13" i="147"/>
  <c r="F14" i="147"/>
  <c r="F15" i="147"/>
  <c r="F16" i="147"/>
  <c r="F17" i="147"/>
  <c r="F18" i="147"/>
  <c r="F19" i="147"/>
  <c r="F9" i="147"/>
  <c r="F40" i="147"/>
  <c r="F39" i="147"/>
  <c r="D37" i="147"/>
  <c r="E37" i="147"/>
  <c r="D8" i="147"/>
  <c r="D36" i="147" s="1"/>
  <c r="D41" i="147" s="1"/>
  <c r="F53" i="145"/>
  <c r="F54" i="145"/>
  <c r="F55" i="145"/>
  <c r="F52" i="145"/>
  <c r="F47" i="145"/>
  <c r="F48" i="145"/>
  <c r="F49" i="145"/>
  <c r="F50" i="145"/>
  <c r="F46" i="145"/>
  <c r="D51" i="145"/>
  <c r="D45" i="145"/>
  <c r="F40" i="145"/>
  <c r="D37" i="145"/>
  <c r="E37" i="145"/>
  <c r="F10" i="145"/>
  <c r="F11" i="145"/>
  <c r="F12" i="145"/>
  <c r="F13" i="145"/>
  <c r="F14" i="145"/>
  <c r="F15" i="145"/>
  <c r="F16" i="145"/>
  <c r="F17" i="145"/>
  <c r="F18" i="145"/>
  <c r="F19" i="145"/>
  <c r="F9" i="145"/>
  <c r="D8" i="145"/>
  <c r="D36" i="145" s="1"/>
  <c r="D41" i="145" s="1"/>
  <c r="F10" i="143"/>
  <c r="F11" i="143"/>
  <c r="F12" i="143"/>
  <c r="F13" i="143"/>
  <c r="F14" i="143"/>
  <c r="F15" i="143"/>
  <c r="F16" i="143"/>
  <c r="F17" i="143"/>
  <c r="F18" i="143"/>
  <c r="F19" i="143"/>
  <c r="F9" i="143"/>
  <c r="F40" i="143"/>
  <c r="F39" i="143"/>
  <c r="F53" i="143"/>
  <c r="F54" i="143"/>
  <c r="F55" i="143"/>
  <c r="F52" i="143"/>
  <c r="F47" i="143"/>
  <c r="F48" i="143"/>
  <c r="F49" i="143"/>
  <c r="F50" i="143"/>
  <c r="F46" i="143"/>
  <c r="D51" i="143"/>
  <c r="D45" i="143"/>
  <c r="D57" i="143" s="1"/>
  <c r="D37" i="143"/>
  <c r="E37" i="143"/>
  <c r="D8" i="143"/>
  <c r="D36" i="143" s="1"/>
  <c r="F40" i="139"/>
  <c r="F39" i="139"/>
  <c r="D37" i="139"/>
  <c r="F35" i="139"/>
  <c r="F32" i="139"/>
  <c r="F33" i="139"/>
  <c r="F31" i="139"/>
  <c r="F28" i="139"/>
  <c r="F29" i="139"/>
  <c r="F27" i="139"/>
  <c r="F22" i="139"/>
  <c r="F23" i="139"/>
  <c r="F24" i="139"/>
  <c r="F21" i="139"/>
  <c r="F10" i="139"/>
  <c r="F11" i="139"/>
  <c r="F12" i="139"/>
  <c r="F13" i="139"/>
  <c r="F14" i="139"/>
  <c r="F15" i="139"/>
  <c r="F16" i="139"/>
  <c r="F17" i="139"/>
  <c r="F18" i="139"/>
  <c r="F19" i="139"/>
  <c r="F9" i="139"/>
  <c r="D8" i="139"/>
  <c r="D36" i="139" s="1"/>
  <c r="D41" i="139" s="1"/>
  <c r="F53" i="105"/>
  <c r="F54" i="105"/>
  <c r="F55" i="105"/>
  <c r="F52" i="105"/>
  <c r="F47" i="105"/>
  <c r="F48" i="105"/>
  <c r="F49" i="105"/>
  <c r="F50" i="105"/>
  <c r="F46" i="105"/>
  <c r="D51" i="105"/>
  <c r="D45" i="105"/>
  <c r="F40" i="105"/>
  <c r="F39" i="105"/>
  <c r="D37" i="105"/>
  <c r="D30" i="105"/>
  <c r="D26" i="105"/>
  <c r="D20" i="105"/>
  <c r="D8" i="105"/>
  <c r="D36" i="105" s="1"/>
  <c r="F10" i="105"/>
  <c r="F11" i="105"/>
  <c r="F12" i="105"/>
  <c r="F13" i="105"/>
  <c r="F14" i="105"/>
  <c r="F15" i="105"/>
  <c r="F16" i="105"/>
  <c r="F17" i="105"/>
  <c r="F18" i="105"/>
  <c r="F19" i="105"/>
  <c r="F9" i="105"/>
  <c r="F54" i="138"/>
  <c r="F55" i="138"/>
  <c r="F56" i="138"/>
  <c r="F53" i="138"/>
  <c r="F48" i="138"/>
  <c r="F49" i="138"/>
  <c r="F50" i="138"/>
  <c r="F51" i="138"/>
  <c r="F47" i="138"/>
  <c r="F40" i="138"/>
  <c r="F39" i="138"/>
  <c r="F28" i="138"/>
  <c r="F29" i="138"/>
  <c r="F30" i="138"/>
  <c r="F27" i="138"/>
  <c r="F10" i="138"/>
  <c r="F11" i="138"/>
  <c r="F12" i="138"/>
  <c r="F13" i="138"/>
  <c r="F14" i="138"/>
  <c r="F15" i="138"/>
  <c r="F16" i="138"/>
  <c r="F17" i="138"/>
  <c r="F18" i="138"/>
  <c r="F19" i="138"/>
  <c r="F9" i="138"/>
  <c r="D52" i="138"/>
  <c r="D46" i="138"/>
  <c r="D58" i="138" s="1"/>
  <c r="D38" i="138"/>
  <c r="D26" i="138"/>
  <c r="D8" i="138"/>
  <c r="D37" i="138" s="1"/>
  <c r="D42" i="138" s="1"/>
  <c r="F54" i="79"/>
  <c r="F55" i="79"/>
  <c r="F56" i="79"/>
  <c r="F53" i="79"/>
  <c r="F48" i="79"/>
  <c r="F49" i="79"/>
  <c r="F50" i="79"/>
  <c r="F51" i="79"/>
  <c r="F47" i="79"/>
  <c r="F40" i="79"/>
  <c r="F41" i="79"/>
  <c r="F39" i="79"/>
  <c r="F33" i="79"/>
  <c r="F34" i="79"/>
  <c r="F32" i="79"/>
  <c r="F28" i="79"/>
  <c r="F29" i="79"/>
  <c r="F30" i="79"/>
  <c r="F27" i="79"/>
  <c r="F22" i="79"/>
  <c r="F23" i="79"/>
  <c r="F24" i="79"/>
  <c r="F21" i="79"/>
  <c r="F10" i="79"/>
  <c r="F11" i="79"/>
  <c r="F12" i="79"/>
  <c r="F13" i="79"/>
  <c r="F14" i="79"/>
  <c r="F15" i="79"/>
  <c r="F16" i="79"/>
  <c r="F17" i="79"/>
  <c r="F18" i="79"/>
  <c r="F19" i="79"/>
  <c r="F9" i="79"/>
  <c r="D52" i="79"/>
  <c r="D46" i="79"/>
  <c r="D58" i="79" s="1"/>
  <c r="D38" i="79"/>
  <c r="D26" i="79"/>
  <c r="D8" i="79"/>
  <c r="D37" i="79" s="1"/>
  <c r="D42" i="79" s="1"/>
  <c r="F5" i="151"/>
  <c r="F5" i="150"/>
  <c r="F5" i="149"/>
  <c r="F5" i="148"/>
  <c r="F5" i="144"/>
  <c r="F5" i="147"/>
  <c r="F5" i="145"/>
  <c r="F5" i="143"/>
  <c r="F5" i="139"/>
  <c r="F5" i="105"/>
  <c r="F5" i="138"/>
  <c r="F5" i="79"/>
  <c r="F80" i="3"/>
  <c r="F81" i="3"/>
  <c r="F79" i="3"/>
  <c r="F77" i="3"/>
  <c r="F76" i="3"/>
  <c r="F62" i="3"/>
  <c r="F63" i="3"/>
  <c r="F64" i="3"/>
  <c r="F61" i="3"/>
  <c r="F57" i="3"/>
  <c r="F58" i="3"/>
  <c r="F59" i="3"/>
  <c r="F56" i="3"/>
  <c r="F51" i="3"/>
  <c r="F52" i="3"/>
  <c r="F53" i="3"/>
  <c r="F54" i="3"/>
  <c r="F50" i="3"/>
  <c r="F39" i="3"/>
  <c r="F40" i="3"/>
  <c r="F41" i="3"/>
  <c r="F42" i="3"/>
  <c r="F43" i="3"/>
  <c r="F44" i="3"/>
  <c r="F45" i="3"/>
  <c r="F46" i="3"/>
  <c r="F47" i="3"/>
  <c r="F48" i="3"/>
  <c r="F38" i="3"/>
  <c r="F31" i="3"/>
  <c r="F32" i="3"/>
  <c r="F33" i="3"/>
  <c r="F34" i="3"/>
  <c r="F35" i="3"/>
  <c r="F36" i="3"/>
  <c r="F30" i="3"/>
  <c r="F24" i="3"/>
  <c r="F25" i="3"/>
  <c r="F26" i="3"/>
  <c r="F27" i="3"/>
  <c r="F28" i="3"/>
  <c r="F23" i="3"/>
  <c r="F17" i="3"/>
  <c r="F18" i="3"/>
  <c r="F19" i="3"/>
  <c r="F20" i="3"/>
  <c r="F21" i="3"/>
  <c r="F16" i="3"/>
  <c r="F13" i="3"/>
  <c r="F14" i="3"/>
  <c r="F10" i="3"/>
  <c r="F11" i="3"/>
  <c r="F12" i="3"/>
  <c r="F9" i="3"/>
  <c r="D75" i="3"/>
  <c r="D89" i="3" s="1"/>
  <c r="D60" i="3"/>
  <c r="D55" i="3"/>
  <c r="D49" i="3"/>
  <c r="D37" i="3"/>
  <c r="D29" i="3"/>
  <c r="D8" i="3"/>
  <c r="D65" i="3" s="1"/>
  <c r="D90" i="3" s="1"/>
  <c r="D15" i="3"/>
  <c r="D22" i="3"/>
  <c r="F142" i="3"/>
  <c r="F143" i="3"/>
  <c r="F144" i="3"/>
  <c r="F145" i="3"/>
  <c r="F141" i="3"/>
  <c r="D140" i="3"/>
  <c r="D154" i="3" s="1"/>
  <c r="F116" i="3"/>
  <c r="F117" i="3"/>
  <c r="F118" i="3"/>
  <c r="F119" i="3"/>
  <c r="F120" i="3"/>
  <c r="F121" i="3"/>
  <c r="F122" i="3"/>
  <c r="F123" i="3"/>
  <c r="F124" i="3"/>
  <c r="F125" i="3"/>
  <c r="F126" i="3"/>
  <c r="F127" i="3"/>
  <c r="F115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94" i="3"/>
  <c r="D114" i="3"/>
  <c r="D93" i="3"/>
  <c r="D128" i="3" s="1"/>
  <c r="D155" i="3" s="1"/>
  <c r="D140" i="133"/>
  <c r="D154" i="133" s="1"/>
  <c r="F142" i="133"/>
  <c r="F143" i="133"/>
  <c r="F144" i="133"/>
  <c r="F145" i="133"/>
  <c r="F141" i="133"/>
  <c r="F135" i="133"/>
  <c r="F136" i="133"/>
  <c r="F137" i="133"/>
  <c r="F138" i="133"/>
  <c r="F139" i="133"/>
  <c r="F134" i="133"/>
  <c r="F131" i="133"/>
  <c r="F132" i="133"/>
  <c r="F130" i="133"/>
  <c r="F116" i="133"/>
  <c r="F117" i="133"/>
  <c r="F118" i="133"/>
  <c r="F119" i="133"/>
  <c r="F120" i="133"/>
  <c r="F121" i="133"/>
  <c r="F122" i="133"/>
  <c r="F123" i="133"/>
  <c r="F124" i="133"/>
  <c r="F125" i="133"/>
  <c r="F126" i="133"/>
  <c r="F127" i="133"/>
  <c r="F115" i="133"/>
  <c r="F114" i="133" s="1"/>
  <c r="F95" i="133"/>
  <c r="F96" i="133"/>
  <c r="F97" i="133"/>
  <c r="F98" i="133"/>
  <c r="F99" i="133"/>
  <c r="F100" i="133"/>
  <c r="F101" i="133"/>
  <c r="F102" i="133"/>
  <c r="F103" i="133"/>
  <c r="F104" i="133"/>
  <c r="F105" i="133"/>
  <c r="F106" i="133"/>
  <c r="F107" i="133"/>
  <c r="F108" i="133"/>
  <c r="F109" i="133"/>
  <c r="F110" i="133"/>
  <c r="F111" i="133"/>
  <c r="F112" i="133"/>
  <c r="F113" i="133"/>
  <c r="F94" i="133"/>
  <c r="D114" i="133"/>
  <c r="D93" i="133"/>
  <c r="D128" i="133" s="1"/>
  <c r="D155" i="133" s="1"/>
  <c r="D22" i="133"/>
  <c r="D75" i="133"/>
  <c r="D89" i="133" s="1"/>
  <c r="D60" i="133"/>
  <c r="D55" i="133"/>
  <c r="D49" i="133"/>
  <c r="D29" i="133"/>
  <c r="D37" i="133"/>
  <c r="D8" i="133"/>
  <c r="D65" i="133" s="1"/>
  <c r="D90" i="133" s="1"/>
  <c r="D91" i="133" s="1"/>
  <c r="D15" i="133"/>
  <c r="F5" i="133"/>
  <c r="F116" i="134"/>
  <c r="F117" i="134"/>
  <c r="F118" i="134"/>
  <c r="F119" i="134"/>
  <c r="F120" i="134"/>
  <c r="F121" i="134"/>
  <c r="F122" i="134"/>
  <c r="F123" i="134"/>
  <c r="F124" i="134"/>
  <c r="F125" i="134"/>
  <c r="F126" i="134"/>
  <c r="F127" i="134"/>
  <c r="F115" i="134"/>
  <c r="F95" i="134"/>
  <c r="F96" i="134"/>
  <c r="F97" i="134"/>
  <c r="F98" i="134"/>
  <c r="F99" i="134"/>
  <c r="F100" i="134"/>
  <c r="F101" i="134"/>
  <c r="F102" i="134"/>
  <c r="F103" i="134"/>
  <c r="F104" i="134"/>
  <c r="F105" i="134"/>
  <c r="F106" i="134"/>
  <c r="F107" i="134"/>
  <c r="F108" i="134"/>
  <c r="F109" i="134"/>
  <c r="F110" i="134"/>
  <c r="F111" i="134"/>
  <c r="F112" i="134"/>
  <c r="F113" i="134"/>
  <c r="F94" i="134"/>
  <c r="D93" i="134"/>
  <c r="D114" i="134"/>
  <c r="D29" i="134"/>
  <c r="D65" i="134" s="1"/>
  <c r="D90" i="134" s="1"/>
  <c r="F31" i="134"/>
  <c r="F32" i="134"/>
  <c r="F33" i="134"/>
  <c r="F34" i="134"/>
  <c r="F35" i="134"/>
  <c r="F36" i="134"/>
  <c r="F30" i="134"/>
  <c r="F5" i="3"/>
  <c r="F24" i="64"/>
  <c r="H5" i="64"/>
  <c r="H3" i="64"/>
  <c r="G3" i="64"/>
  <c r="F52" i="63"/>
  <c r="G52" i="63"/>
  <c r="E52" i="63"/>
  <c r="H51" i="63"/>
  <c r="H50" i="63"/>
  <c r="B52" i="63"/>
  <c r="H49" i="63"/>
  <c r="H28" i="63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27" i="63"/>
  <c r="H6" i="63"/>
  <c r="H7" i="63"/>
  <c r="H8" i="63"/>
  <c r="H9" i="63"/>
  <c r="H10" i="63"/>
  <c r="H11" i="63"/>
  <c r="H12" i="63"/>
  <c r="H13" i="63"/>
  <c r="H14" i="63"/>
  <c r="H15" i="63"/>
  <c r="H16" i="63"/>
  <c r="H17" i="63"/>
  <c r="H18" i="63"/>
  <c r="H19" i="63"/>
  <c r="H20" i="63"/>
  <c r="H21" i="63"/>
  <c r="H22" i="63"/>
  <c r="H23" i="63"/>
  <c r="H24" i="63"/>
  <c r="H25" i="63"/>
  <c r="H26" i="63"/>
  <c r="H5" i="63"/>
  <c r="H52" i="63" s="1"/>
  <c r="H3" i="63"/>
  <c r="G3" i="63"/>
  <c r="F29" i="130"/>
  <c r="F30" i="130"/>
  <c r="F31" i="130"/>
  <c r="F32" i="130"/>
  <c r="F33" i="130"/>
  <c r="F34" i="130"/>
  <c r="F28" i="130"/>
  <c r="D27" i="130"/>
  <c r="D63" i="130" s="1"/>
  <c r="F4" i="130"/>
  <c r="D95" i="130"/>
  <c r="F93" i="130"/>
  <c r="F4" i="129"/>
  <c r="F93" i="129"/>
  <c r="F145" i="129"/>
  <c r="F146" i="129"/>
  <c r="F144" i="129"/>
  <c r="F118" i="129"/>
  <c r="F119" i="129"/>
  <c r="F120" i="129"/>
  <c r="F121" i="129"/>
  <c r="F122" i="129"/>
  <c r="F123" i="129"/>
  <c r="F124" i="129"/>
  <c r="F125" i="129"/>
  <c r="F126" i="129"/>
  <c r="F127" i="129"/>
  <c r="F128" i="129"/>
  <c r="F129" i="129"/>
  <c r="F117" i="129"/>
  <c r="F97" i="129"/>
  <c r="F98" i="129"/>
  <c r="F99" i="129"/>
  <c r="F100" i="129"/>
  <c r="F101" i="129"/>
  <c r="F102" i="129"/>
  <c r="F103" i="129"/>
  <c r="F104" i="129"/>
  <c r="F105" i="129"/>
  <c r="F106" i="129"/>
  <c r="F107" i="129"/>
  <c r="F108" i="129"/>
  <c r="F109" i="129"/>
  <c r="F110" i="129"/>
  <c r="F111" i="129"/>
  <c r="F112" i="129"/>
  <c r="F113" i="129"/>
  <c r="F114" i="129"/>
  <c r="F115" i="129"/>
  <c r="F96" i="129"/>
  <c r="D95" i="129"/>
  <c r="D142" i="129"/>
  <c r="D155" i="129" s="1"/>
  <c r="D116" i="129"/>
  <c r="D95" i="1"/>
  <c r="D142" i="1"/>
  <c r="D155" i="1" s="1"/>
  <c r="D116" i="1"/>
  <c r="D80" i="1"/>
  <c r="D73" i="1"/>
  <c r="D68" i="1"/>
  <c r="D87" i="1" s="1"/>
  <c r="D58" i="1"/>
  <c r="D53" i="1"/>
  <c r="D47" i="1"/>
  <c r="D35" i="1"/>
  <c r="D27" i="1"/>
  <c r="D20" i="1"/>
  <c r="D13" i="1"/>
  <c r="D6" i="1"/>
  <c r="D63" i="1" s="1"/>
  <c r="D88" i="1" s="1"/>
  <c r="C53" i="1"/>
  <c r="C58" i="1"/>
  <c r="D116" i="130"/>
  <c r="D130" i="130" s="1"/>
  <c r="D156" i="130" s="1"/>
  <c r="F97" i="130"/>
  <c r="F98" i="130"/>
  <c r="F99" i="130"/>
  <c r="F100" i="130"/>
  <c r="F101" i="130"/>
  <c r="F102" i="130"/>
  <c r="F103" i="130"/>
  <c r="F104" i="130"/>
  <c r="F105" i="130"/>
  <c r="F106" i="130"/>
  <c r="F107" i="130"/>
  <c r="F108" i="130"/>
  <c r="F109" i="130"/>
  <c r="F110" i="130"/>
  <c r="F111" i="130"/>
  <c r="F112" i="130"/>
  <c r="F113" i="130"/>
  <c r="F114" i="130"/>
  <c r="F115" i="130"/>
  <c r="F96" i="130"/>
  <c r="F78" i="129"/>
  <c r="F79" i="129"/>
  <c r="F77" i="129"/>
  <c r="F75" i="129"/>
  <c r="F74" i="129"/>
  <c r="F70" i="129"/>
  <c r="F71" i="129"/>
  <c r="F72" i="129"/>
  <c r="F69" i="129"/>
  <c r="F66" i="129"/>
  <c r="F67" i="129"/>
  <c r="F65" i="129"/>
  <c r="F60" i="129"/>
  <c r="F61" i="129"/>
  <c r="F62" i="129"/>
  <c r="F59" i="129"/>
  <c r="F55" i="129"/>
  <c r="F56" i="129"/>
  <c r="F57" i="129"/>
  <c r="F54" i="129"/>
  <c r="F49" i="129"/>
  <c r="F50" i="129"/>
  <c r="F51" i="129"/>
  <c r="F52" i="129"/>
  <c r="F48" i="129"/>
  <c r="F37" i="129"/>
  <c r="F38" i="129"/>
  <c r="F39" i="129"/>
  <c r="F40" i="129"/>
  <c r="F41" i="129"/>
  <c r="F42" i="129"/>
  <c r="F43" i="129"/>
  <c r="F44" i="129"/>
  <c r="F45" i="129"/>
  <c r="F46" i="129"/>
  <c r="F36" i="129"/>
  <c r="F29" i="129"/>
  <c r="F30" i="129"/>
  <c r="F31" i="129"/>
  <c r="F32" i="129"/>
  <c r="F33" i="129"/>
  <c r="F34" i="129"/>
  <c r="F28" i="129"/>
  <c r="F22" i="129"/>
  <c r="F23" i="129"/>
  <c r="F24" i="129"/>
  <c r="F25" i="129"/>
  <c r="F26" i="129"/>
  <c r="F21" i="129"/>
  <c r="F15" i="129"/>
  <c r="F16" i="129"/>
  <c r="F17" i="129"/>
  <c r="F18" i="129"/>
  <c r="F19" i="129"/>
  <c r="F14" i="129"/>
  <c r="F8" i="129"/>
  <c r="F9" i="129"/>
  <c r="F10" i="129"/>
  <c r="F11" i="129"/>
  <c r="F12" i="129"/>
  <c r="F7" i="129"/>
  <c r="D80" i="129"/>
  <c r="D76" i="129"/>
  <c r="D73" i="129"/>
  <c r="D87" i="129" s="1"/>
  <c r="D161" i="129" s="1"/>
  <c r="D58" i="129"/>
  <c r="D53" i="129"/>
  <c r="D47" i="129"/>
  <c r="D35" i="129"/>
  <c r="D27" i="129"/>
  <c r="D20" i="129"/>
  <c r="D6" i="129"/>
  <c r="D63" i="129" s="1"/>
  <c r="D13" i="129"/>
  <c r="F154" i="1"/>
  <c r="F153" i="1"/>
  <c r="F149" i="1"/>
  <c r="F150" i="1"/>
  <c r="F151" i="1"/>
  <c r="F152" i="1"/>
  <c r="F148" i="1"/>
  <c r="F144" i="1"/>
  <c r="F145" i="1"/>
  <c r="F146" i="1"/>
  <c r="F143" i="1"/>
  <c r="F137" i="1"/>
  <c r="F138" i="1"/>
  <c r="F139" i="1"/>
  <c r="F140" i="1"/>
  <c r="F141" i="1"/>
  <c r="F136" i="1"/>
  <c r="F133" i="1"/>
  <c r="F134" i="1"/>
  <c r="F132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17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96" i="1"/>
  <c r="F86" i="1"/>
  <c r="F85" i="1"/>
  <c r="F82" i="1"/>
  <c r="F83" i="1"/>
  <c r="F84" i="1"/>
  <c r="F81" i="1"/>
  <c r="F78" i="1"/>
  <c r="F79" i="1"/>
  <c r="F77" i="1"/>
  <c r="F75" i="1"/>
  <c r="F74" i="1"/>
  <c r="F72" i="1"/>
  <c r="F71" i="1"/>
  <c r="F70" i="1"/>
  <c r="F69" i="1"/>
  <c r="F66" i="1"/>
  <c r="F67" i="1"/>
  <c r="F65" i="1"/>
  <c r="F60" i="1"/>
  <c r="F61" i="1"/>
  <c r="F62" i="1"/>
  <c r="F59" i="1"/>
  <c r="F55" i="1"/>
  <c r="F56" i="1"/>
  <c r="F57" i="1"/>
  <c r="F54" i="1"/>
  <c r="F49" i="1"/>
  <c r="F50" i="1"/>
  <c r="F51" i="1"/>
  <c r="F52" i="1"/>
  <c r="F48" i="1"/>
  <c r="F37" i="1"/>
  <c r="F38" i="1"/>
  <c r="F39" i="1"/>
  <c r="F40" i="1"/>
  <c r="F41" i="1"/>
  <c r="F42" i="1"/>
  <c r="F43" i="1"/>
  <c r="F44" i="1"/>
  <c r="F45" i="1"/>
  <c r="F46" i="1"/>
  <c r="F36" i="1"/>
  <c r="F29" i="1"/>
  <c r="F30" i="1"/>
  <c r="F31" i="1"/>
  <c r="F32" i="1"/>
  <c r="F33" i="1"/>
  <c r="F34" i="1"/>
  <c r="F28" i="1"/>
  <c r="F22" i="1"/>
  <c r="F23" i="1"/>
  <c r="F24" i="1"/>
  <c r="F25" i="1"/>
  <c r="F26" i="1"/>
  <c r="F21" i="1"/>
  <c r="F15" i="1"/>
  <c r="F16" i="1"/>
  <c r="F17" i="1"/>
  <c r="F18" i="1"/>
  <c r="F19" i="1"/>
  <c r="F14" i="1"/>
  <c r="F8" i="1"/>
  <c r="F9" i="1"/>
  <c r="F10" i="1"/>
  <c r="F11" i="1"/>
  <c r="F12" i="1"/>
  <c r="F7" i="1"/>
  <c r="F93" i="1"/>
  <c r="F4" i="1"/>
  <c r="F60" i="151"/>
  <c r="F59" i="151"/>
  <c r="F56" i="151"/>
  <c r="F55" i="151"/>
  <c r="F54" i="151"/>
  <c r="F53" i="151"/>
  <c r="F52" i="151"/>
  <c r="F51" i="151" s="1"/>
  <c r="E51" i="151"/>
  <c r="C51" i="151"/>
  <c r="F50" i="151"/>
  <c r="F49" i="151"/>
  <c r="F48" i="151"/>
  <c r="F47" i="151"/>
  <c r="F46" i="151"/>
  <c r="E45" i="151"/>
  <c r="C45" i="151"/>
  <c r="C37" i="151"/>
  <c r="F35" i="151"/>
  <c r="F34" i="151"/>
  <c r="F33" i="151"/>
  <c r="F32" i="151"/>
  <c r="E30" i="151"/>
  <c r="C30" i="151"/>
  <c r="F29" i="151"/>
  <c r="F28" i="151"/>
  <c r="F27" i="151"/>
  <c r="E26" i="151"/>
  <c r="C26" i="151"/>
  <c r="F25" i="151"/>
  <c r="F24" i="151"/>
  <c r="F23" i="151"/>
  <c r="F22" i="151"/>
  <c r="F21" i="151"/>
  <c r="E20" i="151"/>
  <c r="C20" i="151"/>
  <c r="F19" i="151"/>
  <c r="E8" i="151"/>
  <c r="E36" i="151" s="1"/>
  <c r="E41" i="151" s="1"/>
  <c r="C8" i="151"/>
  <c r="C36" i="151"/>
  <c r="F60" i="150"/>
  <c r="F59" i="150"/>
  <c r="F56" i="150"/>
  <c r="F51" i="150"/>
  <c r="E51" i="150"/>
  <c r="C51" i="150"/>
  <c r="E45" i="150"/>
  <c r="E57" i="150" s="1"/>
  <c r="C45" i="150"/>
  <c r="C57" i="150" s="1"/>
  <c r="C37" i="150"/>
  <c r="F35" i="150"/>
  <c r="F34" i="150"/>
  <c r="F33" i="150"/>
  <c r="F32" i="150"/>
  <c r="F31" i="150"/>
  <c r="E30" i="150"/>
  <c r="C30" i="150"/>
  <c r="F30" i="150" s="1"/>
  <c r="F29" i="150"/>
  <c r="F28" i="150"/>
  <c r="F27" i="150"/>
  <c r="F26" i="150" s="1"/>
  <c r="E26" i="150"/>
  <c r="C26" i="150"/>
  <c r="F25" i="150"/>
  <c r="F24" i="150"/>
  <c r="F23" i="150"/>
  <c r="F22" i="150"/>
  <c r="F21" i="150"/>
  <c r="F20" i="150" s="1"/>
  <c r="E20" i="150"/>
  <c r="C20" i="150"/>
  <c r="F8" i="150"/>
  <c r="E8" i="150"/>
  <c r="E36" i="150" s="1"/>
  <c r="C8" i="150"/>
  <c r="C36" i="150"/>
  <c r="F60" i="149"/>
  <c r="F59" i="149"/>
  <c r="F56" i="149"/>
  <c r="F51" i="149"/>
  <c r="E51" i="149"/>
  <c r="C51" i="149"/>
  <c r="F45" i="149"/>
  <c r="E45" i="149"/>
  <c r="E57" i="149" s="1"/>
  <c r="C45" i="149"/>
  <c r="C57" i="149" s="1"/>
  <c r="E37" i="149"/>
  <c r="C37" i="149"/>
  <c r="F37" i="149"/>
  <c r="F35" i="149"/>
  <c r="F34" i="149"/>
  <c r="F33" i="149"/>
  <c r="F32" i="149"/>
  <c r="F31" i="149" s="1"/>
  <c r="E30" i="149"/>
  <c r="C30" i="149"/>
  <c r="F30" i="149"/>
  <c r="F29" i="149"/>
  <c r="F28" i="149"/>
  <c r="F27" i="149"/>
  <c r="F26" i="149"/>
  <c r="E26" i="149"/>
  <c r="C26" i="149"/>
  <c r="F25" i="149"/>
  <c r="F24" i="149"/>
  <c r="F23" i="149"/>
  <c r="F22" i="149"/>
  <c r="F21" i="149"/>
  <c r="F20" i="149"/>
  <c r="E20" i="149"/>
  <c r="C20" i="149"/>
  <c r="F8" i="149"/>
  <c r="E36" i="149"/>
  <c r="E41" i="149" s="1"/>
  <c r="C8" i="149"/>
  <c r="C36" i="149" s="1"/>
  <c r="F60" i="148"/>
  <c r="F59" i="148"/>
  <c r="F56" i="148"/>
  <c r="F51" i="148"/>
  <c r="E51" i="148"/>
  <c r="C51" i="148"/>
  <c r="E45" i="148"/>
  <c r="E57" i="148" s="1"/>
  <c r="C45" i="148"/>
  <c r="C37" i="148"/>
  <c r="F35" i="148"/>
  <c r="F34" i="148"/>
  <c r="F33" i="148"/>
  <c r="F32" i="148"/>
  <c r="E30" i="148"/>
  <c r="C30" i="148"/>
  <c r="F29" i="148"/>
  <c r="F28" i="148"/>
  <c r="F27" i="148"/>
  <c r="E26" i="148"/>
  <c r="C26" i="148"/>
  <c r="F25" i="148"/>
  <c r="F24" i="148"/>
  <c r="F23" i="148"/>
  <c r="F22" i="148"/>
  <c r="F21" i="148"/>
  <c r="E20" i="148"/>
  <c r="C20" i="148"/>
  <c r="F19" i="148"/>
  <c r="F18" i="148"/>
  <c r="F17" i="148"/>
  <c r="F16" i="148"/>
  <c r="F15" i="148"/>
  <c r="F14" i="148"/>
  <c r="F13" i="148"/>
  <c r="F12" i="148"/>
  <c r="F11" i="148"/>
  <c r="F10" i="148"/>
  <c r="F9" i="148"/>
  <c r="E8" i="148"/>
  <c r="E36" i="148" s="1"/>
  <c r="C8" i="148"/>
  <c r="C36" i="148" s="1"/>
  <c r="F60" i="147"/>
  <c r="F59" i="147"/>
  <c r="F56" i="147"/>
  <c r="F51" i="147"/>
  <c r="E51" i="147"/>
  <c r="C51" i="147"/>
  <c r="F45" i="147"/>
  <c r="F57" i="147" s="1"/>
  <c r="E45" i="147"/>
  <c r="E57" i="147" s="1"/>
  <c r="C45" i="147"/>
  <c r="C37" i="147"/>
  <c r="F35" i="147"/>
  <c r="F34" i="147"/>
  <c r="F33" i="147"/>
  <c r="F32" i="147"/>
  <c r="F31" i="147" s="1"/>
  <c r="E30" i="147"/>
  <c r="C30" i="147"/>
  <c r="F30" i="147"/>
  <c r="F29" i="147"/>
  <c r="F28" i="147"/>
  <c r="F27" i="147"/>
  <c r="F26" i="147"/>
  <c r="E26" i="147"/>
  <c r="C26" i="147"/>
  <c r="F25" i="147"/>
  <c r="F24" i="147"/>
  <c r="F23" i="147"/>
  <c r="F22" i="147"/>
  <c r="F21" i="147"/>
  <c r="F20" i="147"/>
  <c r="E20" i="147"/>
  <c r="C20" i="147"/>
  <c r="E8" i="147"/>
  <c r="E36" i="147" s="1"/>
  <c r="C8" i="147"/>
  <c r="C36" i="147"/>
  <c r="F49" i="139"/>
  <c r="F25" i="138"/>
  <c r="C26" i="138"/>
  <c r="F25" i="79"/>
  <c r="E24" i="64"/>
  <c r="G24" i="64"/>
  <c r="D52" i="63"/>
  <c r="F4" i="138"/>
  <c r="F4" i="139"/>
  <c r="K2" i="61"/>
  <c r="H2" i="63" s="1"/>
  <c r="H2" i="64" s="1"/>
  <c r="F4" i="3" s="1"/>
  <c r="F4" i="133" s="1"/>
  <c r="F4" i="134" s="1"/>
  <c r="F2" i="129"/>
  <c r="F2" i="130" s="1"/>
  <c r="F91" i="130" s="1"/>
  <c r="F159" i="130" s="1"/>
  <c r="F91" i="1"/>
  <c r="F159" i="1" s="1"/>
  <c r="F60" i="145"/>
  <c r="F59" i="145"/>
  <c r="F56" i="145"/>
  <c r="F51" i="145"/>
  <c r="E51" i="145"/>
  <c r="C51" i="145"/>
  <c r="E45" i="145"/>
  <c r="E57" i="145" s="1"/>
  <c r="C45" i="145"/>
  <c r="C57" i="145" s="1"/>
  <c r="F39" i="145"/>
  <c r="C37" i="145"/>
  <c r="F35" i="145"/>
  <c r="F34" i="145"/>
  <c r="F33" i="145"/>
  <c r="F32" i="145"/>
  <c r="F31" i="145" s="1"/>
  <c r="E30" i="145"/>
  <c r="C30" i="145"/>
  <c r="F29" i="145"/>
  <c r="F28" i="145"/>
  <c r="F27" i="145"/>
  <c r="E26" i="145"/>
  <c r="C26" i="145"/>
  <c r="F25" i="145"/>
  <c r="F24" i="145"/>
  <c r="F23" i="145"/>
  <c r="F22" i="145"/>
  <c r="F21" i="145"/>
  <c r="E20" i="145"/>
  <c r="C20" i="145"/>
  <c r="E8" i="145"/>
  <c r="E36" i="145" s="1"/>
  <c r="C8" i="145"/>
  <c r="C36" i="145" s="1"/>
  <c r="F60" i="144"/>
  <c r="F59" i="144"/>
  <c r="F56" i="144"/>
  <c r="C51" i="144"/>
  <c r="F45" i="144"/>
  <c r="F57" i="144" s="1"/>
  <c r="E45" i="144"/>
  <c r="E57" i="144" s="1"/>
  <c r="C45" i="144"/>
  <c r="C37" i="144"/>
  <c r="F35" i="144"/>
  <c r="F34" i="144"/>
  <c r="F33" i="144"/>
  <c r="F32" i="144"/>
  <c r="F31" i="144" s="1"/>
  <c r="E30" i="144"/>
  <c r="C30" i="144"/>
  <c r="F29" i="144"/>
  <c r="F28" i="144"/>
  <c r="F27" i="144"/>
  <c r="E26" i="144"/>
  <c r="C26" i="144"/>
  <c r="F25" i="144"/>
  <c r="F24" i="144"/>
  <c r="F23" i="144"/>
  <c r="F22" i="144"/>
  <c r="F21" i="144"/>
  <c r="E20" i="144"/>
  <c r="C20" i="144"/>
  <c r="F8" i="144"/>
  <c r="E8" i="144"/>
  <c r="E36" i="144" s="1"/>
  <c r="C8" i="144"/>
  <c r="C36" i="144"/>
  <c r="C41" i="144" s="1"/>
  <c r="F60" i="143"/>
  <c r="F59" i="143"/>
  <c r="F56" i="143"/>
  <c r="F51" i="143"/>
  <c r="E51" i="143"/>
  <c r="C51" i="143"/>
  <c r="F45" i="143"/>
  <c r="E45" i="143"/>
  <c r="E57" i="143" s="1"/>
  <c r="C45" i="143"/>
  <c r="C57" i="143"/>
  <c r="C37" i="143"/>
  <c r="F35" i="143"/>
  <c r="F34" i="143"/>
  <c r="F33" i="143"/>
  <c r="F32" i="143"/>
  <c r="F31" i="143"/>
  <c r="E30" i="143"/>
  <c r="C30" i="143"/>
  <c r="F30" i="143" s="1"/>
  <c r="F29" i="143"/>
  <c r="F28" i="143"/>
  <c r="F27" i="143"/>
  <c r="F26" i="143" s="1"/>
  <c r="E26" i="143"/>
  <c r="C26" i="143"/>
  <c r="F25" i="143"/>
  <c r="F24" i="143"/>
  <c r="F23" i="143"/>
  <c r="F22" i="143"/>
  <c r="F21" i="143"/>
  <c r="F20" i="143" s="1"/>
  <c r="E20" i="143"/>
  <c r="C20" i="143"/>
  <c r="E8" i="143"/>
  <c r="E36" i="143" s="1"/>
  <c r="C8" i="143"/>
  <c r="C36" i="143"/>
  <c r="F60" i="139"/>
  <c r="F59" i="139"/>
  <c r="F56" i="139"/>
  <c r="F55" i="139"/>
  <c r="F54" i="139"/>
  <c r="F53" i="139"/>
  <c r="F52" i="139"/>
  <c r="F50" i="139"/>
  <c r="F45" i="139" s="1"/>
  <c r="F34" i="139"/>
  <c r="F26" i="139"/>
  <c r="F25" i="139"/>
  <c r="F20" i="139"/>
  <c r="F8" i="139"/>
  <c r="F25" i="105"/>
  <c r="F60" i="105"/>
  <c r="F59" i="105"/>
  <c r="F56" i="105"/>
  <c r="F51" i="105"/>
  <c r="F35" i="105"/>
  <c r="F34" i="105"/>
  <c r="F33" i="105"/>
  <c r="F32" i="105"/>
  <c r="F31" i="105" s="1"/>
  <c r="F29" i="105"/>
  <c r="F28" i="105"/>
  <c r="F27" i="105"/>
  <c r="F26" i="105" s="1"/>
  <c r="F24" i="105"/>
  <c r="F23" i="105"/>
  <c r="F22" i="105"/>
  <c r="F21" i="105"/>
  <c r="F20" i="105"/>
  <c r="F61" i="138"/>
  <c r="F60" i="138"/>
  <c r="F57" i="138"/>
  <c r="F52" i="138"/>
  <c r="F46" i="138"/>
  <c r="F41" i="138"/>
  <c r="F38" i="138" s="1"/>
  <c r="F36" i="138"/>
  <c r="F35" i="138"/>
  <c r="F34" i="138"/>
  <c r="F33" i="138"/>
  <c r="F32" i="138"/>
  <c r="F31" i="138" s="1"/>
  <c r="F26" i="138"/>
  <c r="F24" i="138"/>
  <c r="F23" i="138"/>
  <c r="F22" i="138"/>
  <c r="F21" i="138"/>
  <c r="F20" i="138" s="1"/>
  <c r="F8" i="138"/>
  <c r="F61" i="79"/>
  <c r="F60" i="79"/>
  <c r="F57" i="79"/>
  <c r="F36" i="79"/>
  <c r="F35" i="79"/>
  <c r="F8" i="79"/>
  <c r="F153" i="134"/>
  <c r="F152" i="134"/>
  <c r="F158" i="134"/>
  <c r="F157" i="134"/>
  <c r="F151" i="134"/>
  <c r="F150" i="134"/>
  <c r="F149" i="134"/>
  <c r="F148" i="134"/>
  <c r="F147" i="134"/>
  <c r="F146" i="134"/>
  <c r="F145" i="134"/>
  <c r="F144" i="134"/>
  <c r="F143" i="134"/>
  <c r="F142" i="134"/>
  <c r="F141" i="134"/>
  <c r="F139" i="134"/>
  <c r="F138" i="134"/>
  <c r="F137" i="134"/>
  <c r="F136" i="134"/>
  <c r="F135" i="134"/>
  <c r="F134" i="134"/>
  <c r="F133" i="134" s="1"/>
  <c r="F132" i="134"/>
  <c r="F131" i="134"/>
  <c r="F130" i="134"/>
  <c r="F129" i="134" s="1"/>
  <c r="F114" i="134"/>
  <c r="F93" i="134"/>
  <c r="F88" i="134"/>
  <c r="F87" i="134"/>
  <c r="F86" i="134"/>
  <c r="F85" i="134"/>
  <c r="F84" i="134"/>
  <c r="F83" i="134"/>
  <c r="F82" i="134"/>
  <c r="F81" i="134"/>
  <c r="F80" i="134"/>
  <c r="F79" i="134"/>
  <c r="F78" i="134"/>
  <c r="F77" i="134"/>
  <c r="F76" i="134"/>
  <c r="F75" i="134" s="1"/>
  <c r="F74" i="134"/>
  <c r="F73" i="134"/>
  <c r="F72" i="134"/>
  <c r="F71" i="134"/>
  <c r="F70" i="134"/>
  <c r="F69" i="134"/>
  <c r="F68" i="134"/>
  <c r="F67" i="134"/>
  <c r="F66" i="134"/>
  <c r="F64" i="134"/>
  <c r="F63" i="134"/>
  <c r="F62" i="134"/>
  <c r="F61" i="134"/>
  <c r="F60" i="134" s="1"/>
  <c r="F59" i="134"/>
  <c r="F58" i="134"/>
  <c r="F57" i="134"/>
  <c r="F56" i="134"/>
  <c r="F54" i="134"/>
  <c r="F53" i="134"/>
  <c r="F52" i="134"/>
  <c r="F51" i="134"/>
  <c r="F50" i="134"/>
  <c r="F49" i="134"/>
  <c r="F48" i="134"/>
  <c r="F47" i="134"/>
  <c r="F46" i="134"/>
  <c r="F45" i="134"/>
  <c r="F44" i="134"/>
  <c r="F43" i="134"/>
  <c r="F42" i="134"/>
  <c r="F41" i="134"/>
  <c r="F40" i="134"/>
  <c r="F39" i="134"/>
  <c r="F38" i="134"/>
  <c r="F37" i="134"/>
  <c r="F28" i="134"/>
  <c r="F27" i="134"/>
  <c r="F26" i="134"/>
  <c r="F25" i="134"/>
  <c r="F24" i="134"/>
  <c r="F23" i="134"/>
  <c r="F22" i="134" s="1"/>
  <c r="F21" i="134"/>
  <c r="F20" i="134"/>
  <c r="F19" i="134"/>
  <c r="F18" i="134"/>
  <c r="F17" i="134"/>
  <c r="F16" i="134"/>
  <c r="F15" i="134"/>
  <c r="F14" i="134"/>
  <c r="F13" i="134"/>
  <c r="F12" i="134"/>
  <c r="F11" i="134"/>
  <c r="F10" i="134"/>
  <c r="F9" i="134"/>
  <c r="E29" i="134"/>
  <c r="C29" i="134"/>
  <c r="F158" i="133"/>
  <c r="F157" i="133"/>
  <c r="F153" i="133"/>
  <c r="F152" i="133"/>
  <c r="F151" i="133"/>
  <c r="F150" i="133"/>
  <c r="F149" i="133"/>
  <c r="F148" i="133"/>
  <c r="F147" i="133"/>
  <c r="F146" i="133" s="1"/>
  <c r="F140" i="133"/>
  <c r="F133" i="133"/>
  <c r="F129" i="133"/>
  <c r="F93" i="133"/>
  <c r="F128" i="133" s="1"/>
  <c r="F88" i="133"/>
  <c r="F87" i="133"/>
  <c r="F86" i="133"/>
  <c r="F85" i="133"/>
  <c r="F84" i="133"/>
  <c r="F83" i="133"/>
  <c r="F82" i="133" s="1"/>
  <c r="F81" i="133"/>
  <c r="F80" i="133"/>
  <c r="F79" i="133"/>
  <c r="F78" i="133" s="1"/>
  <c r="F77" i="133"/>
  <c r="F76" i="133"/>
  <c r="F74" i="133"/>
  <c r="F73" i="133"/>
  <c r="F72" i="133"/>
  <c r="F71" i="133"/>
  <c r="F70" i="133" s="1"/>
  <c r="F69" i="133"/>
  <c r="F68" i="133"/>
  <c r="F67" i="133"/>
  <c r="F66" i="133" s="1"/>
  <c r="F64" i="133"/>
  <c r="F63" i="133"/>
  <c r="F62" i="133"/>
  <c r="F61" i="133"/>
  <c r="F60" i="133" s="1"/>
  <c r="F59" i="133"/>
  <c r="F58" i="133"/>
  <c r="F57" i="133"/>
  <c r="F56" i="133"/>
  <c r="F55" i="133" s="1"/>
  <c r="F54" i="133"/>
  <c r="F53" i="133"/>
  <c r="F52" i="133"/>
  <c r="F51" i="133"/>
  <c r="F50" i="133"/>
  <c r="F49" i="133" s="1"/>
  <c r="F48" i="133"/>
  <c r="F47" i="133"/>
  <c r="F46" i="133"/>
  <c r="F45" i="133"/>
  <c r="F44" i="133"/>
  <c r="F43" i="133"/>
  <c r="F42" i="133"/>
  <c r="F41" i="133"/>
  <c r="F40" i="133"/>
  <c r="F39" i="133"/>
  <c r="F38" i="133"/>
  <c r="F37" i="133" s="1"/>
  <c r="F36" i="133"/>
  <c r="F35" i="133"/>
  <c r="F34" i="133"/>
  <c r="F33" i="133"/>
  <c r="F31" i="133"/>
  <c r="F30" i="133"/>
  <c r="F29" i="133" s="1"/>
  <c r="F21" i="133"/>
  <c r="F19" i="133"/>
  <c r="F18" i="133"/>
  <c r="F17" i="133"/>
  <c r="F16" i="133"/>
  <c r="F15" i="133" s="1"/>
  <c r="F14" i="133"/>
  <c r="F13" i="133"/>
  <c r="F12" i="133"/>
  <c r="F11" i="133"/>
  <c r="F10" i="133"/>
  <c r="F9" i="133"/>
  <c r="E29" i="133"/>
  <c r="C29" i="133"/>
  <c r="F153" i="3"/>
  <c r="F152" i="3"/>
  <c r="F88" i="3"/>
  <c r="F87" i="3"/>
  <c r="F158" i="3"/>
  <c r="F157" i="3"/>
  <c r="F151" i="3"/>
  <c r="F150" i="3"/>
  <c r="F149" i="3"/>
  <c r="F148" i="3"/>
  <c r="F147" i="3"/>
  <c r="F139" i="3"/>
  <c r="F138" i="3"/>
  <c r="F137" i="3"/>
  <c r="F136" i="3"/>
  <c r="F135" i="3"/>
  <c r="F134" i="3"/>
  <c r="F132" i="3"/>
  <c r="F131" i="3"/>
  <c r="F130" i="3"/>
  <c r="F86" i="3"/>
  <c r="F85" i="3"/>
  <c r="F84" i="3"/>
  <c r="F83" i="3"/>
  <c r="F74" i="3"/>
  <c r="F73" i="3"/>
  <c r="F72" i="3"/>
  <c r="F71" i="3"/>
  <c r="F69" i="3"/>
  <c r="F68" i="3"/>
  <c r="F67" i="3"/>
  <c r="E29" i="3"/>
  <c r="C29" i="3"/>
  <c r="F15" i="3"/>
  <c r="F8" i="3"/>
  <c r="H23" i="64"/>
  <c r="H22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E3" i="64"/>
  <c r="E3" i="63"/>
  <c r="K29" i="61"/>
  <c r="K28" i="61"/>
  <c r="K27" i="61"/>
  <c r="K26" i="61"/>
  <c r="K25" i="61"/>
  <c r="K24" i="61"/>
  <c r="K23" i="61"/>
  <c r="K22" i="61"/>
  <c r="K21" i="61"/>
  <c r="K20" i="61"/>
  <c r="K19" i="61"/>
  <c r="K18" i="61"/>
  <c r="K14" i="73"/>
  <c r="K15" i="73"/>
  <c r="K16" i="73"/>
  <c r="K17" i="73"/>
  <c r="F24" i="73"/>
  <c r="F154" i="130"/>
  <c r="F153" i="130"/>
  <c r="F152" i="130"/>
  <c r="F151" i="130"/>
  <c r="F150" i="130"/>
  <c r="F149" i="130"/>
  <c r="F148" i="130"/>
  <c r="F146" i="130"/>
  <c r="F145" i="130"/>
  <c r="F144" i="130"/>
  <c r="F143" i="130"/>
  <c r="F142" i="130"/>
  <c r="F141" i="130"/>
  <c r="F140" i="130"/>
  <c r="F139" i="130"/>
  <c r="F138" i="130"/>
  <c r="F137" i="130"/>
  <c r="F136" i="130"/>
  <c r="F134" i="130"/>
  <c r="F133" i="130"/>
  <c r="F132" i="130"/>
  <c r="F129" i="130"/>
  <c r="F128" i="130"/>
  <c r="F127" i="130"/>
  <c r="F126" i="130"/>
  <c r="F125" i="130"/>
  <c r="F124" i="130"/>
  <c r="F123" i="130"/>
  <c r="F122" i="130"/>
  <c r="F121" i="130"/>
  <c r="F120" i="130"/>
  <c r="F119" i="130"/>
  <c r="F118" i="130"/>
  <c r="F117" i="130"/>
  <c r="F116" i="130" s="1"/>
  <c r="F86" i="130"/>
  <c r="F85" i="130"/>
  <c r="F84" i="130"/>
  <c r="F83" i="130"/>
  <c r="F82" i="130"/>
  <c r="F81" i="130"/>
  <c r="F80" i="130"/>
  <c r="F79" i="130"/>
  <c r="F78" i="130"/>
  <c r="F77" i="130"/>
  <c r="F76" i="130"/>
  <c r="F75" i="130"/>
  <c r="F74" i="130"/>
  <c r="F73" i="130" s="1"/>
  <c r="F72" i="130"/>
  <c r="F71" i="130"/>
  <c r="F70" i="130"/>
  <c r="F69" i="130"/>
  <c r="F68" i="130"/>
  <c r="F67" i="130"/>
  <c r="F66" i="130"/>
  <c r="F65" i="130"/>
  <c r="F64" i="130"/>
  <c r="F62" i="130"/>
  <c r="F61" i="130"/>
  <c r="F60" i="130"/>
  <c r="F59" i="130"/>
  <c r="F58" i="130" s="1"/>
  <c r="F57" i="130"/>
  <c r="F56" i="130"/>
  <c r="F55" i="130"/>
  <c r="F54" i="130"/>
  <c r="F53" i="130" s="1"/>
  <c r="F52" i="130"/>
  <c r="F51" i="130"/>
  <c r="F50" i="130"/>
  <c r="F49" i="130"/>
  <c r="F48" i="130"/>
  <c r="F47" i="130" s="1"/>
  <c r="F46" i="130"/>
  <c r="F45" i="130"/>
  <c r="F44" i="130"/>
  <c r="F43" i="130"/>
  <c r="F42" i="130"/>
  <c r="F41" i="130"/>
  <c r="F40" i="130"/>
  <c r="F39" i="130"/>
  <c r="F38" i="130"/>
  <c r="F37" i="130"/>
  <c r="F36" i="130"/>
  <c r="F35" i="130" s="1"/>
  <c r="F26" i="130"/>
  <c r="F25" i="130"/>
  <c r="F24" i="130"/>
  <c r="F23" i="130"/>
  <c r="F22" i="130"/>
  <c r="F21" i="130"/>
  <c r="F20" i="130"/>
  <c r="F19" i="130"/>
  <c r="F18" i="130"/>
  <c r="F17" i="130"/>
  <c r="F16" i="130"/>
  <c r="F15" i="130"/>
  <c r="F14" i="130"/>
  <c r="F13" i="130" s="1"/>
  <c r="F12" i="130"/>
  <c r="F11" i="130"/>
  <c r="F10" i="130"/>
  <c r="F9" i="130"/>
  <c r="F8" i="130"/>
  <c r="F7" i="130"/>
  <c r="F6" i="130"/>
  <c r="C27" i="130"/>
  <c r="A31" i="75"/>
  <c r="A37" i="75"/>
  <c r="A19" i="75"/>
  <c r="A13" i="75"/>
  <c r="F154" i="129"/>
  <c r="F153" i="129"/>
  <c r="F152" i="129"/>
  <c r="F151" i="129"/>
  <c r="F150" i="129"/>
  <c r="F149" i="129"/>
  <c r="F148" i="129"/>
  <c r="F147" i="129" s="1"/>
  <c r="F143" i="129"/>
  <c r="F142" i="129" s="1"/>
  <c r="F141" i="129"/>
  <c r="F140" i="129"/>
  <c r="F139" i="129"/>
  <c r="F138" i="129"/>
  <c r="F137" i="129"/>
  <c r="F136" i="129"/>
  <c r="F135" i="129" s="1"/>
  <c r="F134" i="129"/>
  <c r="F133" i="129"/>
  <c r="F132" i="129"/>
  <c r="F131" i="129" s="1"/>
  <c r="C27" i="129"/>
  <c r="F86" i="129"/>
  <c r="F85" i="129"/>
  <c r="F84" i="129"/>
  <c r="F83" i="129"/>
  <c r="F82" i="129"/>
  <c r="F81" i="129"/>
  <c r="F80" i="129" s="1"/>
  <c r="F76" i="129"/>
  <c r="F73" i="129"/>
  <c r="F68" i="129"/>
  <c r="F64" i="129"/>
  <c r="F58" i="129"/>
  <c r="F53" i="129"/>
  <c r="F47" i="129"/>
  <c r="F35" i="129"/>
  <c r="F20" i="129"/>
  <c r="F13" i="129"/>
  <c r="F6" i="129"/>
  <c r="A10" i="76"/>
  <c r="F131" i="1"/>
  <c r="E27" i="1"/>
  <c r="C27" i="1"/>
  <c r="E51" i="139"/>
  <c r="C51" i="139"/>
  <c r="E45" i="139"/>
  <c r="E57" i="139" s="1"/>
  <c r="C45" i="139"/>
  <c r="E37" i="139"/>
  <c r="C37" i="139"/>
  <c r="E30" i="139"/>
  <c r="C30" i="139"/>
  <c r="E26" i="139"/>
  <c r="C26" i="139"/>
  <c r="E20" i="139"/>
  <c r="C20" i="139"/>
  <c r="E8" i="139"/>
  <c r="E36" i="139" s="1"/>
  <c r="C8" i="139"/>
  <c r="C36" i="139"/>
  <c r="E45" i="105"/>
  <c r="E51" i="105"/>
  <c r="E8" i="105"/>
  <c r="E20" i="105"/>
  <c r="E26" i="105"/>
  <c r="E30" i="105"/>
  <c r="E36" i="105"/>
  <c r="E37" i="105"/>
  <c r="E52" i="138"/>
  <c r="C52" i="138"/>
  <c r="E46" i="138"/>
  <c r="E58" i="138" s="1"/>
  <c r="C46" i="138"/>
  <c r="E38" i="138"/>
  <c r="C38" i="138"/>
  <c r="E31" i="138"/>
  <c r="C31" i="138"/>
  <c r="E26" i="138"/>
  <c r="E20" i="138"/>
  <c r="C20" i="138"/>
  <c r="E8" i="138"/>
  <c r="E37" i="138" s="1"/>
  <c r="C8" i="138"/>
  <c r="E46" i="79"/>
  <c r="F46" i="79"/>
  <c r="E52" i="79"/>
  <c r="F52" i="79"/>
  <c r="E8" i="79"/>
  <c r="E20" i="79"/>
  <c r="F20" i="79"/>
  <c r="E26" i="79"/>
  <c r="F26" i="79"/>
  <c r="E31" i="79"/>
  <c r="F31" i="79"/>
  <c r="E38" i="79"/>
  <c r="F38" i="79"/>
  <c r="E146" i="134"/>
  <c r="C146" i="134"/>
  <c r="E140" i="134"/>
  <c r="C140" i="134"/>
  <c r="E133" i="134"/>
  <c r="C133" i="134"/>
  <c r="E129" i="134"/>
  <c r="E154" i="134"/>
  <c r="C129" i="134"/>
  <c r="C154" i="134"/>
  <c r="E114" i="134"/>
  <c r="C114" i="134"/>
  <c r="E93" i="134"/>
  <c r="C93" i="134"/>
  <c r="E82" i="134"/>
  <c r="C82" i="134"/>
  <c r="E78" i="134"/>
  <c r="C78" i="134"/>
  <c r="E75" i="134"/>
  <c r="C75" i="134"/>
  <c r="E70" i="134"/>
  <c r="C70" i="134"/>
  <c r="E66" i="134"/>
  <c r="E89" i="134" s="1"/>
  <c r="C66" i="134"/>
  <c r="E60" i="134"/>
  <c r="C60" i="134"/>
  <c r="E55" i="134"/>
  <c r="C55" i="134"/>
  <c r="E49" i="134"/>
  <c r="C49" i="134"/>
  <c r="E37" i="134"/>
  <c r="C37" i="134"/>
  <c r="E22" i="134"/>
  <c r="C22" i="134"/>
  <c r="E15" i="134"/>
  <c r="C15" i="134"/>
  <c r="E8" i="134"/>
  <c r="E65" i="134" s="1"/>
  <c r="C8" i="134"/>
  <c r="E146" i="133"/>
  <c r="C146" i="133"/>
  <c r="E140" i="133"/>
  <c r="C140" i="133"/>
  <c r="E133" i="133"/>
  <c r="C133" i="133"/>
  <c r="E129" i="133"/>
  <c r="E154" i="133" s="1"/>
  <c r="C129" i="133"/>
  <c r="C154" i="133" s="1"/>
  <c r="C114" i="133"/>
  <c r="E93" i="133"/>
  <c r="E128" i="133" s="1"/>
  <c r="C93" i="133"/>
  <c r="E82" i="133"/>
  <c r="C82" i="133"/>
  <c r="E78" i="133"/>
  <c r="C78" i="133"/>
  <c r="E75" i="133"/>
  <c r="C75" i="133"/>
  <c r="E70" i="133"/>
  <c r="C70" i="133"/>
  <c r="E66" i="133"/>
  <c r="E89" i="133"/>
  <c r="C66" i="133"/>
  <c r="C89" i="133" s="1"/>
  <c r="E60" i="133"/>
  <c r="C60" i="133"/>
  <c r="E55" i="133"/>
  <c r="C55" i="133"/>
  <c r="E49" i="133"/>
  <c r="C49" i="133"/>
  <c r="E37" i="133"/>
  <c r="C37" i="133"/>
  <c r="C22" i="133"/>
  <c r="E15" i="133"/>
  <c r="C15" i="133"/>
  <c r="E8" i="133"/>
  <c r="C8" i="133"/>
  <c r="E93" i="3"/>
  <c r="E114" i="3"/>
  <c r="F114" i="3"/>
  <c r="E129" i="3"/>
  <c r="E133" i="3"/>
  <c r="F133" i="3"/>
  <c r="E140" i="3"/>
  <c r="F140" i="3"/>
  <c r="E146" i="3"/>
  <c r="F146" i="3"/>
  <c r="E8" i="3"/>
  <c r="E15" i="3"/>
  <c r="E22" i="3"/>
  <c r="F22" i="3"/>
  <c r="E37" i="3"/>
  <c r="E49" i="3"/>
  <c r="F49" i="3"/>
  <c r="E55" i="3"/>
  <c r="F55" i="3"/>
  <c r="E60" i="3"/>
  <c r="F60" i="3"/>
  <c r="E66" i="3"/>
  <c r="F66" i="3"/>
  <c r="E70" i="3"/>
  <c r="F70" i="3"/>
  <c r="E75" i="3"/>
  <c r="F75" i="3"/>
  <c r="E78" i="3"/>
  <c r="F78" i="3"/>
  <c r="E82" i="3"/>
  <c r="A4" i="76"/>
  <c r="A25" i="75"/>
  <c r="A22" i="76" s="1"/>
  <c r="A34" i="76"/>
  <c r="A28" i="76"/>
  <c r="A16" i="76"/>
  <c r="J17" i="61"/>
  <c r="K17" i="61"/>
  <c r="J30" i="61"/>
  <c r="K30" i="61"/>
  <c r="E18" i="61"/>
  <c r="F18" i="61"/>
  <c r="E24" i="61"/>
  <c r="E30" i="61" s="1"/>
  <c r="F24" i="61"/>
  <c r="J18" i="73"/>
  <c r="K18" i="73"/>
  <c r="D36" i="76" s="1"/>
  <c r="J29" i="73"/>
  <c r="D31" i="76" s="1"/>
  <c r="K29" i="73"/>
  <c r="D37" i="76" s="1"/>
  <c r="E18" i="73"/>
  <c r="E19" i="73"/>
  <c r="F19" i="73"/>
  <c r="F29" i="73" s="1"/>
  <c r="E24" i="73"/>
  <c r="E29" i="73" s="1"/>
  <c r="E30" i="73" s="1"/>
  <c r="E147" i="130"/>
  <c r="C147" i="130"/>
  <c r="E142" i="130"/>
  <c r="C142" i="130"/>
  <c r="E135" i="130"/>
  <c r="C135" i="130"/>
  <c r="E131" i="130"/>
  <c r="E155" i="130" s="1"/>
  <c r="C131" i="130"/>
  <c r="C155" i="130" s="1"/>
  <c r="E116" i="130"/>
  <c r="C116" i="130"/>
  <c r="E95" i="130"/>
  <c r="C95" i="130"/>
  <c r="C92" i="130"/>
  <c r="E80" i="130"/>
  <c r="C80" i="130"/>
  <c r="E76" i="130"/>
  <c r="C76" i="130"/>
  <c r="E73" i="130"/>
  <c r="C73" i="130"/>
  <c r="E68" i="130"/>
  <c r="C68" i="130"/>
  <c r="E64" i="130"/>
  <c r="E87" i="130" s="1"/>
  <c r="E161" i="130" s="1"/>
  <c r="C64" i="130"/>
  <c r="C87" i="130" s="1"/>
  <c r="E58" i="130"/>
  <c r="C58" i="130"/>
  <c r="E53" i="130"/>
  <c r="C53" i="130"/>
  <c r="E47" i="130"/>
  <c r="C47" i="130"/>
  <c r="E35" i="130"/>
  <c r="C35" i="130"/>
  <c r="E20" i="130"/>
  <c r="C20" i="130"/>
  <c r="E13" i="130"/>
  <c r="C13" i="130"/>
  <c r="E6" i="130"/>
  <c r="C6" i="130"/>
  <c r="C63" i="130"/>
  <c r="C3" i="130"/>
  <c r="E147" i="129"/>
  <c r="C147" i="129"/>
  <c r="E142" i="129"/>
  <c r="C142" i="129"/>
  <c r="E135" i="129"/>
  <c r="C135" i="129"/>
  <c r="E131" i="129"/>
  <c r="C131" i="129"/>
  <c r="C155" i="129" s="1"/>
  <c r="E116" i="129"/>
  <c r="C116" i="129"/>
  <c r="E95" i="129"/>
  <c r="C95" i="129"/>
  <c r="C92" i="129"/>
  <c r="E80" i="129"/>
  <c r="C80" i="129"/>
  <c r="E76" i="129"/>
  <c r="C76" i="129"/>
  <c r="E73" i="129"/>
  <c r="C73" i="129"/>
  <c r="E68" i="129"/>
  <c r="C68" i="129"/>
  <c r="E64" i="129"/>
  <c r="C64" i="129"/>
  <c r="C87" i="129"/>
  <c r="E58" i="129"/>
  <c r="C58" i="129"/>
  <c r="E53" i="129"/>
  <c r="C53" i="129"/>
  <c r="E47" i="129"/>
  <c r="C47" i="129"/>
  <c r="E35" i="129"/>
  <c r="C35" i="129"/>
  <c r="E27" i="129"/>
  <c r="E20" i="129"/>
  <c r="C20" i="129"/>
  <c r="E13" i="129"/>
  <c r="C13" i="129"/>
  <c r="E6" i="129"/>
  <c r="C6" i="129"/>
  <c r="C3" i="129"/>
  <c r="E95" i="1"/>
  <c r="E116" i="1"/>
  <c r="F116" i="1"/>
  <c r="E131" i="1"/>
  <c r="E135" i="1"/>
  <c r="F135" i="1"/>
  <c r="E142" i="1"/>
  <c r="F142" i="1"/>
  <c r="E147" i="1"/>
  <c r="F147" i="1"/>
  <c r="C92" i="1"/>
  <c r="E6" i="1"/>
  <c r="E13" i="1"/>
  <c r="F13" i="1"/>
  <c r="E20" i="1"/>
  <c r="F20" i="1"/>
  <c r="E35" i="1"/>
  <c r="F35" i="1"/>
  <c r="E47" i="1"/>
  <c r="E53" i="1"/>
  <c r="E58" i="1"/>
  <c r="F58" i="1"/>
  <c r="E64" i="1"/>
  <c r="F64" i="1"/>
  <c r="E68" i="1"/>
  <c r="E73" i="1"/>
  <c r="E76" i="1"/>
  <c r="F76" i="1"/>
  <c r="E80" i="1"/>
  <c r="F80" i="1"/>
  <c r="C3" i="1"/>
  <c r="C18" i="73"/>
  <c r="C140" i="3"/>
  <c r="C51" i="105"/>
  <c r="C45" i="105"/>
  <c r="C26" i="79"/>
  <c r="C146" i="3"/>
  <c r="C133" i="3"/>
  <c r="C93" i="3"/>
  <c r="H29" i="73"/>
  <c r="C147" i="1"/>
  <c r="C135" i="1"/>
  <c r="C95" i="1"/>
  <c r="D3" i="63"/>
  <c r="D3" i="64" s="1"/>
  <c r="C37" i="105"/>
  <c r="C30" i="105"/>
  <c r="F30" i="105" s="1"/>
  <c r="C26" i="105"/>
  <c r="C20" i="105"/>
  <c r="C8" i="105"/>
  <c r="C36" i="105" s="1"/>
  <c r="C52" i="79"/>
  <c r="C38" i="79"/>
  <c r="C31" i="79"/>
  <c r="C20" i="79"/>
  <c r="C129" i="3"/>
  <c r="C114" i="3"/>
  <c r="C128" i="3" s="1"/>
  <c r="C82" i="3"/>
  <c r="C78" i="3"/>
  <c r="C75" i="3"/>
  <c r="C70" i="3"/>
  <c r="C66" i="3"/>
  <c r="C60" i="3"/>
  <c r="C55" i="3"/>
  <c r="C49" i="3"/>
  <c r="C37" i="3"/>
  <c r="C22" i="3"/>
  <c r="C15" i="3"/>
  <c r="C8" i="3"/>
  <c r="C65" i="3" s="1"/>
  <c r="H17" i="61"/>
  <c r="C32" i="61"/>
  <c r="C142" i="1"/>
  <c r="C131" i="1"/>
  <c r="C116" i="1"/>
  <c r="C130" i="1" s="1"/>
  <c r="C80" i="1"/>
  <c r="C76" i="1"/>
  <c r="C73" i="1"/>
  <c r="C68" i="1"/>
  <c r="C64" i="1"/>
  <c r="C87" i="1" s="1"/>
  <c r="C47" i="1"/>
  <c r="C35" i="1"/>
  <c r="C20" i="1"/>
  <c r="C13" i="1"/>
  <c r="C6" i="1"/>
  <c r="C63" i="1" s="1"/>
  <c r="H30" i="61"/>
  <c r="D25" i="76"/>
  <c r="C18" i="61"/>
  <c r="H18" i="73"/>
  <c r="H30" i="73"/>
  <c r="C19" i="73"/>
  <c r="C24" i="61"/>
  <c r="C24" i="73"/>
  <c r="C29" i="73"/>
  <c r="C46" i="79"/>
  <c r="C58" i="79" s="1"/>
  <c r="C8" i="79"/>
  <c r="C37" i="79"/>
  <c r="C42" i="79" s="1"/>
  <c r="B24" i="64"/>
  <c r="D24" i="64"/>
  <c r="C57" i="105"/>
  <c r="F30" i="139"/>
  <c r="F51" i="139"/>
  <c r="E37" i="79"/>
  <c r="E42" i="79" s="1"/>
  <c r="C65" i="134"/>
  <c r="F29" i="134"/>
  <c r="F8" i="133"/>
  <c r="E31" i="73"/>
  <c r="F82" i="3"/>
  <c r="F29" i="3"/>
  <c r="H24" i="64"/>
  <c r="D12" i="76"/>
  <c r="C155" i="1"/>
  <c r="B25" i="76"/>
  <c r="E25" i="76"/>
  <c r="F95" i="1"/>
  <c r="F130" i="1" s="1"/>
  <c r="F73" i="1"/>
  <c r="F68" i="1"/>
  <c r="F53" i="1"/>
  <c r="F47" i="1"/>
  <c r="F27" i="1"/>
  <c r="E63" i="1"/>
  <c r="B12" i="76" s="1"/>
  <c r="F6" i="1"/>
  <c r="F27" i="129"/>
  <c r="K31" i="61"/>
  <c r="H31" i="61"/>
  <c r="D26" i="76" s="1"/>
  <c r="D24" i="76"/>
  <c r="K30" i="73"/>
  <c r="C130" i="130"/>
  <c r="C156" i="130" s="1"/>
  <c r="F95" i="130"/>
  <c r="F130" i="130" s="1"/>
  <c r="C160" i="130"/>
  <c r="E27" i="130"/>
  <c r="E63" i="130" s="1"/>
  <c r="F27" i="130"/>
  <c r="E130" i="129"/>
  <c r="C130" i="129"/>
  <c r="C156" i="129" s="1"/>
  <c r="F95" i="129"/>
  <c r="E63" i="129"/>
  <c r="C63" i="129"/>
  <c r="E130" i="1"/>
  <c r="B30" i="76" s="1"/>
  <c r="F37" i="3"/>
  <c r="F37" i="79"/>
  <c r="F42" i="79" s="1"/>
  <c r="C128" i="134"/>
  <c r="C155" i="134" s="1"/>
  <c r="C65" i="133"/>
  <c r="C90" i="133" s="1"/>
  <c r="F93" i="3"/>
  <c r="F128" i="3" s="1"/>
  <c r="E128" i="3"/>
  <c r="F45" i="145"/>
  <c r="F8" i="145"/>
  <c r="F45" i="150"/>
  <c r="F57" i="150" s="1"/>
  <c r="E57" i="151"/>
  <c r="C57" i="151"/>
  <c r="F45" i="151"/>
  <c r="F57" i="151" s="1"/>
  <c r="F8" i="151"/>
  <c r="C41" i="151"/>
  <c r="C41" i="150"/>
  <c r="C57" i="148"/>
  <c r="F45" i="148"/>
  <c r="F57" i="148" s="1"/>
  <c r="F8" i="148"/>
  <c r="F4" i="151"/>
  <c r="F36" i="144"/>
  <c r="C57" i="147"/>
  <c r="F8" i="147"/>
  <c r="C41" i="147"/>
  <c r="C57" i="144"/>
  <c r="F8" i="143"/>
  <c r="F36" i="143" s="1"/>
  <c r="C41" i="143"/>
  <c r="C57" i="139"/>
  <c r="C41" i="139"/>
  <c r="F45" i="105"/>
  <c r="F57" i="105" s="1"/>
  <c r="F8" i="105"/>
  <c r="C58" i="138"/>
  <c r="C37" i="138"/>
  <c r="C42" i="138" s="1"/>
  <c r="C128" i="133"/>
  <c r="C155" i="133" s="1"/>
  <c r="F4" i="149"/>
  <c r="J31" i="61"/>
  <c r="J32" i="61"/>
  <c r="D6" i="76"/>
  <c r="J31" i="73"/>
  <c r="F18" i="73"/>
  <c r="F31" i="73" s="1"/>
  <c r="C31" i="73"/>
  <c r="H31" i="73"/>
  <c r="F116" i="129"/>
  <c r="F130" i="129" s="1"/>
  <c r="C160" i="129"/>
  <c r="E32" i="61"/>
  <c r="D30" i="76"/>
  <c r="C30" i="73"/>
  <c r="C88" i="129"/>
  <c r="E41" i="105"/>
  <c r="E160" i="1"/>
  <c r="F4" i="144"/>
  <c r="F4" i="145" s="1"/>
  <c r="F91" i="129"/>
  <c r="F159" i="129" s="1"/>
  <c r="H32" i="73"/>
  <c r="C32" i="73"/>
  <c r="B7" i="76" l="1"/>
  <c r="C161" i="1"/>
  <c r="D88" i="129"/>
  <c r="D160" i="130"/>
  <c r="D88" i="130"/>
  <c r="C30" i="61"/>
  <c r="C89" i="3"/>
  <c r="C90" i="3" s="1"/>
  <c r="C154" i="3"/>
  <c r="F4" i="61"/>
  <c r="K4" i="61" s="1"/>
  <c r="E4" i="61"/>
  <c r="F4" i="73"/>
  <c r="E4" i="73"/>
  <c r="J4" i="73" s="1"/>
  <c r="E87" i="1"/>
  <c r="E155" i="1"/>
  <c r="E87" i="129"/>
  <c r="C161" i="129"/>
  <c r="E155" i="129"/>
  <c r="J30" i="73"/>
  <c r="C89" i="134"/>
  <c r="C90" i="134" s="1"/>
  <c r="C91" i="134"/>
  <c r="E58" i="79"/>
  <c r="E57" i="105"/>
  <c r="E41" i="139"/>
  <c r="F87" i="130"/>
  <c r="F131" i="130"/>
  <c r="F135" i="130"/>
  <c r="F147" i="130"/>
  <c r="F75" i="133"/>
  <c r="F89" i="133" s="1"/>
  <c r="F8" i="134"/>
  <c r="F55" i="134"/>
  <c r="F89" i="134"/>
  <c r="F140" i="134"/>
  <c r="F36" i="139"/>
  <c r="F57" i="139"/>
  <c r="F20" i="144"/>
  <c r="F26" i="144"/>
  <c r="F30" i="144"/>
  <c r="F20" i="145"/>
  <c r="F26" i="145"/>
  <c r="F30" i="145"/>
  <c r="F20" i="148"/>
  <c r="F26" i="148"/>
  <c r="F30" i="148"/>
  <c r="F31" i="148"/>
  <c r="F20" i="151"/>
  <c r="F36" i="151" s="1"/>
  <c r="F26" i="151"/>
  <c r="F30" i="151"/>
  <c r="F31" i="151"/>
  <c r="D130" i="1"/>
  <c r="D156" i="1" s="1"/>
  <c r="D41" i="105"/>
  <c r="F36" i="105"/>
  <c r="D33" i="61"/>
  <c r="D128" i="134"/>
  <c r="D155" i="134" s="1"/>
  <c r="E41" i="143"/>
  <c r="D41" i="143"/>
  <c r="F37" i="143"/>
  <c r="E41" i="145"/>
  <c r="F37" i="145"/>
  <c r="E41" i="147"/>
  <c r="F37" i="144"/>
  <c r="F41" i="144" s="1"/>
  <c r="E41" i="144"/>
  <c r="E41" i="148"/>
  <c r="E41" i="150"/>
  <c r="D38" i="76"/>
  <c r="F30" i="61"/>
  <c r="D19" i="76"/>
  <c r="F31" i="61"/>
  <c r="F32" i="61"/>
  <c r="K32" i="61"/>
  <c r="H32" i="61"/>
  <c r="E12" i="76"/>
  <c r="D18" i="76"/>
  <c r="E30" i="76"/>
  <c r="E130" i="130"/>
  <c r="E160" i="129"/>
  <c r="F37" i="105"/>
  <c r="F41" i="105" s="1"/>
  <c r="E42" i="138"/>
  <c r="E128" i="134"/>
  <c r="E155" i="134" s="1"/>
  <c r="F37" i="151"/>
  <c r="F37" i="148"/>
  <c r="F37" i="147"/>
  <c r="F57" i="145"/>
  <c r="F41" i="143"/>
  <c r="F57" i="143"/>
  <c r="F37" i="139"/>
  <c r="F41" i="139" s="1"/>
  <c r="D57" i="105"/>
  <c r="F58" i="138"/>
  <c r="F37" i="138"/>
  <c r="F42" i="138" s="1"/>
  <c r="F58" i="79"/>
  <c r="F154" i="133"/>
  <c r="F155" i="133" s="1"/>
  <c r="E155" i="133"/>
  <c r="E65" i="133"/>
  <c r="E90" i="133" s="1"/>
  <c r="E91" i="133" s="1"/>
  <c r="F128" i="134"/>
  <c r="F65" i="134"/>
  <c r="F90" i="134" s="1"/>
  <c r="D130" i="129"/>
  <c r="D156" i="129" s="1"/>
  <c r="E156" i="129"/>
  <c r="C155" i="3"/>
  <c r="F65" i="3"/>
  <c r="F89" i="3"/>
  <c r="E89" i="3"/>
  <c r="E154" i="3"/>
  <c r="E155" i="3" s="1"/>
  <c r="E65" i="3"/>
  <c r="F129" i="3"/>
  <c r="F154" i="3" s="1"/>
  <c r="F155" i="3" s="1"/>
  <c r="F155" i="1"/>
  <c r="F156" i="1" s="1"/>
  <c r="B38" i="76" s="1"/>
  <c r="E38" i="76" s="1"/>
  <c r="F87" i="1"/>
  <c r="B19" i="76" s="1"/>
  <c r="F63" i="1"/>
  <c r="B18" i="76" s="1"/>
  <c r="C4" i="73"/>
  <c r="H4" i="73" s="1"/>
  <c r="C4" i="61"/>
  <c r="H4" i="61" s="1"/>
  <c r="B6" i="76"/>
  <c r="E6" i="76" s="1"/>
  <c r="C88" i="1"/>
  <c r="B8" i="76" s="1"/>
  <c r="C160" i="1"/>
  <c r="E88" i="1"/>
  <c r="B14" i="76" s="1"/>
  <c r="B13" i="76"/>
  <c r="E161" i="1"/>
  <c r="E160" i="130"/>
  <c r="E88" i="130"/>
  <c r="B36" i="76"/>
  <c r="E36" i="76" s="1"/>
  <c r="B31" i="76"/>
  <c r="E31" i="76" s="1"/>
  <c r="E156" i="1"/>
  <c r="B32" i="76" s="1"/>
  <c r="E161" i="129"/>
  <c r="E88" i="129"/>
  <c r="C88" i="130"/>
  <c r="C161" i="130"/>
  <c r="D13" i="76"/>
  <c r="E31" i="61"/>
  <c r="E156" i="130"/>
  <c r="E90" i="134"/>
  <c r="F63" i="130"/>
  <c r="F65" i="133"/>
  <c r="F154" i="134"/>
  <c r="D32" i="76"/>
  <c r="J32" i="73"/>
  <c r="E32" i="73"/>
  <c r="C41" i="148"/>
  <c r="F36" i="148"/>
  <c r="F36" i="149"/>
  <c r="F41" i="149" s="1"/>
  <c r="C41" i="149"/>
  <c r="F63" i="129"/>
  <c r="F87" i="129"/>
  <c r="F155" i="130"/>
  <c r="F161" i="130" s="1"/>
  <c r="D7" i="76"/>
  <c r="E7" i="76" s="1"/>
  <c r="C31" i="61"/>
  <c r="B24" i="76"/>
  <c r="E24" i="76" s="1"/>
  <c r="C156" i="1"/>
  <c r="B26" i="76" s="1"/>
  <c r="E26" i="76" s="1"/>
  <c r="C41" i="105"/>
  <c r="B37" i="76"/>
  <c r="E37" i="76" s="1"/>
  <c r="F156" i="130"/>
  <c r="F155" i="129"/>
  <c r="F156" i="129" s="1"/>
  <c r="F57" i="149"/>
  <c r="F36" i="145"/>
  <c r="C41" i="145"/>
  <c r="F36" i="147"/>
  <c r="F36" i="150"/>
  <c r="F41" i="150" s="1"/>
  <c r="K31" i="73"/>
  <c r="F30" i="73"/>
  <c r="K4" i="73"/>
  <c r="J4" i="61"/>
  <c r="F90" i="133" l="1"/>
  <c r="F41" i="147"/>
  <c r="F41" i="148"/>
  <c r="F41" i="151"/>
  <c r="F41" i="145"/>
  <c r="D160" i="129"/>
  <c r="E19" i="76"/>
  <c r="K33" i="61"/>
  <c r="F33" i="61"/>
  <c r="E18" i="76"/>
  <c r="F155" i="134"/>
  <c r="F90" i="3"/>
  <c r="F161" i="1"/>
  <c r="E90" i="3"/>
  <c r="F88" i="1"/>
  <c r="B20" i="76" s="1"/>
  <c r="F160" i="1"/>
  <c r="D20" i="76"/>
  <c r="F32" i="73"/>
  <c r="K32" i="73"/>
  <c r="F160" i="129"/>
  <c r="F88" i="129"/>
  <c r="F161" i="129"/>
  <c r="E32" i="76"/>
  <c r="E13" i="76"/>
  <c r="C33" i="61"/>
  <c r="D8" i="76"/>
  <c r="E8" i="76" s="1"/>
  <c r="H33" i="61"/>
  <c r="F88" i="130"/>
  <c r="F160" i="130"/>
  <c r="D14" i="76"/>
  <c r="E14" i="76" s="1"/>
  <c r="J33" i="61"/>
  <c r="E33" i="61"/>
  <c r="E20" i="76" l="1"/>
</calcChain>
</file>

<file path=xl/sharedStrings.xml><?xml version="1.0" encoding="utf-8"?>
<sst xmlns="http://schemas.openxmlformats.org/spreadsheetml/2006/main" count="3706" uniqueCount="585">
  <si>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</si>
  <si>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</si>
  <si>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</si>
  <si>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</si>
  <si>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</si>
  <si>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</si>
  <si>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</si>
  <si>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</si>
  <si>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</si>
  <si>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</si>
  <si>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</si>
  <si>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</si>
  <si>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</si>
  <si>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</si>
  <si>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</si>
  <si>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</si>
  <si>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</si>
  <si>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</si>
  <si>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</si>
  <si>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</si>
  <si>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</si>
  <si>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</si>
  <si>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</si>
  <si>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</si>
  <si>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</si>
  <si>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</si>
  <si>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</si>
  <si>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</si>
  <si>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</si>
  <si>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</si>
  <si>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</si>
  <si>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</si>
  <si>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</si>
  <si>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</si>
  <si>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</si>
  <si>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</si>
  <si>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</si>
  <si>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</si>
  <si>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</si>
  <si>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</si>
  <si>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</si>
  <si>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</si>
  <si>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</si>
  <si>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</si>
  <si>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</si>
  <si>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</si>
  <si>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</si>
  <si>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</si>
  <si>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</si>
  <si>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</si>
  <si>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</si>
  <si>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</si>
  <si>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</si>
  <si>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</si>
  <si>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</si>
  <si>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</si>
  <si>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</si>
  <si>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</si>
  <si>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</si>
  <si>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</si>
  <si>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</si>
  <si>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</si>
  <si>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</si>
  <si>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</si>
  <si>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</si>
  <si>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</si>
  <si>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</si>
  <si>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</si>
  <si>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</si>
  <si>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</si>
  <si>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</si>
  <si>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</si>
  <si>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</si>
  <si>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</si>
  <si>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</si>
  <si>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</si>
  <si>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</si>
  <si>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</si>
  <si>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</si>
  <si>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</si>
  <si>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</si>
  <si>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</si>
  <si>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</si>
  <si>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</si>
  <si>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</si>
  <si>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</si>
  <si>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</si>
  <si>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</si>
  <si>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</si>
  <si>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</si>
  <si>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</si>
  <si>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</si>
  <si>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</si>
  <si>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</si>
  <si>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</si>
  <si>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</si>
  <si>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</si>
  <si>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</si>
  <si>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</si>
  <si>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</si>
  <si>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</si>
  <si>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</si>
  <si>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</si>
  <si>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</si>
  <si>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</si>
  <si>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</si>
  <si>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</si>
  <si>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</si>
  <si>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</si>
  <si>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</si>
  <si>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</si>
  <si>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</si>
  <si>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</si>
  <si>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</si>
  <si>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</si>
  <si>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</si>
  <si>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</si>
  <si>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</si>
  <si>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</si>
  <si>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</si>
  <si>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</si>
  <si>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</si>
  <si>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</si>
  <si>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</si>
  <si>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</si>
  <si>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</si>
  <si>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</si>
  <si>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</si>
  <si>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</si>
  <si>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</si>
  <si>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</si>
  <si>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</si>
  <si>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</si>
  <si>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</si>
  <si>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</si>
  <si>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</si>
  <si>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</si>
  <si>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</si>
  <si>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</si>
  <si>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</si>
  <si>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</si>
  <si>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</si>
  <si>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</si>
  <si>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</si>
  <si>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</si>
  <si>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</si>
  <si>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</si>
  <si>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</si>
  <si>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</si>
  <si>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</si>
  <si>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</si>
  <si>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</si>
  <si>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</si>
  <si>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</si>
  <si>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</si>
  <si>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</si>
  <si>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</si>
  <si>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</si>
  <si>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</si>
  <si>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</si>
  <si>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</si>
  <si>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</si>
  <si>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</si>
  <si>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</si>
  <si>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</si>
  <si>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</si>
  <si>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</si>
  <si>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</si>
  <si>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</si>
  <si>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</si>
  <si>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</si>
  <si>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</si>
  <si>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</si>
  <si>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</si>
  <si>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</si>
  <si>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</si>
  <si>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</si>
  <si>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</si>
  <si>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</si>
  <si>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</si>
  <si>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</si>
  <si>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</si>
  <si>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</si>
  <si>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</si>
  <si>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</si>
  <si>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</si>
  <si>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</si>
  <si>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</si>
  <si>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</si>
  <si>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</si>
  <si>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</si>
  <si>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</si>
  <si>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</si>
  <si>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</si>
  <si>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</si>
  <si>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</si>
  <si>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</si>
  <si>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</si>
  <si>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</si>
  <si>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</si>
  <si>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</si>
  <si>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</si>
  <si>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</si>
  <si>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</si>
  <si>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</si>
  <si>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</si>
  <si>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</si>
  <si>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</si>
  <si>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</si>
  <si>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</si>
  <si>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</si>
  <si>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</si>
  <si>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</si>
  <si>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</si>
  <si>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</si>
  <si>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</si>
  <si>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</si>
  <si>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</si>
  <si>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</si>
  <si>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</si>
  <si>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</si>
  <si>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</si>
  <si>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</si>
  <si>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</si>
  <si>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</si>
  <si>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</si>
  <si>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</si>
  <si>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</si>
  <si>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</si>
  <si>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</si>
  <si>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</si>
  <si>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</si>
  <si>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</si>
  <si>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</si>
  <si>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</si>
  <si>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</si>
  <si>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</si>
  <si>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</si>
  <si>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</si>
  <si>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</si>
  <si>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</si>
  <si>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</si>
  <si>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</si>
  <si>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</si>
  <si>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</si>
  <si>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</si>
  <si>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</si>
  <si>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</si>
  <si>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</si>
  <si>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</si>
  <si>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</si>
  <si>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</si>
  <si>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</si>
  <si>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</si>
  <si>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</si>
  <si>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</si>
  <si>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</si>
  <si>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</si>
  <si>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</si>
  <si>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</si>
  <si>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</si>
  <si>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</si>
  <si>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</si>
  <si>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</si>
  <si>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</si>
  <si>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</si>
  <si>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</si>
  <si>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</si>
  <si>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</si>
  <si>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</si>
  <si>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</si>
  <si>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</si>
  <si>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</si>
  <si>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</si>
  <si>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</si>
  <si>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</si>
  <si>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</si>
  <si>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</si>
  <si>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</si>
  <si>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</si>
  <si>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</si>
  <si>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</si>
  <si>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</si>
  <si>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</si>
  <si>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</si>
  <si>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</si>
  <si>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</si>
  <si>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</si>
  <si>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</si>
  <si>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</si>
  <si>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</si>
  <si>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</si>
  <si>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</si>
  <si>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</si>
  <si>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</si>
  <si>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</si>
  <si>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</si>
  <si>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</si>
  <si>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</si>
  <si>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</si>
  <si>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</si>
  <si>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</si>
  <si>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</si>
  <si>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</si>
  <si>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</si>
  <si>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</si>
  <si>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</si>
  <si>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</si>
  <si>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</si>
  <si>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</si>
  <si>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</si>
  <si>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</si>
  <si>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</si>
  <si>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</si>
  <si>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</si>
  <si>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</si>
  <si>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</si>
  <si>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</si>
  <si>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</si>
  <si>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</si>
  <si>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</si>
  <si>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</si>
  <si>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</si>
  <si>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</si>
  <si>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</si>
  <si>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</si>
  <si>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</si>
  <si>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</si>
  <si>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</si>
  <si>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</si>
  <si>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</si>
  <si>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</si>
  <si>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</si>
  <si>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</si>
  <si>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</si>
  <si>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</si>
  <si>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</si>
  <si>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</si>
  <si>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</si>
  <si>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</si>
  <si>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</si>
  <si>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</si>
  <si>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</si>
  <si>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</si>
  <si>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</si>
  <si>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</si>
  <si>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</si>
  <si>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</si>
  <si>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</si>
  <si>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</si>
  <si>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</si>
  <si>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</si>
  <si>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</si>
  <si>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</si>
  <si>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</si>
  <si>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</si>
  <si>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</si>
  <si>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</si>
  <si>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</si>
  <si>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</si>
  <si>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</si>
  <si>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</si>
  <si>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</si>
  <si>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</si>
  <si>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</si>
  <si>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</si>
  <si>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</si>
  <si>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</si>
  <si>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</si>
  <si>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</si>
  <si>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</si>
  <si>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</si>
  <si>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</si>
  <si>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</si>
  <si>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</si>
  <si>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</si>
  <si>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</si>
  <si>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</si>
  <si>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</si>
  <si>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</si>
  <si>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</si>
  <si>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</si>
  <si>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</si>
  <si>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</si>
  <si>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</si>
  <si>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</si>
  <si>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</si>
  <si>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</si>
  <si>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</si>
  <si>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</si>
  <si>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</si>
  <si>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</si>
  <si>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</si>
  <si>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</si>
  <si>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</si>
  <si>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</si>
  <si>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</si>
  <si>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</si>
  <si>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</si>
  <si>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</si>
  <si>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</si>
  <si>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</si>
  <si>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</si>
  <si>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</si>
  <si>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</si>
  <si>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</si>
  <si>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</si>
  <si>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</si>
  <si>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</si>
  <si>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</si>
  <si>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</si>
  <si>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</si>
  <si>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</si>
  <si>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</si>
  <si>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</si>
  <si>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</si>
  <si>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</si>
  <si>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</si>
  <si>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</si>
  <si>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</si>
  <si>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</si>
  <si>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</si>
  <si>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</si>
  <si>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</si>
  <si>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</si>
  <si>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</si>
  <si>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</si>
  <si>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</si>
  <si>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</si>
  <si>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</si>
  <si>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</si>
  <si>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</si>
  <si>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</si>
  <si>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</si>
  <si>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</si>
  <si>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</si>
  <si>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</si>
  <si>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</si>
  <si>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</si>
  <si>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</si>
  <si>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</si>
  <si>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</si>
  <si>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</si>
  <si>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</si>
  <si>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</si>
  <si>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</si>
  <si>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</si>
  <si>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</si>
  <si>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</si>
  <si>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</si>
  <si>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</si>
  <si>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</si>
  <si>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</si>
  <si>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</si>
  <si>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</si>
  <si>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</si>
  <si>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</si>
  <si>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</si>
  <si>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</si>
  <si>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</si>
  <si>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</si>
  <si>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</si>
  <si>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</si>
  <si>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</si>
  <si>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</si>
  <si>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</si>
  <si>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</si>
  <si>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1. sz. módosítás 
(±)</t>
  </si>
  <si>
    <t>Költségvetési rendelet módosítás űrlapjainak összefüggései:</t>
  </si>
  <si>
    <t xml:space="preserve">   Váltóbevételek</t>
  </si>
  <si>
    <t>5.1. melléklet</t>
  </si>
  <si>
    <t>5.1.1. melléklet</t>
  </si>
  <si>
    <t>5.1.2. melléklet</t>
  </si>
  <si>
    <t>5.2. melléklet</t>
  </si>
  <si>
    <t>5.2.1. melléklet</t>
  </si>
  <si>
    <t>5.3. melléklet</t>
  </si>
  <si>
    <t>5.3.1. melléklet</t>
  </si>
  <si>
    <t>Költségvetés módosítás űrlapjainak összefüggései:</t>
  </si>
  <si>
    <t>E=C±D</t>
  </si>
  <si>
    <t>5.4. melléklet</t>
  </si>
  <si>
    <t>5.4.1. melléklet</t>
  </si>
  <si>
    <t>Kiemelt előirányzat, előirányzat megnevezése</t>
  </si>
  <si>
    <t>Forintban!</t>
  </si>
  <si>
    <t>2017. évi eredeti előirányzat BEVÉTELEK</t>
  </si>
  <si>
    <t>Bruttó  hiány:</t>
  </si>
  <si>
    <t>Bruttó  többlet:</t>
  </si>
  <si>
    <t>Működési célú visszatérítendő támogatások, kölcsönök visszatér. ÁH kívül</t>
  </si>
  <si>
    <t>Felhalmozási célú visszatér.tám., kölcsönök visszatérülése ÁH-n kívülről</t>
  </si>
  <si>
    <t>Egészségház beruházás</t>
  </si>
  <si>
    <t>2014-2018</t>
  </si>
  <si>
    <t>3.-as út közlekedésbiztonságának fejlesztése</t>
  </si>
  <si>
    <t>2016-2017</t>
  </si>
  <si>
    <t>Móricz Zs. u. alatti telekalakítások</t>
  </si>
  <si>
    <t>Tinódi u. folytatása telekalakítások</t>
  </si>
  <si>
    <t>2017</t>
  </si>
  <si>
    <t>Sportközpont csapadékvíz elvezetés 143/2016. Kt</t>
  </si>
  <si>
    <t>Major út parkosítás</t>
  </si>
  <si>
    <t>Üdvözlőtáblák kivilágítása</t>
  </si>
  <si>
    <t>Formás út útépítési maradvány felhasználása</t>
  </si>
  <si>
    <t>Szennyvíz-tisztítótelep uniós beruházás</t>
  </si>
  <si>
    <t>Csömöri Körtúra II. ütem -kerékpáros</t>
  </si>
  <si>
    <t>csömöri Körtúra kitekintő építmény</t>
  </si>
  <si>
    <t>Közlekedésfejlesztési beruh előkészítés-tervezés</t>
  </si>
  <si>
    <t>Szociális Alapszolg.Kp  szaletni</t>
  </si>
  <si>
    <t>Önerős útépítéshez hozzájárulás (25%)-módosult</t>
  </si>
  <si>
    <t>Fekete I. köz csapadékvízelvezetés</t>
  </si>
  <si>
    <t>Erkel, Sármány útépítés terv.ktg</t>
  </si>
  <si>
    <t>Laki sarki buszvégállomás váróhelyiség épít</t>
  </si>
  <si>
    <t>Belt. Út. szennyvízcsat tervezés 119. és 195/2016 Kt</t>
  </si>
  <si>
    <t>Település tervezés KASIB 115/2016.Kt</t>
  </si>
  <si>
    <t>2016</t>
  </si>
  <si>
    <t>Település rendezési tervezés KASIB</t>
  </si>
  <si>
    <t xml:space="preserve">Erkel F. aszfaltozás I. rész </t>
  </si>
  <si>
    <t xml:space="preserve">Erkel F. aszfaltozás II. rész </t>
  </si>
  <si>
    <t>Sármány u. aszfaltozás</t>
  </si>
  <si>
    <t>Körmendi  u. aszfaltozása</t>
  </si>
  <si>
    <t>Erdővásárlás 196/2016.(XI.17.) Kt</t>
  </si>
  <si>
    <t>Ingatlanvásárlás Vörösmarty u.2.</t>
  </si>
  <si>
    <t>Közvilágítás fejlesztés</t>
  </si>
  <si>
    <t>Ivókút Corvina tér 181/2016. Kt</t>
  </si>
  <si>
    <t>4 db turisztikai tábla Toroczkó</t>
  </si>
  <si>
    <t>2 db térfigyelő kamera</t>
  </si>
  <si>
    <t>IVECO tűzoltó autó beszerzés ÖTE-től</t>
  </si>
  <si>
    <t>Lakcímek kiosztásához telekalakítások (KCR)</t>
  </si>
  <si>
    <t>Útplyázathoz szükséges telekrendezés</t>
  </si>
  <si>
    <t>Utcanévtáblák pótlása</t>
  </si>
  <si>
    <t>Közlekedési táblák súlykorlátozáshoz</t>
  </si>
  <si>
    <t>Sportcsarnok villámhárító kiépítése</t>
  </si>
  <si>
    <t>Emléktábla 138/2016.K6 hat</t>
  </si>
  <si>
    <t>Ledes közvilágítás aluhídnál+martaszfaltozás</t>
  </si>
  <si>
    <t>0182/9 hrsz ingatlan megvásárlása</t>
  </si>
  <si>
    <t>0102/28 hrsz-ú ingatlan megvásárlása</t>
  </si>
  <si>
    <t>0102/15 hrsz-ú ingatlan megvásárlása</t>
  </si>
  <si>
    <t>Kossuth L. u. végének leaszfaltozása</t>
  </si>
  <si>
    <t>Tinódi köz vízbekötés önki telek</t>
  </si>
  <si>
    <t>Kossuth L. u. járda</t>
  </si>
  <si>
    <t>Petőfi S. u. járda</t>
  </si>
  <si>
    <t>Ulicska járda Kossuth-Bitskey u. közötti szakasz</t>
  </si>
  <si>
    <t>Laki utcai óvoda bádogozás</t>
  </si>
  <si>
    <t>Laki u. óvoda szigetelési munkák folytatása</t>
  </si>
  <si>
    <t>Laki.u. óvoda felülvilágító javítása</t>
  </si>
  <si>
    <t>Laki u. ovi előtt korlát</t>
  </si>
  <si>
    <t>Kacsóh P. utcai óvoda elektromos hálózatának felújítása</t>
  </si>
  <si>
    <t>Kacsóh P. u. óvoda előtti terület felújítása</t>
  </si>
  <si>
    <t>Művelődési Ház színpad szélesítés</t>
  </si>
  <si>
    <t>Szociális Alapszolgátatási Kp épület külső szigetelés</t>
  </si>
  <si>
    <t>Szociális Alapszolgátatási Kp kerítésfelújítás</t>
  </si>
  <si>
    <t>Szociális Alapszolg. Kp előtti területrendezés</t>
  </si>
  <si>
    <t>Tót Hagyományok Háza vízelvezetési problémák megold</t>
  </si>
  <si>
    <t>Ady E. u. orvosi r. mozgássérült rámpa 179/206.Kt</t>
  </si>
  <si>
    <t>Ady E.u. orvosi rendelő épület átalakítás tervezési ktg</t>
  </si>
  <si>
    <t>Vörösmarty-Deák F. u. sarok parkolók</t>
  </si>
  <si>
    <t>Széchenyi u. -Laki u.felújítás pályázat önerő</t>
  </si>
  <si>
    <t>Visszatérítendő támogatások, kölcsönök visszatérülése ÁH-n kívülről</t>
  </si>
  <si>
    <t>Csömöri Nefelejcs Művészeti Óvoda</t>
  </si>
  <si>
    <t xml:space="preserve"> Csömöri Polgármesteri Hivatal</t>
  </si>
  <si>
    <t>Szociális Alapszolgáltatási Központ</t>
  </si>
  <si>
    <t>Petőfi Sándor Művelődési Ház</t>
  </si>
  <si>
    <t>Sinka István Községi Könyvtár</t>
  </si>
  <si>
    <t xml:space="preserve">Csömöri Községgondnokság </t>
  </si>
  <si>
    <t>Településképi Arculati Kézikönyv és Településképi Rendelet elkészítése</t>
  </si>
  <si>
    <t>Energiarac. Pályázat tervezés, kivitelezés és műszaki ell.</t>
  </si>
  <si>
    <t>2017-2018</t>
  </si>
  <si>
    <t>5.7. melléklet</t>
  </si>
  <si>
    <t>5.6. melléklet</t>
  </si>
  <si>
    <t>5.6.1. melléklet</t>
  </si>
  <si>
    <t>5.7.1. melléklet</t>
  </si>
  <si>
    <t>5.5.1. melléklet</t>
  </si>
  <si>
    <t>5.5. melléklet</t>
  </si>
  <si>
    <t>Módosított előirányzat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</si>
  <si>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</si>
  <si>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2. sz. módosítás 
(±)</t>
  </si>
  <si>
    <t>F=D±E</t>
  </si>
  <si>
    <t>2017. évi módosított előirányzat</t>
  </si>
  <si>
    <t>H=(F+G)</t>
  </si>
  <si>
    <t>Útépítések tervezési ktge 87/2017.(IV.27.) Kt</t>
  </si>
  <si>
    <t>Közlekedésbiztonsági tervek 88/2017.(IV.27.) Kt</t>
  </si>
  <si>
    <t>2017.évi módosított előirányzat</t>
  </si>
  <si>
    <t>2017.05.25
Módosítás utáni</t>
  </si>
  <si>
    <t xml:space="preserve">   - Visszatérítendő támogatások, kölcsönök törlesztése ÁH-n kívülre</t>
  </si>
  <si>
    <t>Telekadó</t>
  </si>
  <si>
    <t>I</t>
  </si>
  <si>
    <t>J</t>
  </si>
  <si>
    <t>K=I±J</t>
  </si>
  <si>
    <t>ÁHK visszatérítendő kölcsönök,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</si>
</sst>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21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7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lef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1" fillId="0" borderId="33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5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4" fontId="24" fillId="0" borderId="27" xfId="5" applyNumberFormat="1" applyFont="1" applyFill="1" applyBorder="1" applyAlignment="1" applyProtection="1">
      <alignment horizontal="right" vertical="center" wrapText="1" indent="1"/>
    </xf>
    <xf numFmtId="164" fontId="18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38" xfId="5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Border="1" applyAlignment="1" applyProtection="1">
      <alignment horizontal="right" vertical="center" wrapText="1" indent="1"/>
    </xf>
    <xf numFmtId="164" fontId="21" fillId="0" borderId="27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7" fillId="0" borderId="40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7" fillId="0" borderId="26" xfId="5" applyNumberFormat="1" applyFont="1" applyFill="1" applyBorder="1" applyAlignment="1" applyProtection="1">
      <alignment horizontal="righ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5" applyNumberFormat="1" applyFont="1" applyFill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</xf>
    <xf numFmtId="164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6" xfId="0" quotePrefix="1" applyNumberFormat="1" applyFont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4" xfId="0" applyNumberFormat="1" applyFont="1" applyFill="1" applyBorder="1" applyAlignment="1" applyProtection="1">
      <alignment horizontal="centerContinuous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9" xfId="0" quotePrefix="1" applyFont="1" applyFill="1" applyBorder="1" applyAlignment="1" applyProtection="1">
      <alignment horizontal="right" vertical="center" indent="1"/>
    </xf>
    <xf numFmtId="49" fontId="7" fillId="0" borderId="29" xfId="0" applyNumberFormat="1" applyFont="1" applyFill="1" applyBorder="1" applyAlignment="1" applyProtection="1">
      <alignment horizontal="right" vertical="center" indent="1"/>
    </xf>
    <xf numFmtId="0" fontId="17" fillId="0" borderId="45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46" xfId="5" applyNumberFormat="1" applyFont="1" applyFill="1" applyBorder="1" applyAlignment="1" applyProtection="1">
      <alignment horizontal="right" vertical="center" wrapText="1" indent="1"/>
    </xf>
    <xf numFmtId="164" fontId="25" fillId="0" borderId="47" xfId="5" applyNumberFormat="1" applyFont="1" applyFill="1" applyBorder="1" applyAlignment="1" applyProtection="1">
      <alignment horizontal="right" vertical="center" wrapText="1" indent="1"/>
    </xf>
    <xf numFmtId="164" fontId="25" fillId="0" borderId="36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</xf>
    <xf numFmtId="164" fontId="18" fillId="0" borderId="17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164" fontId="25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0" xfId="0" applyNumberFormat="1" applyFont="1" applyFill="1" applyBorder="1" applyAlignment="1" applyProtection="1">
      <alignment horizontal="righ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</xf>
    <xf numFmtId="164" fontId="24" fillId="0" borderId="5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37" xfId="0" applyFont="1" applyFill="1" applyBorder="1" applyAlignment="1" applyProtection="1">
      <alignment horizontal="right"/>
    </xf>
    <xf numFmtId="164" fontId="24" fillId="0" borderId="17" xfId="0" applyNumberFormat="1" applyFont="1" applyBorder="1" applyAlignment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7" xfId="0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Fill="1" applyBorder="1" applyAlignment="1" applyProtection="1">
      <alignment horizontal="right" vertical="center" wrapText="1" indent="1"/>
    </xf>
    <xf numFmtId="164" fontId="4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17" fillId="2" borderId="19" xfId="0" applyNumberFormat="1" applyFont="1" applyFill="1" applyBorder="1" applyAlignment="1" applyProtection="1">
      <alignment vertical="center" wrapTex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4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right"/>
    </xf>
    <xf numFmtId="0" fontId="10" fillId="0" borderId="2" xfId="5" applyFont="1" applyFill="1" applyBorder="1" applyAlignment="1" applyProtection="1">
      <alignment horizontal="right" vertical="center" indent="1"/>
    </xf>
    <xf numFmtId="164" fontId="40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51" xfId="0" applyNumberFormat="1" applyFont="1" applyFill="1" applyBorder="1" applyAlignment="1" applyProtection="1">
      <alignment horizontal="right" vertical="center" wrapText="1" inden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7" xfId="0" applyNumberFormat="1" applyFont="1" applyFill="1" applyBorder="1" applyAlignment="1" applyProtection="1">
      <alignment horizontal="right" vertical="center" wrapText="1" indent="1"/>
    </xf>
    <xf numFmtId="164" fontId="24" fillId="0" borderId="38" xfId="0" applyNumberFormat="1" applyFont="1" applyFill="1" applyBorder="1" applyAlignment="1" applyProtection="1">
      <alignment horizontal="right" vertical="center" wrapText="1" indent="1"/>
    </xf>
    <xf numFmtId="164" fontId="18" fillId="0" borderId="24" xfId="0" applyNumberFormat="1" applyFont="1" applyFill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5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5" xfId="5" applyNumberFormat="1" applyFont="1" applyFill="1" applyBorder="1" applyAlignment="1" applyProtection="1">
      <alignment horizontal="left" vertical="center"/>
    </xf>
    <xf numFmtId="164" fontId="30" fillId="0" borderId="25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26" fillId="0" borderId="5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1" fillId="0" borderId="44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E21" sqref="E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0" t="s">
        <v>468</v>
      </c>
      <c r="B1" s="76"/>
    </row>
    <row r="2" spans="1:2" x14ac:dyDescent="0.2">
      <c r="A2" s="76"/>
      <c r="B2" s="76"/>
    </row>
    <row r="3" spans="1:2" x14ac:dyDescent="0.2">
      <c r="A3" s="272"/>
      <c r="B3" s="272"/>
    </row>
    <row r="4" spans="1:2" ht="15.75" x14ac:dyDescent="0.25">
      <c r="A4" s="78"/>
      <c r="B4" s="276"/>
    </row>
    <row r="5" spans="1:2" ht="15.75" x14ac:dyDescent="0.25">
      <c r="A5" s="78"/>
      <c r="B5" s="276"/>
    </row>
    <row r="6" spans="1:2" s="66" customFormat="1" ht="15.75" x14ac:dyDescent="0.25">
      <c r="A6" s="78" t="s">
        <v>483</v>
      </c>
      <c r="B6" s="272"/>
    </row>
    <row r="7" spans="1:2" s="66" customFormat="1" x14ac:dyDescent="0.2">
      <c r="A7" s="272"/>
      <c r="B7" s="272"/>
    </row>
    <row r="8" spans="1:2" s="66" customFormat="1" x14ac:dyDescent="0.2">
      <c r="A8" s="272"/>
      <c r="B8" s="272"/>
    </row>
    <row r="9" spans="1:2" x14ac:dyDescent="0.2">
      <c r="A9" s="272" t="s">
        <v>438</v>
      </c>
      <c r="B9" s="272" t="s">
        <v>417</v>
      </c>
    </row>
    <row r="10" spans="1:2" x14ac:dyDescent="0.2">
      <c r="A10" s="272" t="s">
        <v>436</v>
      </c>
      <c r="B10" s="272" t="s">
        <v>423</v>
      </c>
    </row>
    <row r="11" spans="1:2" x14ac:dyDescent="0.2">
      <c r="A11" s="272" t="s">
        <v>437</v>
      </c>
      <c r="B11" s="272" t="s">
        <v>424</v>
      </c>
    </row>
    <row r="12" spans="1:2" x14ac:dyDescent="0.2">
      <c r="A12" s="272"/>
      <c r="B12" s="272"/>
    </row>
    <row r="13" spans="1:2" ht="15.75" x14ac:dyDescent="0.25">
      <c r="A13" s="78" t="str">
        <f>+CONCATENATE(LEFT(A6,4),". évi előirányzat módosítások BEVÉTELEK")</f>
        <v>2017. évi előirányzat módosítások BEVÉTELEK</v>
      </c>
      <c r="B13" s="276"/>
    </row>
    <row r="14" spans="1:2" x14ac:dyDescent="0.2">
      <c r="A14" s="272"/>
      <c r="B14" s="272"/>
    </row>
    <row r="15" spans="1:2" s="66" customFormat="1" x14ac:dyDescent="0.2">
      <c r="A15" s="272" t="s">
        <v>439</v>
      </c>
      <c r="B15" s="272" t="s">
        <v>418</v>
      </c>
    </row>
    <row r="16" spans="1:2" x14ac:dyDescent="0.2">
      <c r="A16" s="272" t="s">
        <v>440</v>
      </c>
      <c r="B16" s="272" t="s">
        <v>425</v>
      </c>
    </row>
    <row r="17" spans="1:2" x14ac:dyDescent="0.2">
      <c r="A17" s="272" t="s">
        <v>441</v>
      </c>
      <c r="B17" s="272" t="s">
        <v>426</v>
      </c>
    </row>
    <row r="18" spans="1:2" x14ac:dyDescent="0.2">
      <c r="A18" s="272"/>
      <c r="B18" s="272"/>
    </row>
    <row r="19" spans="1:2" ht="14.25" x14ac:dyDescent="0.2">
      <c r="A19" s="279" t="str">
        <f>+CONCATENATE(LEFT(A6,4),". módosítás utáni módosított előrirányzatok BEVÉTELEK")</f>
        <v>2017. módosítás utáni módosított előrirányzatok BEVÉTELEK</v>
      </c>
      <c r="B19" s="276"/>
    </row>
    <row r="20" spans="1:2" x14ac:dyDescent="0.2">
      <c r="A20" s="272"/>
      <c r="B20" s="272"/>
    </row>
    <row r="21" spans="1:2" x14ac:dyDescent="0.2">
      <c r="A21" s="272" t="s">
        <v>442</v>
      </c>
      <c r="B21" s="272" t="s">
        <v>419</v>
      </c>
    </row>
    <row r="22" spans="1:2" x14ac:dyDescent="0.2">
      <c r="A22" s="272" t="s">
        <v>443</v>
      </c>
      <c r="B22" s="272" t="s">
        <v>427</v>
      </c>
    </row>
    <row r="23" spans="1:2" x14ac:dyDescent="0.2">
      <c r="A23" s="272" t="s">
        <v>444</v>
      </c>
      <c r="B23" s="272" t="s">
        <v>428</v>
      </c>
    </row>
    <row r="24" spans="1:2" x14ac:dyDescent="0.2">
      <c r="A24" s="272"/>
      <c r="B24" s="272"/>
    </row>
    <row r="25" spans="1:2" ht="15.75" x14ac:dyDescent="0.25">
      <c r="A25" s="78" t="str">
        <f>+CONCATENATE(LEFT(A6,4),". évi eredeti előirányzat KIADÁSOK")</f>
        <v>2017. évi eredeti előirányzat KIADÁSOK</v>
      </c>
      <c r="B25" s="276"/>
    </row>
    <row r="26" spans="1:2" x14ac:dyDescent="0.2">
      <c r="A26" s="272"/>
      <c r="B26" s="272"/>
    </row>
    <row r="27" spans="1:2" x14ac:dyDescent="0.2">
      <c r="A27" s="272" t="s">
        <v>445</v>
      </c>
      <c r="B27" s="272" t="s">
        <v>420</v>
      </c>
    </row>
    <row r="28" spans="1:2" x14ac:dyDescent="0.2">
      <c r="A28" s="272" t="s">
        <v>446</v>
      </c>
      <c r="B28" s="272" t="s">
        <v>429</v>
      </c>
    </row>
    <row r="29" spans="1:2" x14ac:dyDescent="0.2">
      <c r="A29" s="272" t="s">
        <v>447</v>
      </c>
      <c r="B29" s="272" t="s">
        <v>430</v>
      </c>
    </row>
    <row r="30" spans="1:2" x14ac:dyDescent="0.2">
      <c r="A30" s="272"/>
      <c r="B30" s="272"/>
    </row>
    <row r="31" spans="1:2" ht="15.75" x14ac:dyDescent="0.25">
      <c r="A31" s="78" t="str">
        <f>+CONCATENATE(LEFT(A6,4),". évi előirányzat módosítások KIADÁSOK")</f>
        <v>2017. évi előirányzat módosítások KIADÁSOK</v>
      </c>
      <c r="B31" s="276"/>
    </row>
    <row r="32" spans="1:2" x14ac:dyDescent="0.2">
      <c r="A32" s="272"/>
      <c r="B32" s="272"/>
    </row>
    <row r="33" spans="1:2" x14ac:dyDescent="0.2">
      <c r="A33" s="272" t="s">
        <v>448</v>
      </c>
      <c r="B33" s="272" t="s">
        <v>421</v>
      </c>
    </row>
    <row r="34" spans="1:2" x14ac:dyDescent="0.2">
      <c r="A34" s="272" t="s">
        <v>449</v>
      </c>
      <c r="B34" s="272" t="s">
        <v>431</v>
      </c>
    </row>
    <row r="35" spans="1:2" x14ac:dyDescent="0.2">
      <c r="A35" s="272" t="s">
        <v>450</v>
      </c>
      <c r="B35" s="272" t="s">
        <v>432</v>
      </c>
    </row>
    <row r="36" spans="1:2" x14ac:dyDescent="0.2">
      <c r="A36" s="272"/>
      <c r="B36" s="272"/>
    </row>
    <row r="37" spans="1:2" ht="15.75" x14ac:dyDescent="0.25">
      <c r="A37" s="278" t="str">
        <f>+CONCATENATE(LEFT(A6,4),". módosítás utáni módosított előirányzatok KIADÁSOK")</f>
        <v>2017. módosítás utáni módosított előirányzatok KIADÁSOK</v>
      </c>
      <c r="B37" s="276"/>
    </row>
    <row r="38" spans="1:2" x14ac:dyDescent="0.2">
      <c r="A38" s="272"/>
      <c r="B38" s="272"/>
    </row>
    <row r="39" spans="1:2" x14ac:dyDescent="0.2">
      <c r="A39" s="272" t="s">
        <v>451</v>
      </c>
      <c r="B39" s="272" t="s">
        <v>422</v>
      </c>
    </row>
    <row r="40" spans="1:2" x14ac:dyDescent="0.2">
      <c r="A40" s="272" t="s">
        <v>452</v>
      </c>
      <c r="B40" s="272" t="s">
        <v>433</v>
      </c>
    </row>
    <row r="41" spans="1:2" x14ac:dyDescent="0.2">
      <c r="A41" s="272" t="s">
        <v>453</v>
      </c>
      <c r="B41" s="272" t="s">
        <v>434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58"/>
  <sheetViews>
    <sheetView tabSelected="1" topLeftCell="A115" zoomScaleNormal="100" zoomScaleSheetLayoutView="100" workbookViewId="0">
      <selection activeCell="E143" sqref="E143"/>
    </sheetView>
  </sheetViews>
  <sheetFormatPr defaultRowHeight="12.75" x14ac:dyDescent="0.2"/>
  <cols>
    <col min="1" max="1" width="16.1640625" style="155" customWidth="1"/>
    <col min="2" max="2" width="56.5" style="156" customWidth="1"/>
    <col min="3" max="3" width="13.83203125" style="157" customWidth="1"/>
    <col min="4" max="4" width="14" style="157" customWidth="1"/>
    <col min="5" max="5" width="13.33203125" style="2" customWidth="1"/>
    <col min="6" max="6" width="14" style="2" customWidth="1"/>
    <col min="7" max="16384" width="9.33203125" style="2"/>
  </cols>
  <sheetData>
    <row r="1" spans="1:6" s="1" customFormat="1" ht="16.5" customHeight="1" thickBot="1" x14ac:dyDescent="0.25">
      <c r="A1" s="79"/>
      <c r="B1" s="81"/>
      <c r="F1" s="280" t="s">
        <v>470</v>
      </c>
    </row>
    <row r="2" spans="1:6" s="49" customFormat="1" ht="21" customHeight="1" thickBot="1" x14ac:dyDescent="0.25">
      <c r="A2" s="281" t="s">
        <v>44</v>
      </c>
      <c r="B2" s="374" t="s">
        <v>124</v>
      </c>
      <c r="C2" s="374"/>
      <c r="D2" s="374"/>
      <c r="E2" s="374"/>
      <c r="F2" s="282" t="s">
        <v>38</v>
      </c>
    </row>
    <row r="3" spans="1:6" s="49" customFormat="1" ht="24.75" thickBot="1" x14ac:dyDescent="0.25">
      <c r="A3" s="281" t="s">
        <v>121</v>
      </c>
      <c r="B3" s="374" t="s">
        <v>295</v>
      </c>
      <c r="C3" s="374"/>
      <c r="D3" s="374"/>
      <c r="E3" s="374"/>
      <c r="F3" s="283" t="s">
        <v>38</v>
      </c>
    </row>
    <row r="4" spans="1:6" s="50" customFormat="1" ht="15.95" customHeight="1" thickBot="1" x14ac:dyDescent="0.3">
      <c r="A4" s="82"/>
      <c r="B4" s="82"/>
      <c r="C4" s="83"/>
      <c r="D4" s="83"/>
      <c r="F4" s="329" t="str">
        <f>'4.sz.mell.'!H2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46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46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46" customFormat="1" ht="12" customHeight="1" thickBot="1" x14ac:dyDescent="0.25">
      <c r="A8" s="24" t="s">
        <v>7</v>
      </c>
      <c r="B8" s="19" t="s">
        <v>146</v>
      </c>
      <c r="C8" s="162">
        <f>+C9+C10+C11+C12+C13+C14</f>
        <v>266391023</v>
      </c>
      <c r="D8" s="162">
        <f>+D9+D10+D11+D12+D13+D14</f>
        <v>266391023</v>
      </c>
      <c r="E8" s="249">
        <f>+E9+E10+E11+E12+E13+E14</f>
        <v>5414679</v>
      </c>
      <c r="F8" s="98">
        <f>+F9+F10+F11+F12+F13+F14</f>
        <v>271805702</v>
      </c>
    </row>
    <row r="9" spans="1:6" s="51" customFormat="1" ht="12" customHeight="1" x14ac:dyDescent="0.2">
      <c r="A9" s="193" t="s">
        <v>63</v>
      </c>
      <c r="B9" s="176" t="s">
        <v>147</v>
      </c>
      <c r="C9" s="164">
        <v>435379</v>
      </c>
      <c r="D9" s="164">
        <v>435379</v>
      </c>
      <c r="E9" s="250"/>
      <c r="F9" s="206">
        <f>D9+E9</f>
        <v>435379</v>
      </c>
    </row>
    <row r="10" spans="1:6" s="52" customFormat="1" ht="12" customHeight="1" x14ac:dyDescent="0.2">
      <c r="A10" s="194" t="s">
        <v>64</v>
      </c>
      <c r="B10" s="177" t="s">
        <v>148</v>
      </c>
      <c r="C10" s="163">
        <v>212297711</v>
      </c>
      <c r="D10" s="163">
        <v>212297711</v>
      </c>
      <c r="E10" s="251"/>
      <c r="F10" s="206">
        <f t="shared" ref="F10:F14" si="0">D10+E10</f>
        <v>212297711</v>
      </c>
    </row>
    <row r="11" spans="1:6" s="52" customFormat="1" ht="12" customHeight="1" x14ac:dyDescent="0.2">
      <c r="A11" s="194" t="s">
        <v>65</v>
      </c>
      <c r="B11" s="177" t="s">
        <v>149</v>
      </c>
      <c r="C11" s="163">
        <v>43055933</v>
      </c>
      <c r="D11" s="163">
        <v>43055933</v>
      </c>
      <c r="E11" s="163">
        <v>3945794</v>
      </c>
      <c r="F11" s="206">
        <f t="shared" si="0"/>
        <v>47001727</v>
      </c>
    </row>
    <row r="12" spans="1:6" s="52" customFormat="1" ht="12" customHeight="1" x14ac:dyDescent="0.2">
      <c r="A12" s="194" t="s">
        <v>66</v>
      </c>
      <c r="B12" s="177" t="s">
        <v>150</v>
      </c>
      <c r="C12" s="163">
        <v>10602000</v>
      </c>
      <c r="D12" s="163">
        <v>10602000</v>
      </c>
      <c r="E12" s="163">
        <v>718315</v>
      </c>
      <c r="F12" s="206">
        <f t="shared" si="0"/>
        <v>11320315</v>
      </c>
    </row>
    <row r="13" spans="1:6" s="52" customFormat="1" ht="12" customHeight="1" x14ac:dyDescent="0.2">
      <c r="A13" s="194" t="s">
        <v>83</v>
      </c>
      <c r="B13" s="177" t="s">
        <v>387</v>
      </c>
      <c r="C13" s="163"/>
      <c r="D13" s="251"/>
      <c r="E13" s="163">
        <v>750570</v>
      </c>
      <c r="F13" s="206">
        <f t="shared" si="0"/>
        <v>750570</v>
      </c>
    </row>
    <row r="14" spans="1:6" s="51" customFormat="1" ht="12" customHeight="1" thickBot="1" x14ac:dyDescent="0.25">
      <c r="A14" s="195" t="s">
        <v>67</v>
      </c>
      <c r="B14" s="178" t="s">
        <v>325</v>
      </c>
      <c r="C14" s="163"/>
      <c r="D14" s="251"/>
      <c r="E14" s="251"/>
      <c r="F14" s="206">
        <f t="shared" si="0"/>
        <v>0</v>
      </c>
    </row>
    <row r="15" spans="1:6" s="51" customFormat="1" ht="12" customHeight="1" thickBot="1" x14ac:dyDescent="0.25">
      <c r="A15" s="24" t="s">
        <v>8</v>
      </c>
      <c r="B15" s="99" t="s">
        <v>151</v>
      </c>
      <c r="C15" s="162">
        <f>+C16+C17+C18+C19+C20</f>
        <v>22339000</v>
      </c>
      <c r="D15" s="162">
        <f>+D16+D17+D18+D19+D20</f>
        <v>22625000</v>
      </c>
      <c r="E15" s="249">
        <f>+E16+E17+E18+E19+E20</f>
        <v>0</v>
      </c>
      <c r="F15" s="98">
        <f>+F16+F17+F18+F19+F20</f>
        <v>22625000</v>
      </c>
    </row>
    <row r="16" spans="1:6" s="51" customFormat="1" ht="12" customHeight="1" x14ac:dyDescent="0.2">
      <c r="A16" s="193" t="s">
        <v>69</v>
      </c>
      <c r="B16" s="176" t="s">
        <v>152</v>
      </c>
      <c r="C16" s="164"/>
      <c r="D16" s="250"/>
      <c r="E16" s="250"/>
      <c r="F16" s="206">
        <f>D16+E16</f>
        <v>0</v>
      </c>
    </row>
    <row r="17" spans="1:6" s="51" customFormat="1" ht="12" customHeight="1" x14ac:dyDescent="0.2">
      <c r="A17" s="194" t="s">
        <v>70</v>
      </c>
      <c r="B17" s="177" t="s">
        <v>153</v>
      </c>
      <c r="C17" s="163"/>
      <c r="D17" s="251"/>
      <c r="E17" s="251"/>
      <c r="F17" s="206">
        <f t="shared" ref="F17:F21" si="1">D17+E17</f>
        <v>0</v>
      </c>
    </row>
    <row r="18" spans="1:6" s="51" customFormat="1" ht="12" customHeight="1" x14ac:dyDescent="0.2">
      <c r="A18" s="194" t="s">
        <v>71</v>
      </c>
      <c r="B18" s="177" t="s">
        <v>317</v>
      </c>
      <c r="C18" s="163"/>
      <c r="D18" s="251"/>
      <c r="E18" s="251"/>
      <c r="F18" s="206">
        <f t="shared" si="1"/>
        <v>0</v>
      </c>
    </row>
    <row r="19" spans="1:6" s="51" customFormat="1" ht="12" customHeight="1" x14ac:dyDescent="0.2">
      <c r="A19" s="194" t="s">
        <v>72</v>
      </c>
      <c r="B19" s="177" t="s">
        <v>318</v>
      </c>
      <c r="C19" s="163"/>
      <c r="D19" s="251"/>
      <c r="E19" s="251"/>
      <c r="F19" s="206">
        <f t="shared" si="1"/>
        <v>0</v>
      </c>
    </row>
    <row r="20" spans="1:6" s="51" customFormat="1" ht="12" customHeight="1" x14ac:dyDescent="0.2">
      <c r="A20" s="194" t="s">
        <v>73</v>
      </c>
      <c r="B20" s="177" t="s">
        <v>154</v>
      </c>
      <c r="C20" s="163">
        <v>22339000</v>
      </c>
      <c r="D20" s="163">
        <v>22625000</v>
      </c>
      <c r="E20" s="163"/>
      <c r="F20" s="206">
        <f t="shared" si="1"/>
        <v>22625000</v>
      </c>
    </row>
    <row r="21" spans="1:6" s="52" customFormat="1" ht="12" customHeight="1" thickBot="1" x14ac:dyDescent="0.25">
      <c r="A21" s="195" t="s">
        <v>79</v>
      </c>
      <c r="B21" s="178" t="s">
        <v>155</v>
      </c>
      <c r="C21" s="165"/>
      <c r="D21" s="252"/>
      <c r="E21" s="252"/>
      <c r="F21" s="206">
        <f t="shared" si="1"/>
        <v>0</v>
      </c>
    </row>
    <row r="22" spans="1:6" s="52" customFormat="1" ht="12" customHeight="1" thickBot="1" x14ac:dyDescent="0.25">
      <c r="A22" s="24" t="s">
        <v>9</v>
      </c>
      <c r="B22" s="19" t="s">
        <v>156</v>
      </c>
      <c r="C22" s="162">
        <f>+C23+C24+C25+C26+C27</f>
        <v>0</v>
      </c>
      <c r="D22" s="162">
        <f>+D23+D24+D25+D26+D27</f>
        <v>248676959</v>
      </c>
      <c r="E22" s="249">
        <f>+E23+E24+E25+E26+E27</f>
        <v>0</v>
      </c>
      <c r="F22" s="98">
        <f>+F23+F24+F25+F26+F27</f>
        <v>248676959</v>
      </c>
    </row>
    <row r="23" spans="1:6" s="52" customFormat="1" ht="12" customHeight="1" x14ac:dyDescent="0.2">
      <c r="A23" s="193" t="s">
        <v>52</v>
      </c>
      <c r="B23" s="176" t="s">
        <v>157</v>
      </c>
      <c r="C23" s="164"/>
      <c r="D23" s="250"/>
      <c r="E23" s="250"/>
      <c r="F23" s="206">
        <f>D23+E23</f>
        <v>0</v>
      </c>
    </row>
    <row r="24" spans="1:6" s="51" customFormat="1" ht="12" customHeight="1" x14ac:dyDescent="0.2">
      <c r="A24" s="194" t="s">
        <v>53</v>
      </c>
      <c r="B24" s="177" t="s">
        <v>158</v>
      </c>
      <c r="C24" s="163"/>
      <c r="D24" s="251"/>
      <c r="E24" s="251"/>
      <c r="F24" s="206">
        <f t="shared" ref="F24:F28" si="2">D24+E24</f>
        <v>0</v>
      </c>
    </row>
    <row r="25" spans="1:6" s="52" customFormat="1" ht="12" customHeight="1" x14ac:dyDescent="0.2">
      <c r="A25" s="194" t="s">
        <v>54</v>
      </c>
      <c r="B25" s="177" t="s">
        <v>319</v>
      </c>
      <c r="C25" s="163"/>
      <c r="D25" s="251"/>
      <c r="E25" s="251"/>
      <c r="F25" s="206">
        <f t="shared" si="2"/>
        <v>0</v>
      </c>
    </row>
    <row r="26" spans="1:6" s="52" customFormat="1" ht="12" customHeight="1" x14ac:dyDescent="0.2">
      <c r="A26" s="194" t="s">
        <v>55</v>
      </c>
      <c r="B26" s="177" t="s">
        <v>320</v>
      </c>
      <c r="C26" s="163"/>
      <c r="D26" s="251"/>
      <c r="E26" s="251"/>
      <c r="F26" s="206">
        <f t="shared" si="2"/>
        <v>0</v>
      </c>
    </row>
    <row r="27" spans="1:6" s="52" customFormat="1" ht="12" customHeight="1" x14ac:dyDescent="0.2">
      <c r="A27" s="194" t="s">
        <v>96</v>
      </c>
      <c r="B27" s="177" t="s">
        <v>159</v>
      </c>
      <c r="C27" s="163"/>
      <c r="D27" s="163">
        <v>248676959</v>
      </c>
      <c r="E27" s="163"/>
      <c r="F27" s="206">
        <f t="shared" si="2"/>
        <v>248676959</v>
      </c>
    </row>
    <row r="28" spans="1:6" s="52" customFormat="1" ht="12" customHeight="1" thickBot="1" x14ac:dyDescent="0.25">
      <c r="A28" s="195" t="s">
        <v>97</v>
      </c>
      <c r="B28" s="178" t="s">
        <v>160</v>
      </c>
      <c r="C28" s="165"/>
      <c r="D28" s="165">
        <v>248676959</v>
      </c>
      <c r="E28" s="165"/>
      <c r="F28" s="206">
        <f t="shared" si="2"/>
        <v>248676959</v>
      </c>
    </row>
    <row r="29" spans="1:6" s="52" customFormat="1" ht="12" customHeight="1" thickBot="1" x14ac:dyDescent="0.25">
      <c r="A29" s="24" t="s">
        <v>98</v>
      </c>
      <c r="B29" s="19" t="s">
        <v>465</v>
      </c>
      <c r="C29" s="168">
        <f>+C30+C31+C32+C33+C34+C35+C36</f>
        <v>1194200000</v>
      </c>
      <c r="D29" s="168">
        <f>+D30+D31+D32+D33+D34+D35+D36</f>
        <v>1194200000</v>
      </c>
      <c r="E29" s="168">
        <f>+E30+E31+E32+E33+E34+E35+E36</f>
        <v>0</v>
      </c>
      <c r="F29" s="205">
        <f>+F30+F31+F32+F33+F34+F35+F36</f>
        <v>1194200000</v>
      </c>
    </row>
    <row r="30" spans="1:6" s="52" customFormat="1" ht="12" customHeight="1" x14ac:dyDescent="0.2">
      <c r="A30" s="193" t="s">
        <v>161</v>
      </c>
      <c r="B30" s="176" t="s">
        <v>458</v>
      </c>
      <c r="C30" s="207">
        <v>174000000</v>
      </c>
      <c r="D30" s="207">
        <v>174000000</v>
      </c>
      <c r="E30" s="164"/>
      <c r="F30" s="206">
        <f>D30+E30</f>
        <v>174000000</v>
      </c>
    </row>
    <row r="31" spans="1:6" s="52" customFormat="1" ht="12" customHeight="1" x14ac:dyDescent="0.2">
      <c r="A31" s="194" t="s">
        <v>162</v>
      </c>
      <c r="B31" s="177" t="s">
        <v>459</v>
      </c>
      <c r="C31" s="163">
        <v>134000000</v>
      </c>
      <c r="D31" s="163">
        <v>134000000</v>
      </c>
      <c r="E31" s="163"/>
      <c r="F31" s="206">
        <f t="shared" ref="F31:F36" si="3">D31+E31</f>
        <v>134000000</v>
      </c>
    </row>
    <row r="32" spans="1:6" s="52" customFormat="1" ht="12" customHeight="1" x14ac:dyDescent="0.2">
      <c r="A32" s="194" t="s">
        <v>163</v>
      </c>
      <c r="B32" s="177" t="s">
        <v>460</v>
      </c>
      <c r="C32" s="163">
        <v>850000000</v>
      </c>
      <c r="D32" s="163">
        <v>850000000</v>
      </c>
      <c r="E32" s="163"/>
      <c r="F32" s="206">
        <f t="shared" si="3"/>
        <v>850000000</v>
      </c>
    </row>
    <row r="33" spans="1:6" s="52" customFormat="1" ht="12" customHeight="1" x14ac:dyDescent="0.2">
      <c r="A33" s="194" t="s">
        <v>164</v>
      </c>
      <c r="B33" s="177" t="s">
        <v>461</v>
      </c>
      <c r="C33" s="163">
        <v>1000000</v>
      </c>
      <c r="D33" s="163">
        <v>1000000</v>
      </c>
      <c r="E33" s="163"/>
      <c r="F33" s="206">
        <f t="shared" si="3"/>
        <v>1000000</v>
      </c>
    </row>
    <row r="34" spans="1:6" s="52" customFormat="1" ht="12" customHeight="1" x14ac:dyDescent="0.2">
      <c r="A34" s="194" t="s">
        <v>462</v>
      </c>
      <c r="B34" s="177" t="s">
        <v>165</v>
      </c>
      <c r="C34" s="163">
        <v>34000000</v>
      </c>
      <c r="D34" s="163">
        <v>34000000</v>
      </c>
      <c r="E34" s="163"/>
      <c r="F34" s="206">
        <f t="shared" si="3"/>
        <v>34000000</v>
      </c>
    </row>
    <row r="35" spans="1:6" s="52" customFormat="1" ht="12" customHeight="1" x14ac:dyDescent="0.2">
      <c r="A35" s="194" t="s">
        <v>463</v>
      </c>
      <c r="B35" s="177" t="s">
        <v>166</v>
      </c>
      <c r="C35" s="163"/>
      <c r="D35" s="163"/>
      <c r="E35" s="163"/>
      <c r="F35" s="206">
        <f t="shared" si="3"/>
        <v>0</v>
      </c>
    </row>
    <row r="36" spans="1:6" s="52" customFormat="1" ht="12" customHeight="1" thickBot="1" x14ac:dyDescent="0.25">
      <c r="A36" s="195" t="s">
        <v>464</v>
      </c>
      <c r="B36" s="178" t="s">
        <v>167</v>
      </c>
      <c r="C36" s="165">
        <v>1200000</v>
      </c>
      <c r="D36" s="165">
        <v>1200000</v>
      </c>
      <c r="E36" s="165"/>
      <c r="F36" s="206">
        <f t="shared" si="3"/>
        <v>1200000</v>
      </c>
    </row>
    <row r="37" spans="1:6" s="52" customFormat="1" ht="12" customHeight="1" thickBot="1" x14ac:dyDescent="0.25">
      <c r="A37" s="24" t="s">
        <v>11</v>
      </c>
      <c r="B37" s="19" t="s">
        <v>326</v>
      </c>
      <c r="C37" s="162">
        <f>SUM(C38:C48)</f>
        <v>158537000</v>
      </c>
      <c r="D37" s="162">
        <f>SUM(D38:D48)</f>
        <v>158537000</v>
      </c>
      <c r="E37" s="249">
        <f>SUM(E38:E48)</f>
        <v>0</v>
      </c>
      <c r="F37" s="98">
        <f>SUM(F38:F48)</f>
        <v>158537000</v>
      </c>
    </row>
    <row r="38" spans="1:6" s="52" customFormat="1" ht="12" customHeight="1" x14ac:dyDescent="0.2">
      <c r="A38" s="193" t="s">
        <v>56</v>
      </c>
      <c r="B38" s="176" t="s">
        <v>170</v>
      </c>
      <c r="C38" s="164">
        <v>100000</v>
      </c>
      <c r="D38" s="164">
        <v>100000</v>
      </c>
      <c r="E38" s="250"/>
      <c r="F38" s="206">
        <f>D38+E38</f>
        <v>100000</v>
      </c>
    </row>
    <row r="39" spans="1:6" s="52" customFormat="1" ht="12" customHeight="1" x14ac:dyDescent="0.2">
      <c r="A39" s="194" t="s">
        <v>57</v>
      </c>
      <c r="B39" s="177" t="s">
        <v>171</v>
      </c>
      <c r="C39" s="163">
        <v>2400000</v>
      </c>
      <c r="D39" s="163">
        <v>2400000</v>
      </c>
      <c r="E39" s="251"/>
      <c r="F39" s="206">
        <f t="shared" ref="F39:F48" si="4">D39+E39</f>
        <v>2400000</v>
      </c>
    </row>
    <row r="40" spans="1:6" s="52" customFormat="1" ht="12" customHeight="1" x14ac:dyDescent="0.2">
      <c r="A40" s="194" t="s">
        <v>58</v>
      </c>
      <c r="B40" s="177" t="s">
        <v>172</v>
      </c>
      <c r="C40" s="163">
        <v>2500000</v>
      </c>
      <c r="D40" s="163">
        <v>2500000</v>
      </c>
      <c r="E40" s="251"/>
      <c r="F40" s="206">
        <f t="shared" si="4"/>
        <v>2500000</v>
      </c>
    </row>
    <row r="41" spans="1:6" s="52" customFormat="1" ht="12" customHeight="1" x14ac:dyDescent="0.2">
      <c r="A41" s="194" t="s">
        <v>100</v>
      </c>
      <c r="B41" s="177" t="s">
        <v>173</v>
      </c>
      <c r="C41" s="163">
        <v>90789000</v>
      </c>
      <c r="D41" s="163">
        <v>90789000</v>
      </c>
      <c r="E41" s="251"/>
      <c r="F41" s="206">
        <f t="shared" si="4"/>
        <v>90789000</v>
      </c>
    </row>
    <row r="42" spans="1:6" s="52" customFormat="1" ht="12" customHeight="1" x14ac:dyDescent="0.2">
      <c r="A42" s="194" t="s">
        <v>101</v>
      </c>
      <c r="B42" s="177" t="s">
        <v>174</v>
      </c>
      <c r="C42" s="163">
        <v>17160000</v>
      </c>
      <c r="D42" s="163">
        <v>17160000</v>
      </c>
      <c r="E42" s="251"/>
      <c r="F42" s="206">
        <f t="shared" si="4"/>
        <v>17160000</v>
      </c>
    </row>
    <row r="43" spans="1:6" s="52" customFormat="1" ht="12" customHeight="1" x14ac:dyDescent="0.2">
      <c r="A43" s="194" t="s">
        <v>102</v>
      </c>
      <c r="B43" s="177" t="s">
        <v>175</v>
      </c>
      <c r="C43" s="163">
        <v>37804000</v>
      </c>
      <c r="D43" s="163">
        <v>37804000</v>
      </c>
      <c r="E43" s="251"/>
      <c r="F43" s="206">
        <f t="shared" si="4"/>
        <v>37804000</v>
      </c>
    </row>
    <row r="44" spans="1:6" s="52" customFormat="1" ht="12" customHeight="1" x14ac:dyDescent="0.2">
      <c r="A44" s="194" t="s">
        <v>103</v>
      </c>
      <c r="B44" s="177" t="s">
        <v>176</v>
      </c>
      <c r="C44" s="163"/>
      <c r="D44" s="163"/>
      <c r="E44" s="251"/>
      <c r="F44" s="206">
        <f t="shared" si="4"/>
        <v>0</v>
      </c>
    </row>
    <row r="45" spans="1:6" s="52" customFormat="1" ht="12" customHeight="1" x14ac:dyDescent="0.2">
      <c r="A45" s="194" t="s">
        <v>104</v>
      </c>
      <c r="B45" s="177" t="s">
        <v>177</v>
      </c>
      <c r="C45" s="163">
        <v>6300000</v>
      </c>
      <c r="D45" s="163">
        <v>6300000</v>
      </c>
      <c r="E45" s="251"/>
      <c r="F45" s="206">
        <f t="shared" si="4"/>
        <v>6300000</v>
      </c>
    </row>
    <row r="46" spans="1:6" s="52" customFormat="1" ht="12" customHeight="1" x14ac:dyDescent="0.2">
      <c r="A46" s="194" t="s">
        <v>168</v>
      </c>
      <c r="B46" s="177" t="s">
        <v>178</v>
      </c>
      <c r="C46" s="166"/>
      <c r="D46" s="166"/>
      <c r="E46" s="285"/>
      <c r="F46" s="206">
        <f t="shared" si="4"/>
        <v>0</v>
      </c>
    </row>
    <row r="47" spans="1:6" s="52" customFormat="1" ht="12" customHeight="1" x14ac:dyDescent="0.2">
      <c r="A47" s="195" t="s">
        <v>169</v>
      </c>
      <c r="B47" s="178" t="s">
        <v>328</v>
      </c>
      <c r="C47" s="167"/>
      <c r="D47" s="167"/>
      <c r="E47" s="286"/>
      <c r="F47" s="206">
        <f t="shared" si="4"/>
        <v>0</v>
      </c>
    </row>
    <row r="48" spans="1:6" s="52" customFormat="1" ht="12" customHeight="1" thickBot="1" x14ac:dyDescent="0.25">
      <c r="A48" s="195" t="s">
        <v>327</v>
      </c>
      <c r="B48" s="178" t="s">
        <v>179</v>
      </c>
      <c r="C48" s="167">
        <v>1484000</v>
      </c>
      <c r="D48" s="167">
        <v>1484000</v>
      </c>
      <c r="E48" s="286"/>
      <c r="F48" s="206">
        <f t="shared" si="4"/>
        <v>1484000</v>
      </c>
    </row>
    <row r="49" spans="1:6" s="52" customFormat="1" ht="12" customHeight="1" thickBot="1" x14ac:dyDescent="0.25">
      <c r="A49" s="24" t="s">
        <v>12</v>
      </c>
      <c r="B49" s="19" t="s">
        <v>180</v>
      </c>
      <c r="C49" s="162">
        <f>SUM(C50:C54)</f>
        <v>35950000</v>
      </c>
      <c r="D49" s="162">
        <f>SUM(D50:D54)</f>
        <v>35950000</v>
      </c>
      <c r="E49" s="249">
        <f>SUM(E50:E54)</f>
        <v>0</v>
      </c>
      <c r="F49" s="98">
        <f>SUM(F50:F54)</f>
        <v>35950000</v>
      </c>
    </row>
    <row r="50" spans="1:6" s="52" customFormat="1" ht="12" customHeight="1" x14ac:dyDescent="0.2">
      <c r="A50" s="193" t="s">
        <v>59</v>
      </c>
      <c r="B50" s="176" t="s">
        <v>184</v>
      </c>
      <c r="C50" s="218"/>
      <c r="D50" s="287"/>
      <c r="E50" s="287"/>
      <c r="F50" s="302">
        <f>D50+E50</f>
        <v>0</v>
      </c>
    </row>
    <row r="51" spans="1:6" s="52" customFormat="1" ht="12" customHeight="1" x14ac:dyDescent="0.2">
      <c r="A51" s="194" t="s">
        <v>60</v>
      </c>
      <c r="B51" s="177" t="s">
        <v>185</v>
      </c>
      <c r="C51" s="166">
        <v>35950000</v>
      </c>
      <c r="D51" s="285">
        <v>35950000</v>
      </c>
      <c r="E51" s="285"/>
      <c r="F51" s="302">
        <f t="shared" ref="F51:F54" si="5">D51+E51</f>
        <v>35950000</v>
      </c>
    </row>
    <row r="52" spans="1:6" s="52" customFormat="1" ht="12" customHeight="1" x14ac:dyDescent="0.2">
      <c r="A52" s="194" t="s">
        <v>181</v>
      </c>
      <c r="B52" s="177" t="s">
        <v>186</v>
      </c>
      <c r="C52" s="166"/>
      <c r="D52" s="285"/>
      <c r="E52" s="285"/>
      <c r="F52" s="302">
        <f t="shared" si="5"/>
        <v>0</v>
      </c>
    </row>
    <row r="53" spans="1:6" s="52" customFormat="1" ht="12" customHeight="1" x14ac:dyDescent="0.2">
      <c r="A53" s="194" t="s">
        <v>182</v>
      </c>
      <c r="B53" s="177" t="s">
        <v>187</v>
      </c>
      <c r="C53" s="166"/>
      <c r="D53" s="285"/>
      <c r="E53" s="285"/>
      <c r="F53" s="302">
        <f t="shared" si="5"/>
        <v>0</v>
      </c>
    </row>
    <row r="54" spans="1:6" s="52" customFormat="1" ht="12" customHeight="1" thickBot="1" x14ac:dyDescent="0.25">
      <c r="A54" s="195" t="s">
        <v>183</v>
      </c>
      <c r="B54" s="178" t="s">
        <v>188</v>
      </c>
      <c r="C54" s="167"/>
      <c r="D54" s="286"/>
      <c r="E54" s="286"/>
      <c r="F54" s="302">
        <f t="shared" si="5"/>
        <v>0</v>
      </c>
    </row>
    <row r="55" spans="1:6" s="52" customFormat="1" ht="12" customHeight="1" thickBot="1" x14ac:dyDescent="0.25">
      <c r="A55" s="24" t="s">
        <v>105</v>
      </c>
      <c r="B55" s="19" t="s">
        <v>189</v>
      </c>
      <c r="C55" s="162">
        <f>SUM(C56:C58)</f>
        <v>12700000</v>
      </c>
      <c r="D55" s="162">
        <f>SUM(D56:D58)</f>
        <v>12700000</v>
      </c>
      <c r="E55" s="249">
        <f>SUM(E56:E58)</f>
        <v>0</v>
      </c>
      <c r="F55" s="98">
        <f>SUM(F56:F58)</f>
        <v>12700000</v>
      </c>
    </row>
    <row r="56" spans="1:6" s="52" customFormat="1" ht="12" customHeight="1" x14ac:dyDescent="0.2">
      <c r="A56" s="193" t="s">
        <v>61</v>
      </c>
      <c r="B56" s="176" t="s">
        <v>190</v>
      </c>
      <c r="C56" s="164"/>
      <c r="D56" s="250"/>
      <c r="E56" s="250"/>
      <c r="F56" s="206">
        <f>D56+E56</f>
        <v>0</v>
      </c>
    </row>
    <row r="57" spans="1:6" s="52" customFormat="1" ht="12" customHeight="1" x14ac:dyDescent="0.2">
      <c r="A57" s="194" t="s">
        <v>62</v>
      </c>
      <c r="B57" s="177" t="s">
        <v>486</v>
      </c>
      <c r="C57" s="163">
        <v>12700000</v>
      </c>
      <c r="D57" s="251">
        <v>12700000</v>
      </c>
      <c r="E57" s="251"/>
      <c r="F57" s="206">
        <f t="shared" ref="F57:F59" si="6">D57+E57</f>
        <v>12700000</v>
      </c>
    </row>
    <row r="58" spans="1:6" s="52" customFormat="1" ht="12" customHeight="1" x14ac:dyDescent="0.2">
      <c r="A58" s="194" t="s">
        <v>193</v>
      </c>
      <c r="B58" s="177" t="s">
        <v>191</v>
      </c>
      <c r="C58" s="163"/>
      <c r="D58" s="251"/>
      <c r="E58" s="251"/>
      <c r="F58" s="206">
        <f t="shared" si="6"/>
        <v>0</v>
      </c>
    </row>
    <row r="59" spans="1:6" s="52" customFormat="1" ht="12" customHeight="1" thickBot="1" x14ac:dyDescent="0.25">
      <c r="A59" s="195" t="s">
        <v>194</v>
      </c>
      <c r="B59" s="178" t="s">
        <v>192</v>
      </c>
      <c r="C59" s="165"/>
      <c r="D59" s="252"/>
      <c r="E59" s="252"/>
      <c r="F59" s="206">
        <f t="shared" si="6"/>
        <v>0</v>
      </c>
    </row>
    <row r="60" spans="1:6" s="52" customFormat="1" ht="12" customHeight="1" thickBot="1" x14ac:dyDescent="0.25">
      <c r="A60" s="24" t="s">
        <v>14</v>
      </c>
      <c r="B60" s="99" t="s">
        <v>195</v>
      </c>
      <c r="C60" s="162">
        <f>SUM(C61:C63)</f>
        <v>1500000</v>
      </c>
      <c r="D60" s="162">
        <f>SUM(D61:D63)</f>
        <v>1500000</v>
      </c>
      <c r="E60" s="249">
        <f>SUM(E61:E63)</f>
        <v>0</v>
      </c>
      <c r="F60" s="98">
        <f>SUM(F61:F63)</f>
        <v>1500000</v>
      </c>
    </row>
    <row r="61" spans="1:6" s="52" customFormat="1" ht="12" customHeight="1" x14ac:dyDescent="0.2">
      <c r="A61" s="193" t="s">
        <v>106</v>
      </c>
      <c r="B61" s="176" t="s">
        <v>197</v>
      </c>
      <c r="C61" s="166"/>
      <c r="D61" s="285"/>
      <c r="E61" s="285"/>
      <c r="F61" s="300">
        <f>D61+E61</f>
        <v>0</v>
      </c>
    </row>
    <row r="62" spans="1:6" s="52" customFormat="1" ht="12" customHeight="1" x14ac:dyDescent="0.2">
      <c r="A62" s="194" t="s">
        <v>107</v>
      </c>
      <c r="B62" s="177" t="s">
        <v>487</v>
      </c>
      <c r="C62" s="166">
        <v>1500000</v>
      </c>
      <c r="D62" s="285">
        <v>1500000</v>
      </c>
      <c r="E62" s="285"/>
      <c r="F62" s="300">
        <f t="shared" ref="F62:F64" si="7">D62+E62</f>
        <v>1500000</v>
      </c>
    </row>
    <row r="63" spans="1:6" s="52" customFormat="1" ht="12" customHeight="1" x14ac:dyDescent="0.2">
      <c r="A63" s="194" t="s">
        <v>128</v>
      </c>
      <c r="B63" s="177" t="s">
        <v>198</v>
      </c>
      <c r="C63" s="166"/>
      <c r="D63" s="285"/>
      <c r="E63" s="285"/>
      <c r="F63" s="300">
        <f t="shared" si="7"/>
        <v>0</v>
      </c>
    </row>
    <row r="64" spans="1:6" s="52" customFormat="1" ht="12" customHeight="1" thickBot="1" x14ac:dyDescent="0.25">
      <c r="A64" s="195" t="s">
        <v>196</v>
      </c>
      <c r="B64" s="178" t="s">
        <v>199</v>
      </c>
      <c r="C64" s="166"/>
      <c r="D64" s="285"/>
      <c r="E64" s="285"/>
      <c r="F64" s="300">
        <f t="shared" si="7"/>
        <v>0</v>
      </c>
    </row>
    <row r="65" spans="1:6" s="52" customFormat="1" ht="12" customHeight="1" thickBot="1" x14ac:dyDescent="0.25">
      <c r="A65" s="24" t="s">
        <v>15</v>
      </c>
      <c r="B65" s="19" t="s">
        <v>200</v>
      </c>
      <c r="C65" s="168">
        <f>+C8+C15+C22+C29+C37+C49+C55+C60</f>
        <v>1691617023</v>
      </c>
      <c r="D65" s="168">
        <f>+D8+D15+D22+D29+D37+D49+D55+D60</f>
        <v>1940579982</v>
      </c>
      <c r="E65" s="253">
        <f>+E8+E15+E22+E29+E37+E49+E55+E60</f>
        <v>5414679</v>
      </c>
      <c r="F65" s="205">
        <f>+F8+F15+F22+F29+F37+F49+F55+F60</f>
        <v>1945994661</v>
      </c>
    </row>
    <row r="66" spans="1:6" s="52" customFormat="1" ht="12" customHeight="1" thickBot="1" x14ac:dyDescent="0.2">
      <c r="A66" s="196" t="s">
        <v>291</v>
      </c>
      <c r="B66" s="99" t="s">
        <v>202</v>
      </c>
      <c r="C66" s="162">
        <f>SUM(C67:C69)</f>
        <v>0</v>
      </c>
      <c r="D66" s="249"/>
      <c r="E66" s="249">
        <f>SUM(E67:E69)</f>
        <v>0</v>
      </c>
      <c r="F66" s="98">
        <f>SUM(F67:F69)</f>
        <v>0</v>
      </c>
    </row>
    <row r="67" spans="1:6" s="52" customFormat="1" ht="12" customHeight="1" x14ac:dyDescent="0.2">
      <c r="A67" s="193" t="s">
        <v>233</v>
      </c>
      <c r="B67" s="176" t="s">
        <v>203</v>
      </c>
      <c r="C67" s="166"/>
      <c r="D67" s="285"/>
      <c r="E67" s="285"/>
      <c r="F67" s="300">
        <f>C67+E67</f>
        <v>0</v>
      </c>
    </row>
    <row r="68" spans="1:6" s="52" customFormat="1" ht="12" customHeight="1" x14ac:dyDescent="0.2">
      <c r="A68" s="194" t="s">
        <v>242</v>
      </c>
      <c r="B68" s="177" t="s">
        <v>204</v>
      </c>
      <c r="C68" s="166"/>
      <c r="D68" s="285"/>
      <c r="E68" s="285"/>
      <c r="F68" s="300">
        <f>C68+E68</f>
        <v>0</v>
      </c>
    </row>
    <row r="69" spans="1:6" s="52" customFormat="1" ht="12" customHeight="1" thickBot="1" x14ac:dyDescent="0.25">
      <c r="A69" s="195" t="s">
        <v>243</v>
      </c>
      <c r="B69" s="179" t="s">
        <v>205</v>
      </c>
      <c r="C69" s="166"/>
      <c r="D69" s="286"/>
      <c r="E69" s="288"/>
      <c r="F69" s="300">
        <f>C69+E69</f>
        <v>0</v>
      </c>
    </row>
    <row r="70" spans="1:6" s="52" customFormat="1" ht="12" customHeight="1" thickBot="1" x14ac:dyDescent="0.2">
      <c r="A70" s="196" t="s">
        <v>206</v>
      </c>
      <c r="B70" s="99" t="s">
        <v>207</v>
      </c>
      <c r="C70" s="162">
        <f>SUM(C71:C74)</f>
        <v>0</v>
      </c>
      <c r="D70" s="162"/>
      <c r="E70" s="162">
        <f>SUM(E71:E74)</f>
        <v>0</v>
      </c>
      <c r="F70" s="98">
        <f>SUM(F71:F74)</f>
        <v>0</v>
      </c>
    </row>
    <row r="71" spans="1:6" s="52" customFormat="1" ht="12" customHeight="1" x14ac:dyDescent="0.2">
      <c r="A71" s="193" t="s">
        <v>84</v>
      </c>
      <c r="B71" s="176" t="s">
        <v>208</v>
      </c>
      <c r="C71" s="166"/>
      <c r="D71" s="166"/>
      <c r="E71" s="166"/>
      <c r="F71" s="300">
        <f>C71+E71</f>
        <v>0</v>
      </c>
    </row>
    <row r="72" spans="1:6" s="52" customFormat="1" ht="12" customHeight="1" x14ac:dyDescent="0.2">
      <c r="A72" s="194" t="s">
        <v>85</v>
      </c>
      <c r="B72" s="177" t="s">
        <v>209</v>
      </c>
      <c r="C72" s="166"/>
      <c r="D72" s="166"/>
      <c r="E72" s="166"/>
      <c r="F72" s="300">
        <f>C72+E72</f>
        <v>0</v>
      </c>
    </row>
    <row r="73" spans="1:6" s="52" customFormat="1" ht="12" customHeight="1" x14ac:dyDescent="0.2">
      <c r="A73" s="194" t="s">
        <v>234</v>
      </c>
      <c r="B73" s="177" t="s">
        <v>210</v>
      </c>
      <c r="C73" s="166"/>
      <c r="D73" s="166"/>
      <c r="E73" s="166"/>
      <c r="F73" s="300">
        <f>C73+E73</f>
        <v>0</v>
      </c>
    </row>
    <row r="74" spans="1:6" s="52" customFormat="1" ht="12" customHeight="1" thickBot="1" x14ac:dyDescent="0.25">
      <c r="A74" s="195" t="s">
        <v>235</v>
      </c>
      <c r="B74" s="178" t="s">
        <v>211</v>
      </c>
      <c r="C74" s="166"/>
      <c r="D74" s="166"/>
      <c r="E74" s="166"/>
      <c r="F74" s="300">
        <f>C74+E74</f>
        <v>0</v>
      </c>
    </row>
    <row r="75" spans="1:6" s="52" customFormat="1" ht="12" customHeight="1" thickBot="1" x14ac:dyDescent="0.2">
      <c r="A75" s="196" t="s">
        <v>212</v>
      </c>
      <c r="B75" s="99" t="s">
        <v>213</v>
      </c>
      <c r="C75" s="162">
        <f>SUM(C76:C77)</f>
        <v>830591000</v>
      </c>
      <c r="D75" s="162">
        <f>SUM(D76:D77)</f>
        <v>830591000</v>
      </c>
      <c r="E75" s="162">
        <f>SUM(E76:E77)</f>
        <v>0</v>
      </c>
      <c r="F75" s="98">
        <f>SUM(F76:F77)</f>
        <v>830591000</v>
      </c>
    </row>
    <row r="76" spans="1:6" s="52" customFormat="1" ht="12" customHeight="1" x14ac:dyDescent="0.2">
      <c r="A76" s="193" t="s">
        <v>236</v>
      </c>
      <c r="B76" s="176" t="s">
        <v>214</v>
      </c>
      <c r="C76" s="166">
        <v>830591000</v>
      </c>
      <c r="D76" s="166">
        <v>830591000</v>
      </c>
      <c r="E76" s="166"/>
      <c r="F76" s="300">
        <f>D76+E76</f>
        <v>830591000</v>
      </c>
    </row>
    <row r="77" spans="1:6" s="52" customFormat="1" ht="12" customHeight="1" thickBot="1" x14ac:dyDescent="0.25">
      <c r="A77" s="195" t="s">
        <v>237</v>
      </c>
      <c r="B77" s="178" t="s">
        <v>215</v>
      </c>
      <c r="C77" s="166"/>
      <c r="D77" s="166"/>
      <c r="E77" s="166"/>
      <c r="F77" s="300">
        <f>D77+E77</f>
        <v>0</v>
      </c>
    </row>
    <row r="78" spans="1:6" s="51" customFormat="1" ht="12" customHeight="1" thickBot="1" x14ac:dyDescent="0.2">
      <c r="A78" s="196" t="s">
        <v>216</v>
      </c>
      <c r="B78" s="99" t="s">
        <v>217</v>
      </c>
      <c r="C78" s="162">
        <f>SUM(C79:C81)</f>
        <v>0</v>
      </c>
      <c r="D78" s="162"/>
      <c r="E78" s="162">
        <f>SUM(E79:E81)</f>
        <v>0</v>
      </c>
      <c r="F78" s="98">
        <f>SUM(F79:F81)</f>
        <v>0</v>
      </c>
    </row>
    <row r="79" spans="1:6" s="52" customFormat="1" ht="12" customHeight="1" x14ac:dyDescent="0.2">
      <c r="A79" s="193" t="s">
        <v>238</v>
      </c>
      <c r="B79" s="176" t="s">
        <v>218</v>
      </c>
      <c r="C79" s="166"/>
      <c r="D79" s="166"/>
      <c r="E79" s="166"/>
      <c r="F79" s="300">
        <f>D79+E79</f>
        <v>0</v>
      </c>
    </row>
    <row r="80" spans="1:6" s="52" customFormat="1" ht="12" customHeight="1" x14ac:dyDescent="0.2">
      <c r="A80" s="194" t="s">
        <v>239</v>
      </c>
      <c r="B80" s="177" t="s">
        <v>219</v>
      </c>
      <c r="C80" s="166"/>
      <c r="D80" s="166"/>
      <c r="E80" s="166"/>
      <c r="F80" s="300">
        <f t="shared" ref="F80:F81" si="8">D80+E80</f>
        <v>0</v>
      </c>
    </row>
    <row r="81" spans="1:7" s="52" customFormat="1" ht="12" customHeight="1" thickBot="1" x14ac:dyDescent="0.25">
      <c r="A81" s="195" t="s">
        <v>240</v>
      </c>
      <c r="B81" s="178" t="s">
        <v>220</v>
      </c>
      <c r="C81" s="166"/>
      <c r="D81" s="166"/>
      <c r="E81" s="166"/>
      <c r="F81" s="300">
        <f t="shared" si="8"/>
        <v>0</v>
      </c>
    </row>
    <row r="82" spans="1:7" s="52" customFormat="1" ht="12" customHeight="1" thickBot="1" x14ac:dyDescent="0.2">
      <c r="A82" s="196" t="s">
        <v>221</v>
      </c>
      <c r="B82" s="99" t="s">
        <v>241</v>
      </c>
      <c r="C82" s="162">
        <f>SUM(C83:C86)</f>
        <v>0</v>
      </c>
      <c r="D82" s="162"/>
      <c r="E82" s="162">
        <f>SUM(E83:E86)</f>
        <v>0</v>
      </c>
      <c r="F82" s="98">
        <f>SUM(F83:F86)</f>
        <v>0</v>
      </c>
    </row>
    <row r="83" spans="1:7" s="52" customFormat="1" ht="12" customHeight="1" x14ac:dyDescent="0.2">
      <c r="A83" s="197" t="s">
        <v>222</v>
      </c>
      <c r="B83" s="176" t="s">
        <v>223</v>
      </c>
      <c r="C83" s="166"/>
      <c r="D83" s="166"/>
      <c r="E83" s="166"/>
      <c r="F83" s="300">
        <f t="shared" ref="F83:F88" si="9">C83+E83</f>
        <v>0</v>
      </c>
    </row>
    <row r="84" spans="1:7" s="52" customFormat="1" ht="12" customHeight="1" x14ac:dyDescent="0.2">
      <c r="A84" s="198" t="s">
        <v>224</v>
      </c>
      <c r="B84" s="177" t="s">
        <v>225</v>
      </c>
      <c r="C84" s="166"/>
      <c r="D84" s="166"/>
      <c r="E84" s="166"/>
      <c r="F84" s="300">
        <f t="shared" si="9"/>
        <v>0</v>
      </c>
    </row>
    <row r="85" spans="1:7" s="52" customFormat="1" ht="12" customHeight="1" x14ac:dyDescent="0.2">
      <c r="A85" s="198" t="s">
        <v>226</v>
      </c>
      <c r="B85" s="177" t="s">
        <v>227</v>
      </c>
      <c r="C85" s="166"/>
      <c r="D85" s="166"/>
      <c r="E85" s="166"/>
      <c r="F85" s="300">
        <f t="shared" si="9"/>
        <v>0</v>
      </c>
    </row>
    <row r="86" spans="1:7" s="51" customFormat="1" ht="12" customHeight="1" thickBot="1" x14ac:dyDescent="0.25">
      <c r="A86" s="199" t="s">
        <v>228</v>
      </c>
      <c r="B86" s="178" t="s">
        <v>229</v>
      </c>
      <c r="C86" s="166"/>
      <c r="D86" s="166"/>
      <c r="E86" s="166"/>
      <c r="F86" s="300">
        <f t="shared" si="9"/>
        <v>0</v>
      </c>
    </row>
    <row r="87" spans="1:7" s="51" customFormat="1" ht="12" customHeight="1" thickBot="1" x14ac:dyDescent="0.2">
      <c r="A87" s="196" t="s">
        <v>230</v>
      </c>
      <c r="B87" s="99" t="s">
        <v>367</v>
      </c>
      <c r="C87" s="221"/>
      <c r="D87" s="221"/>
      <c r="E87" s="221"/>
      <c r="F87" s="98">
        <f t="shared" si="9"/>
        <v>0</v>
      </c>
    </row>
    <row r="88" spans="1:7" s="51" customFormat="1" ht="12" customHeight="1" thickBot="1" x14ac:dyDescent="0.2">
      <c r="A88" s="196" t="s">
        <v>388</v>
      </c>
      <c r="B88" s="99" t="s">
        <v>231</v>
      </c>
      <c r="C88" s="221"/>
      <c r="D88" s="221"/>
      <c r="E88" s="221"/>
      <c r="F88" s="98">
        <f t="shared" si="9"/>
        <v>0</v>
      </c>
    </row>
    <row r="89" spans="1:7" s="51" customFormat="1" ht="12" customHeight="1" thickBot="1" x14ac:dyDescent="0.2">
      <c r="A89" s="196" t="s">
        <v>389</v>
      </c>
      <c r="B89" s="183" t="s">
        <v>370</v>
      </c>
      <c r="C89" s="168">
        <f>+C66+C70+C75+C78+C82+C88+C87</f>
        <v>830591000</v>
      </c>
      <c r="D89" s="168">
        <f>+D66+D70+D75+D78+D82+D88+D87</f>
        <v>830591000</v>
      </c>
      <c r="E89" s="168">
        <f>+E66+E70+E75+E78+E82+E88+E87</f>
        <v>0</v>
      </c>
      <c r="F89" s="205">
        <f>+F66+F70+F75+F78+F82+F88+F87</f>
        <v>830591000</v>
      </c>
    </row>
    <row r="90" spans="1:7" s="51" customFormat="1" ht="12" customHeight="1" thickBot="1" x14ac:dyDescent="0.2">
      <c r="A90" s="200" t="s">
        <v>390</v>
      </c>
      <c r="B90" s="184" t="s">
        <v>391</v>
      </c>
      <c r="C90" s="168">
        <f>+C65+C89</f>
        <v>2522208023</v>
      </c>
      <c r="D90" s="168">
        <f>+D65+D89</f>
        <v>2771170982</v>
      </c>
      <c r="E90" s="168">
        <f>+E65+E89</f>
        <v>5414679</v>
      </c>
      <c r="F90" s="205">
        <f>+F65+F89</f>
        <v>2776585661</v>
      </c>
    </row>
    <row r="91" spans="1:7" s="52" customFormat="1" ht="15" customHeight="1" thickBot="1" x14ac:dyDescent="0.25">
      <c r="A91" s="88"/>
      <c r="B91" s="89"/>
      <c r="C91" s="144"/>
      <c r="D91" s="144"/>
    </row>
    <row r="92" spans="1:7" s="46" customFormat="1" ht="16.5" customHeight="1" thickBot="1" x14ac:dyDescent="0.25">
      <c r="A92" s="371" t="s">
        <v>40</v>
      </c>
      <c r="B92" s="372"/>
      <c r="C92" s="372"/>
      <c r="D92" s="372"/>
      <c r="E92" s="372"/>
      <c r="F92" s="373"/>
    </row>
    <row r="93" spans="1:7" s="53" customFormat="1" ht="12" customHeight="1" thickBot="1" x14ac:dyDescent="0.25">
      <c r="A93" s="170" t="s">
        <v>7</v>
      </c>
      <c r="B93" s="23" t="s">
        <v>395</v>
      </c>
      <c r="C93" s="161">
        <f>+C94+C95+C96+C97+C98+C111</f>
        <v>1309926839</v>
      </c>
      <c r="D93" s="161">
        <f>+D94+D95+D96+D97+D98+D111</f>
        <v>1271595850</v>
      </c>
      <c r="E93" s="161">
        <f>+E94+E95+E96+E97+E98+E111</f>
        <v>-16268430</v>
      </c>
      <c r="F93" s="234">
        <f>+F94+F95+F96+F97+F98+F111</f>
        <v>1255327420</v>
      </c>
    </row>
    <row r="94" spans="1:7" ht="12" customHeight="1" thickBot="1" x14ac:dyDescent="0.25">
      <c r="A94" s="201" t="s">
        <v>63</v>
      </c>
      <c r="B94" s="8" t="s">
        <v>36</v>
      </c>
      <c r="C94" s="238">
        <v>71273000</v>
      </c>
      <c r="D94" s="238">
        <v>71273000</v>
      </c>
      <c r="E94" s="238">
        <v>49000</v>
      </c>
      <c r="F94" s="303">
        <f>D94+E94</f>
        <v>71322000</v>
      </c>
    </row>
    <row r="95" spans="1:7" ht="12" customHeight="1" thickBot="1" x14ac:dyDescent="0.25">
      <c r="A95" s="194" t="s">
        <v>64</v>
      </c>
      <c r="B95" s="6" t="s">
        <v>108</v>
      </c>
      <c r="C95" s="163">
        <v>18410000</v>
      </c>
      <c r="D95" s="163">
        <v>18410000</v>
      </c>
      <c r="E95" s="163">
        <v>11627</v>
      </c>
      <c r="F95" s="303">
        <f t="shared" ref="F95:F113" si="10">D95+E95</f>
        <v>18421627</v>
      </c>
      <c r="G95" s="342"/>
    </row>
    <row r="96" spans="1:7" ht="12" customHeight="1" thickBot="1" x14ac:dyDescent="0.25">
      <c r="A96" s="194" t="s">
        <v>65</v>
      </c>
      <c r="B96" s="6" t="s">
        <v>82</v>
      </c>
      <c r="C96" s="165">
        <v>192397000</v>
      </c>
      <c r="D96" s="165">
        <v>198076350</v>
      </c>
      <c r="E96" s="165">
        <v>2987000</v>
      </c>
      <c r="F96" s="303">
        <f t="shared" si="10"/>
        <v>201063350</v>
      </c>
    </row>
    <row r="97" spans="1:6" ht="12" customHeight="1" thickBot="1" x14ac:dyDescent="0.25">
      <c r="A97" s="194" t="s">
        <v>66</v>
      </c>
      <c r="B97" s="9" t="s">
        <v>109</v>
      </c>
      <c r="C97" s="165">
        <v>31920000</v>
      </c>
      <c r="D97" s="165">
        <v>31920000</v>
      </c>
      <c r="E97" s="165"/>
      <c r="F97" s="303">
        <f t="shared" si="10"/>
        <v>31920000</v>
      </c>
    </row>
    <row r="98" spans="1:6" ht="12" customHeight="1" thickBot="1" x14ac:dyDescent="0.25">
      <c r="A98" s="194" t="s">
        <v>74</v>
      </c>
      <c r="B98" s="17" t="s">
        <v>110</v>
      </c>
      <c r="C98" s="165">
        <v>152117335</v>
      </c>
      <c r="D98" s="165">
        <v>173533335</v>
      </c>
      <c r="E98" s="165">
        <v>14000000</v>
      </c>
      <c r="F98" s="303">
        <f t="shared" si="10"/>
        <v>187533335</v>
      </c>
    </row>
    <row r="99" spans="1:6" ht="12" customHeight="1" thickBot="1" x14ac:dyDescent="0.25">
      <c r="A99" s="194" t="s">
        <v>67</v>
      </c>
      <c r="B99" s="6" t="s">
        <v>392</v>
      </c>
      <c r="C99" s="165"/>
      <c r="D99" s="165"/>
      <c r="E99" s="165"/>
      <c r="F99" s="303">
        <f t="shared" si="10"/>
        <v>0</v>
      </c>
    </row>
    <row r="100" spans="1:6" ht="12" customHeight="1" thickBot="1" x14ac:dyDescent="0.25">
      <c r="A100" s="194" t="s">
        <v>68</v>
      </c>
      <c r="B100" s="62" t="s">
        <v>333</v>
      </c>
      <c r="C100" s="165"/>
      <c r="D100" s="165"/>
      <c r="E100" s="165"/>
      <c r="F100" s="303">
        <f t="shared" si="10"/>
        <v>0</v>
      </c>
    </row>
    <row r="101" spans="1:6" ht="12" customHeight="1" thickBot="1" x14ac:dyDescent="0.25">
      <c r="A101" s="194" t="s">
        <v>75</v>
      </c>
      <c r="B101" s="62" t="s">
        <v>332</v>
      </c>
      <c r="C101" s="165">
        <v>26107335</v>
      </c>
      <c r="D101" s="165">
        <v>26107335</v>
      </c>
      <c r="E101" s="165">
        <v>14000000</v>
      </c>
      <c r="F101" s="303">
        <f t="shared" si="10"/>
        <v>40107335</v>
      </c>
    </row>
    <row r="102" spans="1:6" ht="12" customHeight="1" thickBot="1" x14ac:dyDescent="0.25">
      <c r="A102" s="194" t="s">
        <v>76</v>
      </c>
      <c r="B102" s="62" t="s">
        <v>247</v>
      </c>
      <c r="C102" s="165"/>
      <c r="D102" s="165"/>
      <c r="E102" s="165"/>
      <c r="F102" s="303">
        <f t="shared" si="10"/>
        <v>0</v>
      </c>
    </row>
    <row r="103" spans="1:6" ht="12" customHeight="1" thickBot="1" x14ac:dyDescent="0.25">
      <c r="A103" s="194" t="s">
        <v>77</v>
      </c>
      <c r="B103" s="63" t="s">
        <v>248</v>
      </c>
      <c r="C103" s="165"/>
      <c r="D103" s="165"/>
      <c r="E103" s="165"/>
      <c r="F103" s="303">
        <f t="shared" si="10"/>
        <v>0</v>
      </c>
    </row>
    <row r="104" spans="1:6" ht="12" customHeight="1" thickBot="1" x14ac:dyDescent="0.25">
      <c r="A104" s="194" t="s">
        <v>78</v>
      </c>
      <c r="B104" s="63" t="s">
        <v>249</v>
      </c>
      <c r="C104" s="165"/>
      <c r="D104" s="165"/>
      <c r="E104" s="165"/>
      <c r="F104" s="303">
        <f t="shared" si="10"/>
        <v>0</v>
      </c>
    </row>
    <row r="105" spans="1:6" ht="12" customHeight="1" thickBot="1" x14ac:dyDescent="0.25">
      <c r="A105" s="194" t="s">
        <v>80</v>
      </c>
      <c r="B105" s="62" t="s">
        <v>250</v>
      </c>
      <c r="C105" s="165">
        <v>4100000</v>
      </c>
      <c r="D105" s="165">
        <v>4300000</v>
      </c>
      <c r="E105" s="165"/>
      <c r="F105" s="303">
        <f t="shared" si="10"/>
        <v>4300000</v>
      </c>
    </row>
    <row r="106" spans="1:6" ht="12" customHeight="1" thickBot="1" x14ac:dyDescent="0.25">
      <c r="A106" s="194" t="s">
        <v>111</v>
      </c>
      <c r="B106" s="62" t="s">
        <v>251</v>
      </c>
      <c r="C106" s="165"/>
      <c r="D106" s="165"/>
      <c r="E106" s="165"/>
      <c r="F106" s="303">
        <f t="shared" si="10"/>
        <v>0</v>
      </c>
    </row>
    <row r="107" spans="1:6" ht="12" customHeight="1" thickBot="1" x14ac:dyDescent="0.25">
      <c r="A107" s="194" t="s">
        <v>245</v>
      </c>
      <c r="B107" s="63" t="s">
        <v>252</v>
      </c>
      <c r="C107" s="163">
        <v>7600000</v>
      </c>
      <c r="D107" s="165">
        <v>7600000</v>
      </c>
      <c r="E107" s="165">
        <v>14000000</v>
      </c>
      <c r="F107" s="303">
        <f t="shared" si="10"/>
        <v>21600000</v>
      </c>
    </row>
    <row r="108" spans="1:6" ht="12" customHeight="1" thickBot="1" x14ac:dyDescent="0.25">
      <c r="A108" s="202" t="s">
        <v>246</v>
      </c>
      <c r="B108" s="64" t="s">
        <v>253</v>
      </c>
      <c r="C108" s="165"/>
      <c r="D108" s="165"/>
      <c r="E108" s="165"/>
      <c r="F108" s="303">
        <f t="shared" si="10"/>
        <v>0</v>
      </c>
    </row>
    <row r="109" spans="1:6" ht="12" customHeight="1" thickBot="1" x14ac:dyDescent="0.25">
      <c r="A109" s="194" t="s">
        <v>330</v>
      </c>
      <c r="B109" s="64" t="s">
        <v>254</v>
      </c>
      <c r="C109" s="165"/>
      <c r="D109" s="165"/>
      <c r="E109" s="165"/>
      <c r="F109" s="303">
        <f t="shared" si="10"/>
        <v>0</v>
      </c>
    </row>
    <row r="110" spans="1:6" ht="12" customHeight="1" thickBot="1" x14ac:dyDescent="0.25">
      <c r="A110" s="194" t="s">
        <v>331</v>
      </c>
      <c r="B110" s="63" t="s">
        <v>255</v>
      </c>
      <c r="C110" s="163">
        <v>114310000</v>
      </c>
      <c r="D110" s="165">
        <v>135526000</v>
      </c>
      <c r="E110" s="165"/>
      <c r="F110" s="303">
        <f t="shared" si="10"/>
        <v>135526000</v>
      </c>
    </row>
    <row r="111" spans="1:6" ht="12" customHeight="1" thickBot="1" x14ac:dyDescent="0.25">
      <c r="A111" s="194" t="s">
        <v>335</v>
      </c>
      <c r="B111" s="9" t="s">
        <v>37</v>
      </c>
      <c r="C111" s="163">
        <v>843809504</v>
      </c>
      <c r="D111" s="163">
        <v>778383165</v>
      </c>
      <c r="E111" s="335">
        <v>-33316057</v>
      </c>
      <c r="F111" s="303">
        <f t="shared" si="10"/>
        <v>745067108</v>
      </c>
    </row>
    <row r="112" spans="1:6" ht="12" customHeight="1" thickBot="1" x14ac:dyDescent="0.25">
      <c r="A112" s="195" t="s">
        <v>336</v>
      </c>
      <c r="B112" s="6" t="s">
        <v>393</v>
      </c>
      <c r="C112" s="165">
        <v>761809504</v>
      </c>
      <c r="D112" s="165">
        <v>696383165</v>
      </c>
      <c r="E112" s="335">
        <v>-33316057</v>
      </c>
      <c r="F112" s="303">
        <f t="shared" si="10"/>
        <v>663067108</v>
      </c>
    </row>
    <row r="113" spans="1:6" ht="12" customHeight="1" thickBot="1" x14ac:dyDescent="0.25">
      <c r="A113" s="203" t="s">
        <v>337</v>
      </c>
      <c r="B113" s="65" t="s">
        <v>394</v>
      </c>
      <c r="C113" s="239">
        <v>82000000</v>
      </c>
      <c r="D113" s="239">
        <v>82000000</v>
      </c>
      <c r="E113" s="239"/>
      <c r="F113" s="303">
        <f t="shared" si="10"/>
        <v>82000000</v>
      </c>
    </row>
    <row r="114" spans="1:6" ht="12" customHeight="1" thickBot="1" x14ac:dyDescent="0.25">
      <c r="A114" s="24" t="s">
        <v>8</v>
      </c>
      <c r="B114" s="22" t="s">
        <v>256</v>
      </c>
      <c r="C114" s="162">
        <f>+C115+C117+C119</f>
        <v>463646447</v>
      </c>
      <c r="D114" s="162">
        <f>+D115+D117+D119</f>
        <v>746371395</v>
      </c>
      <c r="E114" s="249">
        <f>+E115+E117+E119</f>
        <v>15875000</v>
      </c>
      <c r="F114" s="98">
        <f>+F115+F117+F119</f>
        <v>762246395</v>
      </c>
    </row>
    <row r="115" spans="1:6" ht="12" customHeight="1" x14ac:dyDescent="0.2">
      <c r="A115" s="193" t="s">
        <v>69</v>
      </c>
      <c r="B115" s="6" t="s">
        <v>127</v>
      </c>
      <c r="C115" s="164">
        <v>380879447</v>
      </c>
      <c r="D115" s="250">
        <v>652454395</v>
      </c>
      <c r="E115" s="250">
        <v>13375000</v>
      </c>
      <c r="F115" s="206">
        <f>D115+E115</f>
        <v>665829395</v>
      </c>
    </row>
    <row r="116" spans="1:6" ht="12" customHeight="1" x14ac:dyDescent="0.2">
      <c r="A116" s="193" t="s">
        <v>70</v>
      </c>
      <c r="B116" s="10" t="s">
        <v>260</v>
      </c>
      <c r="C116" s="164">
        <v>23879447</v>
      </c>
      <c r="D116" s="250">
        <v>292483842</v>
      </c>
      <c r="E116" s="250"/>
      <c r="F116" s="206">
        <f t="shared" ref="F116:F127" si="11">D116+E116</f>
        <v>292483842</v>
      </c>
    </row>
    <row r="117" spans="1:6" ht="12" customHeight="1" x14ac:dyDescent="0.2">
      <c r="A117" s="193" t="s">
        <v>71</v>
      </c>
      <c r="B117" s="10" t="s">
        <v>112</v>
      </c>
      <c r="C117" s="163">
        <v>56857000</v>
      </c>
      <c r="D117" s="251">
        <v>56857000</v>
      </c>
      <c r="E117" s="251"/>
      <c r="F117" s="206">
        <f t="shared" si="11"/>
        <v>56857000</v>
      </c>
    </row>
    <row r="118" spans="1:6" ht="12" customHeight="1" x14ac:dyDescent="0.2">
      <c r="A118" s="193" t="s">
        <v>72</v>
      </c>
      <c r="B118" s="10" t="s">
        <v>261</v>
      </c>
      <c r="C118" s="163"/>
      <c r="D118" s="251"/>
      <c r="E118" s="251"/>
      <c r="F118" s="206">
        <f t="shared" si="11"/>
        <v>0</v>
      </c>
    </row>
    <row r="119" spans="1:6" ht="12" customHeight="1" x14ac:dyDescent="0.2">
      <c r="A119" s="193" t="s">
        <v>73</v>
      </c>
      <c r="B119" s="101" t="s">
        <v>129</v>
      </c>
      <c r="C119" s="163">
        <v>25910000</v>
      </c>
      <c r="D119" s="251">
        <v>37060000</v>
      </c>
      <c r="E119" s="251">
        <v>2500000</v>
      </c>
      <c r="F119" s="206">
        <f t="shared" si="11"/>
        <v>39560000</v>
      </c>
    </row>
    <row r="120" spans="1:6" ht="12" customHeight="1" x14ac:dyDescent="0.2">
      <c r="A120" s="193" t="s">
        <v>79</v>
      </c>
      <c r="B120" s="100" t="s">
        <v>323</v>
      </c>
      <c r="C120" s="163"/>
      <c r="D120" s="251"/>
      <c r="E120" s="251"/>
      <c r="F120" s="206">
        <f t="shared" si="11"/>
        <v>0</v>
      </c>
    </row>
    <row r="121" spans="1:6" ht="12" customHeight="1" x14ac:dyDescent="0.2">
      <c r="A121" s="193" t="s">
        <v>81</v>
      </c>
      <c r="B121" s="172" t="s">
        <v>252</v>
      </c>
      <c r="C121" s="163"/>
      <c r="D121" s="251"/>
      <c r="E121" s="251"/>
      <c r="F121" s="206">
        <f t="shared" si="11"/>
        <v>0</v>
      </c>
    </row>
    <row r="122" spans="1:6" ht="12" customHeight="1" x14ac:dyDescent="0.2">
      <c r="A122" s="193" t="s">
        <v>113</v>
      </c>
      <c r="B122" s="63" t="s">
        <v>249</v>
      </c>
      <c r="C122" s="163"/>
      <c r="D122" s="251"/>
      <c r="E122" s="251"/>
      <c r="F122" s="206">
        <f t="shared" si="11"/>
        <v>0</v>
      </c>
    </row>
    <row r="123" spans="1:6" ht="12" customHeight="1" x14ac:dyDescent="0.2">
      <c r="A123" s="193" t="s">
        <v>114</v>
      </c>
      <c r="B123" s="63" t="s">
        <v>265</v>
      </c>
      <c r="C123" s="163"/>
      <c r="D123" s="251"/>
      <c r="E123" s="251"/>
      <c r="F123" s="206">
        <f t="shared" si="11"/>
        <v>0</v>
      </c>
    </row>
    <row r="124" spans="1:6" ht="12" customHeight="1" x14ac:dyDescent="0.2">
      <c r="A124" s="193" t="s">
        <v>115</v>
      </c>
      <c r="B124" s="63" t="s">
        <v>264</v>
      </c>
      <c r="C124" s="163"/>
      <c r="D124" s="251"/>
      <c r="E124" s="251"/>
      <c r="F124" s="206">
        <f t="shared" si="11"/>
        <v>0</v>
      </c>
    </row>
    <row r="125" spans="1:6" ht="12" customHeight="1" x14ac:dyDescent="0.2">
      <c r="A125" s="193" t="s">
        <v>257</v>
      </c>
      <c r="B125" s="63" t="s">
        <v>252</v>
      </c>
      <c r="C125" s="163"/>
      <c r="D125" s="251"/>
      <c r="E125" s="251"/>
      <c r="F125" s="206">
        <f t="shared" si="11"/>
        <v>0</v>
      </c>
    </row>
    <row r="126" spans="1:6" ht="12" customHeight="1" x14ac:dyDescent="0.2">
      <c r="A126" s="193" t="s">
        <v>258</v>
      </c>
      <c r="B126" s="63" t="s">
        <v>263</v>
      </c>
      <c r="C126" s="163"/>
      <c r="D126" s="251"/>
      <c r="E126" s="251"/>
      <c r="F126" s="206">
        <f t="shared" si="11"/>
        <v>0</v>
      </c>
    </row>
    <row r="127" spans="1:6" ht="12" customHeight="1" thickBot="1" x14ac:dyDescent="0.25">
      <c r="A127" s="202" t="s">
        <v>259</v>
      </c>
      <c r="B127" s="63" t="s">
        <v>262</v>
      </c>
      <c r="C127" s="165">
        <v>25910000</v>
      </c>
      <c r="D127" s="252">
        <v>37060000</v>
      </c>
      <c r="E127" s="252">
        <v>2500000</v>
      </c>
      <c r="F127" s="206">
        <f t="shared" si="11"/>
        <v>39560000</v>
      </c>
    </row>
    <row r="128" spans="1:6" ht="12" customHeight="1" thickBot="1" x14ac:dyDescent="0.25">
      <c r="A128" s="24" t="s">
        <v>9</v>
      </c>
      <c r="B128" s="56" t="s">
        <v>340</v>
      </c>
      <c r="C128" s="162">
        <f>+C93+C114</f>
        <v>1773573286</v>
      </c>
      <c r="D128" s="162">
        <f>+D93+D114</f>
        <v>2017967245</v>
      </c>
      <c r="E128" s="249">
        <f>+E93+E114</f>
        <v>-393430</v>
      </c>
      <c r="F128" s="98">
        <f>+F93+F114</f>
        <v>2017573815</v>
      </c>
    </row>
    <row r="129" spans="1:12" ht="12" customHeight="1" thickBot="1" x14ac:dyDescent="0.25">
      <c r="A129" s="24" t="s">
        <v>10</v>
      </c>
      <c r="B129" s="56" t="s">
        <v>341</v>
      </c>
      <c r="C129" s="162">
        <f>+C130+C131+C132</f>
        <v>0</v>
      </c>
      <c r="D129" s="249"/>
      <c r="E129" s="249">
        <f>+E130+E131+E132</f>
        <v>0</v>
      </c>
      <c r="F129" s="98">
        <f>+F130+F131+F132</f>
        <v>0</v>
      </c>
    </row>
    <row r="130" spans="1:12" s="53" customFormat="1" ht="12" customHeight="1" x14ac:dyDescent="0.2">
      <c r="A130" s="193" t="s">
        <v>161</v>
      </c>
      <c r="B130" s="7" t="s">
        <v>398</v>
      </c>
      <c r="C130" s="163"/>
      <c r="D130" s="251"/>
      <c r="E130" s="251"/>
      <c r="F130" s="298">
        <f>C130+E130</f>
        <v>0</v>
      </c>
    </row>
    <row r="131" spans="1:12" ht="12" customHeight="1" x14ac:dyDescent="0.2">
      <c r="A131" s="193" t="s">
        <v>162</v>
      </c>
      <c r="B131" s="7" t="s">
        <v>349</v>
      </c>
      <c r="C131" s="163"/>
      <c r="D131" s="251"/>
      <c r="E131" s="251"/>
      <c r="F131" s="298">
        <f>C131+E131</f>
        <v>0</v>
      </c>
    </row>
    <row r="132" spans="1:12" ht="12" customHeight="1" thickBot="1" x14ac:dyDescent="0.25">
      <c r="A132" s="202" t="s">
        <v>163</v>
      </c>
      <c r="B132" s="5" t="s">
        <v>397</v>
      </c>
      <c r="C132" s="163"/>
      <c r="D132" s="251"/>
      <c r="E132" s="251"/>
      <c r="F132" s="298">
        <f>C132+E132</f>
        <v>0</v>
      </c>
    </row>
    <row r="133" spans="1:12" ht="12" customHeight="1" thickBot="1" x14ac:dyDescent="0.25">
      <c r="A133" s="24" t="s">
        <v>11</v>
      </c>
      <c r="B133" s="56" t="s">
        <v>342</v>
      </c>
      <c r="C133" s="162">
        <f>+C134+C135+C136+C137+C138+C139</f>
        <v>0</v>
      </c>
      <c r="D133" s="249"/>
      <c r="E133" s="249">
        <f>+E134+E135+E136+E137+E138+E139</f>
        <v>0</v>
      </c>
      <c r="F133" s="98">
        <f>+F134+F135+F136+F137+F138+F139</f>
        <v>0</v>
      </c>
    </row>
    <row r="134" spans="1:12" ht="12" customHeight="1" x14ac:dyDescent="0.2">
      <c r="A134" s="193" t="s">
        <v>56</v>
      </c>
      <c r="B134" s="7" t="s">
        <v>351</v>
      </c>
      <c r="C134" s="163"/>
      <c r="D134" s="251"/>
      <c r="E134" s="251"/>
      <c r="F134" s="298">
        <f t="shared" ref="F134:F139" si="12">C134+E134</f>
        <v>0</v>
      </c>
    </row>
    <row r="135" spans="1:12" ht="12" customHeight="1" x14ac:dyDescent="0.2">
      <c r="A135" s="193" t="s">
        <v>57</v>
      </c>
      <c r="B135" s="7" t="s">
        <v>343</v>
      </c>
      <c r="C135" s="163"/>
      <c r="D135" s="251"/>
      <c r="E135" s="251"/>
      <c r="F135" s="298">
        <f t="shared" si="12"/>
        <v>0</v>
      </c>
    </row>
    <row r="136" spans="1:12" ht="12" customHeight="1" x14ac:dyDescent="0.2">
      <c r="A136" s="193" t="s">
        <v>58</v>
      </c>
      <c r="B136" s="7" t="s">
        <v>344</v>
      </c>
      <c r="C136" s="163"/>
      <c r="D136" s="251"/>
      <c r="E136" s="251"/>
      <c r="F136" s="298">
        <f t="shared" si="12"/>
        <v>0</v>
      </c>
    </row>
    <row r="137" spans="1:12" ht="12" customHeight="1" x14ac:dyDescent="0.2">
      <c r="A137" s="193" t="s">
        <v>100</v>
      </c>
      <c r="B137" s="7" t="s">
        <v>396</v>
      </c>
      <c r="C137" s="163"/>
      <c r="D137" s="251"/>
      <c r="E137" s="251"/>
      <c r="F137" s="298">
        <f t="shared" si="12"/>
        <v>0</v>
      </c>
    </row>
    <row r="138" spans="1:12" ht="12" customHeight="1" x14ac:dyDescent="0.2">
      <c r="A138" s="193" t="s">
        <v>101</v>
      </c>
      <c r="B138" s="7" t="s">
        <v>346</v>
      </c>
      <c r="C138" s="163"/>
      <c r="D138" s="251"/>
      <c r="E138" s="251"/>
      <c r="F138" s="298">
        <f t="shared" si="12"/>
        <v>0</v>
      </c>
    </row>
    <row r="139" spans="1:12" s="53" customFormat="1" ht="12" customHeight="1" thickBot="1" x14ac:dyDescent="0.25">
      <c r="A139" s="202" t="s">
        <v>102</v>
      </c>
      <c r="B139" s="5" t="s">
        <v>347</v>
      </c>
      <c r="C139" s="163"/>
      <c r="D139" s="251"/>
      <c r="E139" s="251"/>
      <c r="F139" s="298">
        <f t="shared" si="12"/>
        <v>0</v>
      </c>
    </row>
    <row r="140" spans="1:12" ht="12" customHeight="1" thickBot="1" x14ac:dyDescent="0.25">
      <c r="A140" s="24" t="s">
        <v>12</v>
      </c>
      <c r="B140" s="56" t="s">
        <v>411</v>
      </c>
      <c r="C140" s="168">
        <f>+C141+C142+C144+C145+C143</f>
        <v>748634737</v>
      </c>
      <c r="D140" s="168">
        <f>+D141+D142+D144+D145+D143</f>
        <v>753203737</v>
      </c>
      <c r="E140" s="253">
        <f>+E141+E142+E144+E145+E143</f>
        <v>5808109</v>
      </c>
      <c r="F140" s="205">
        <f>+F141+F142+F144+F145+F143</f>
        <v>759011846</v>
      </c>
      <c r="L140" s="97"/>
    </row>
    <row r="141" spans="1:12" x14ac:dyDescent="0.2">
      <c r="A141" s="193" t="s">
        <v>59</v>
      </c>
      <c r="B141" s="7" t="s">
        <v>267</v>
      </c>
      <c r="C141" s="163"/>
      <c r="D141" s="251"/>
      <c r="E141" s="251"/>
      <c r="F141" s="298">
        <f>D141+E141</f>
        <v>0</v>
      </c>
    </row>
    <row r="142" spans="1:12" ht="12" customHeight="1" x14ac:dyDescent="0.2">
      <c r="A142" s="193" t="s">
        <v>60</v>
      </c>
      <c r="B142" s="7" t="s">
        <v>268</v>
      </c>
      <c r="C142" s="163">
        <v>7602737</v>
      </c>
      <c r="D142" s="251">
        <v>7602737</v>
      </c>
      <c r="E142" s="251"/>
      <c r="F142" s="298">
        <f t="shared" ref="F142:F145" si="13">D142+E142</f>
        <v>7602737</v>
      </c>
    </row>
    <row r="143" spans="1:12" ht="12" customHeight="1" x14ac:dyDescent="0.2">
      <c r="A143" s="193" t="s">
        <v>181</v>
      </c>
      <c r="B143" s="7" t="s">
        <v>410</v>
      </c>
      <c r="C143" s="163">
        <v>741032000</v>
      </c>
      <c r="D143" s="251">
        <v>745601000</v>
      </c>
      <c r="E143" s="251">
        <v>5808109</v>
      </c>
      <c r="F143" s="298">
        <f t="shared" si="13"/>
        <v>751409109</v>
      </c>
    </row>
    <row r="144" spans="1:12" s="53" customFormat="1" ht="12" customHeight="1" x14ac:dyDescent="0.2">
      <c r="A144" s="193" t="s">
        <v>182</v>
      </c>
      <c r="B144" s="7" t="s">
        <v>356</v>
      </c>
      <c r="C144" s="163"/>
      <c r="D144" s="251"/>
      <c r="E144" s="251"/>
      <c r="F144" s="298">
        <f t="shared" si="13"/>
        <v>0</v>
      </c>
    </row>
    <row r="145" spans="1:6" s="53" customFormat="1" ht="12" customHeight="1" thickBot="1" x14ac:dyDescent="0.25">
      <c r="A145" s="202" t="s">
        <v>183</v>
      </c>
      <c r="B145" s="5" t="s">
        <v>287</v>
      </c>
      <c r="C145" s="163"/>
      <c r="D145" s="251"/>
      <c r="E145" s="251"/>
      <c r="F145" s="298">
        <f t="shared" si="13"/>
        <v>0</v>
      </c>
    </row>
    <row r="146" spans="1:6" s="53" customFormat="1" ht="12" customHeight="1" thickBot="1" x14ac:dyDescent="0.25">
      <c r="A146" s="24" t="s">
        <v>13</v>
      </c>
      <c r="B146" s="56" t="s">
        <v>357</v>
      </c>
      <c r="C146" s="241">
        <f>+C147+C148+C149+C150+C151</f>
        <v>0</v>
      </c>
      <c r="D146" s="254"/>
      <c r="E146" s="254">
        <f>+E147+E148+E149+E150+E151</f>
        <v>0</v>
      </c>
      <c r="F146" s="236">
        <f>+F147+F148+F149+F150+F151</f>
        <v>0</v>
      </c>
    </row>
    <row r="147" spans="1:6" s="53" customFormat="1" ht="12" customHeight="1" x14ac:dyDescent="0.2">
      <c r="A147" s="193" t="s">
        <v>61</v>
      </c>
      <c r="B147" s="7" t="s">
        <v>352</v>
      </c>
      <c r="C147" s="163"/>
      <c r="D147" s="251"/>
      <c r="E147" s="251"/>
      <c r="F147" s="298">
        <f t="shared" ref="F147:F153" si="14">C147+E147</f>
        <v>0</v>
      </c>
    </row>
    <row r="148" spans="1:6" s="53" customFormat="1" ht="12" customHeight="1" x14ac:dyDescent="0.2">
      <c r="A148" s="193" t="s">
        <v>62</v>
      </c>
      <c r="B148" s="7" t="s">
        <v>359</v>
      </c>
      <c r="C148" s="163"/>
      <c r="D148" s="251"/>
      <c r="E148" s="251"/>
      <c r="F148" s="298">
        <f t="shared" si="14"/>
        <v>0</v>
      </c>
    </row>
    <row r="149" spans="1:6" s="53" customFormat="1" ht="12" customHeight="1" x14ac:dyDescent="0.2">
      <c r="A149" s="193" t="s">
        <v>193</v>
      </c>
      <c r="B149" s="7" t="s">
        <v>354</v>
      </c>
      <c r="C149" s="163"/>
      <c r="D149" s="251"/>
      <c r="E149" s="251"/>
      <c r="F149" s="298">
        <f t="shared" si="14"/>
        <v>0</v>
      </c>
    </row>
    <row r="150" spans="1:6" s="53" customFormat="1" ht="12" customHeight="1" x14ac:dyDescent="0.2">
      <c r="A150" s="193" t="s">
        <v>194</v>
      </c>
      <c r="B150" s="7" t="s">
        <v>399</v>
      </c>
      <c r="C150" s="163"/>
      <c r="D150" s="251"/>
      <c r="E150" s="251"/>
      <c r="F150" s="298">
        <f t="shared" si="14"/>
        <v>0</v>
      </c>
    </row>
    <row r="151" spans="1:6" ht="12.75" customHeight="1" thickBot="1" x14ac:dyDescent="0.25">
      <c r="A151" s="202" t="s">
        <v>358</v>
      </c>
      <c r="B151" s="5" t="s">
        <v>361</v>
      </c>
      <c r="C151" s="165"/>
      <c r="D151" s="252"/>
      <c r="E151" s="252"/>
      <c r="F151" s="299">
        <f t="shared" si="14"/>
        <v>0</v>
      </c>
    </row>
    <row r="152" spans="1:6" ht="12.75" customHeight="1" thickBot="1" x14ac:dyDescent="0.25">
      <c r="A152" s="233" t="s">
        <v>14</v>
      </c>
      <c r="B152" s="56" t="s">
        <v>362</v>
      </c>
      <c r="C152" s="242"/>
      <c r="D152" s="255"/>
      <c r="E152" s="255"/>
      <c r="F152" s="236">
        <f t="shared" si="14"/>
        <v>0</v>
      </c>
    </row>
    <row r="153" spans="1:6" ht="12.75" customHeight="1" thickBot="1" x14ac:dyDescent="0.25">
      <c r="A153" s="233" t="s">
        <v>15</v>
      </c>
      <c r="B153" s="56" t="s">
        <v>363</v>
      </c>
      <c r="C153" s="242"/>
      <c r="D153" s="255"/>
      <c r="E153" s="255"/>
      <c r="F153" s="236">
        <f t="shared" si="14"/>
        <v>0</v>
      </c>
    </row>
    <row r="154" spans="1:6" ht="12" customHeight="1" thickBot="1" x14ac:dyDescent="0.25">
      <c r="A154" s="24" t="s">
        <v>16</v>
      </c>
      <c r="B154" s="56" t="s">
        <v>365</v>
      </c>
      <c r="C154" s="243">
        <f>+C129+C133+C140+C146+C152+C153</f>
        <v>748634737</v>
      </c>
      <c r="D154" s="243">
        <f>+D129+D133+D140+D146+D152+D153</f>
        <v>753203737</v>
      </c>
      <c r="E154" s="256">
        <f>+E129+E133+E140+E146+E152+E153</f>
        <v>5808109</v>
      </c>
      <c r="F154" s="237">
        <f>+F129+F133+F140+F146+F152+F153</f>
        <v>759011846</v>
      </c>
    </row>
    <row r="155" spans="1:6" ht="15" customHeight="1" thickBot="1" x14ac:dyDescent="0.25">
      <c r="A155" s="204" t="s">
        <v>17</v>
      </c>
      <c r="B155" s="149" t="s">
        <v>364</v>
      </c>
      <c r="C155" s="243">
        <f>+C128+C154</f>
        <v>2522208023</v>
      </c>
      <c r="D155" s="243">
        <f>+D128+D154</f>
        <v>2771170982</v>
      </c>
      <c r="E155" s="256">
        <f>+E128+E154</f>
        <v>5414679</v>
      </c>
      <c r="F155" s="237">
        <f>+F128+F154</f>
        <v>2776585661</v>
      </c>
    </row>
    <row r="156" spans="1:6" ht="13.5" thickBot="1" x14ac:dyDescent="0.25">
      <c r="A156" s="152"/>
      <c r="B156" s="153"/>
      <c r="C156" s="154"/>
      <c r="D156" s="154"/>
      <c r="E156" s="154"/>
      <c r="F156" s="154"/>
    </row>
    <row r="157" spans="1:6" ht="15" customHeight="1" thickBot="1" x14ac:dyDescent="0.25">
      <c r="A157" s="95" t="s">
        <v>400</v>
      </c>
      <c r="B157" s="96"/>
      <c r="C157" s="289">
        <v>5.25</v>
      </c>
      <c r="D157" s="289"/>
      <c r="E157" s="289"/>
      <c r="F157" s="304">
        <f>C157+E157</f>
        <v>5.25</v>
      </c>
    </row>
    <row r="158" spans="1:6" ht="14.25" customHeight="1" thickBot="1" x14ac:dyDescent="0.25">
      <c r="A158" s="95" t="s">
        <v>123</v>
      </c>
      <c r="B158" s="96"/>
      <c r="C158" s="289"/>
      <c r="D158" s="289"/>
      <c r="E158" s="289"/>
      <c r="F158" s="304">
        <f>C158+E158</f>
        <v>0</v>
      </c>
    </row>
  </sheetData>
  <sheetProtection formatCells="0"/>
  <mergeCells count="4">
    <mergeCell ref="A7:F7"/>
    <mergeCell ref="B2:E2"/>
    <mergeCell ref="B3:E3"/>
    <mergeCell ref="A92:F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view="pageLayout" topLeftCell="A112" zoomScaleNormal="100" zoomScaleSheetLayoutView="100" workbookViewId="0">
      <selection activeCell="F33" sqref="F33"/>
    </sheetView>
  </sheetViews>
  <sheetFormatPr defaultRowHeight="12.75" x14ac:dyDescent="0.2"/>
  <cols>
    <col min="1" max="1" width="16.1640625" style="155" customWidth="1"/>
    <col min="2" max="2" width="56.5" style="156" customWidth="1"/>
    <col min="3" max="3" width="14.1640625" style="157" customWidth="1"/>
    <col min="4" max="4" width="13.83203125" style="157" customWidth="1"/>
    <col min="5" max="5" width="12.83203125" style="2" customWidth="1"/>
    <col min="6" max="6" width="14.1640625" style="2" customWidth="1"/>
    <col min="7" max="16384" width="9.33203125" style="2"/>
  </cols>
  <sheetData>
    <row r="1" spans="1:6" s="1" customFormat="1" ht="16.5" customHeight="1" thickBot="1" x14ac:dyDescent="0.25">
      <c r="A1" s="79"/>
      <c r="B1" s="81"/>
      <c r="F1" s="280" t="s">
        <v>471</v>
      </c>
    </row>
    <row r="2" spans="1:6" s="49" customFormat="1" ht="21" customHeight="1" thickBot="1" x14ac:dyDescent="0.25">
      <c r="A2" s="281" t="s">
        <v>44</v>
      </c>
      <c r="B2" s="374" t="s">
        <v>124</v>
      </c>
      <c r="C2" s="374"/>
      <c r="D2" s="374"/>
      <c r="E2" s="374"/>
      <c r="F2" s="282" t="s">
        <v>38</v>
      </c>
    </row>
    <row r="3" spans="1:6" s="49" customFormat="1" ht="24.75" thickBot="1" x14ac:dyDescent="0.25">
      <c r="A3" s="281" t="s">
        <v>121</v>
      </c>
      <c r="B3" s="374" t="s">
        <v>314</v>
      </c>
      <c r="C3" s="374"/>
      <c r="D3" s="374"/>
      <c r="E3" s="374"/>
      <c r="F3" s="283" t="s">
        <v>42</v>
      </c>
    </row>
    <row r="4" spans="1:6" s="50" customFormat="1" ht="15.95" customHeight="1" thickBot="1" x14ac:dyDescent="0.3">
      <c r="A4" s="82"/>
      <c r="B4" s="82"/>
      <c r="C4" s="83"/>
      <c r="D4" s="83"/>
      <c r="F4" s="83" t="str">
        <f>'5.1. sz. mell'!F4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46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46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46" customFormat="1" ht="12" customHeight="1" thickBot="1" x14ac:dyDescent="0.25">
      <c r="A8" s="24" t="s">
        <v>7</v>
      </c>
      <c r="B8" s="19" t="s">
        <v>146</v>
      </c>
      <c r="C8" s="162">
        <f>+C9+C10+C11+C12+C13+C14</f>
        <v>266391023</v>
      </c>
      <c r="D8" s="162">
        <f>+D9+D10+D11+D12+D13+D14</f>
        <v>266391023</v>
      </c>
      <c r="E8" s="249">
        <f>+E9+E10+E11+E12+E13+E14</f>
        <v>5414679</v>
      </c>
      <c r="F8" s="98">
        <f>+F9+F10+F11+F12+F13+F14</f>
        <v>271805702</v>
      </c>
    </row>
    <row r="9" spans="1:6" s="51" customFormat="1" ht="12" customHeight="1" x14ac:dyDescent="0.2">
      <c r="A9" s="193" t="s">
        <v>63</v>
      </c>
      <c r="B9" s="176" t="s">
        <v>147</v>
      </c>
      <c r="C9" s="164">
        <v>435379</v>
      </c>
      <c r="D9" s="250">
        <v>435379</v>
      </c>
      <c r="E9" s="250"/>
      <c r="F9" s="206">
        <f t="shared" ref="F9:F14" si="0">C9+E9</f>
        <v>435379</v>
      </c>
    </row>
    <row r="10" spans="1:6" s="52" customFormat="1" ht="12" customHeight="1" x14ac:dyDescent="0.2">
      <c r="A10" s="194" t="s">
        <v>64</v>
      </c>
      <c r="B10" s="177" t="s">
        <v>148</v>
      </c>
      <c r="C10" s="163">
        <v>212297711</v>
      </c>
      <c r="D10" s="251">
        <v>212297711</v>
      </c>
      <c r="E10" s="251"/>
      <c r="F10" s="298">
        <f t="shared" si="0"/>
        <v>212297711</v>
      </c>
    </row>
    <row r="11" spans="1:6" s="52" customFormat="1" ht="12" customHeight="1" x14ac:dyDescent="0.2">
      <c r="A11" s="194" t="s">
        <v>65</v>
      </c>
      <c r="B11" s="177" t="s">
        <v>149</v>
      </c>
      <c r="C11" s="163">
        <v>43055933</v>
      </c>
      <c r="D11" s="251">
        <v>43055933</v>
      </c>
      <c r="E11" s="163">
        <v>3945794</v>
      </c>
      <c r="F11" s="298">
        <f t="shared" si="0"/>
        <v>47001727</v>
      </c>
    </row>
    <row r="12" spans="1:6" s="52" customFormat="1" ht="12" customHeight="1" x14ac:dyDescent="0.2">
      <c r="A12" s="194" t="s">
        <v>66</v>
      </c>
      <c r="B12" s="177" t="s">
        <v>150</v>
      </c>
      <c r="C12" s="163">
        <v>10602000</v>
      </c>
      <c r="D12" s="251">
        <v>10602000</v>
      </c>
      <c r="E12" s="163">
        <v>718315</v>
      </c>
      <c r="F12" s="298">
        <f t="shared" si="0"/>
        <v>11320315</v>
      </c>
    </row>
    <row r="13" spans="1:6" s="52" customFormat="1" ht="12" customHeight="1" x14ac:dyDescent="0.2">
      <c r="A13" s="194" t="s">
        <v>83</v>
      </c>
      <c r="B13" s="177" t="s">
        <v>387</v>
      </c>
      <c r="C13" s="163"/>
      <c r="D13" s="251"/>
      <c r="E13" s="163">
        <v>750570</v>
      </c>
      <c r="F13" s="298">
        <f t="shared" si="0"/>
        <v>750570</v>
      </c>
    </row>
    <row r="14" spans="1:6" s="51" customFormat="1" ht="12" customHeight="1" thickBot="1" x14ac:dyDescent="0.25">
      <c r="A14" s="195" t="s">
        <v>67</v>
      </c>
      <c r="B14" s="178" t="s">
        <v>325</v>
      </c>
      <c r="C14" s="163"/>
      <c r="D14" s="251"/>
      <c r="E14" s="251"/>
      <c r="F14" s="298">
        <f t="shared" si="0"/>
        <v>0</v>
      </c>
    </row>
    <row r="15" spans="1:6" s="51" customFormat="1" ht="12" customHeight="1" thickBot="1" x14ac:dyDescent="0.25">
      <c r="A15" s="24" t="s">
        <v>8</v>
      </c>
      <c r="B15" s="99" t="s">
        <v>151</v>
      </c>
      <c r="C15" s="162">
        <f>+C16+C17+C18+C19+C20</f>
        <v>22339000</v>
      </c>
      <c r="D15" s="162">
        <f>+D16+D17+D18+D19+D20</f>
        <v>22625000</v>
      </c>
      <c r="E15" s="249">
        <f>+E16+E17+E18+E19+E20</f>
        <v>0</v>
      </c>
      <c r="F15" s="98">
        <f>+F16+F17+F18+F19+F20</f>
        <v>22625000</v>
      </c>
    </row>
    <row r="16" spans="1:6" s="51" customFormat="1" ht="12" customHeight="1" x14ac:dyDescent="0.2">
      <c r="A16" s="193" t="s">
        <v>69</v>
      </c>
      <c r="B16" s="176" t="s">
        <v>152</v>
      </c>
      <c r="C16" s="164"/>
      <c r="D16" s="250"/>
      <c r="E16" s="250"/>
      <c r="F16" s="206">
        <f t="shared" ref="F16:F21" si="1">C16+E16</f>
        <v>0</v>
      </c>
    </row>
    <row r="17" spans="1:6" s="51" customFormat="1" ht="12" customHeight="1" x14ac:dyDescent="0.2">
      <c r="A17" s="194" t="s">
        <v>70</v>
      </c>
      <c r="B17" s="177" t="s">
        <v>153</v>
      </c>
      <c r="C17" s="163"/>
      <c r="D17" s="251"/>
      <c r="E17" s="251"/>
      <c r="F17" s="298">
        <f t="shared" si="1"/>
        <v>0</v>
      </c>
    </row>
    <row r="18" spans="1:6" s="51" customFormat="1" ht="12" customHeight="1" x14ac:dyDescent="0.2">
      <c r="A18" s="194" t="s">
        <v>71</v>
      </c>
      <c r="B18" s="177" t="s">
        <v>317</v>
      </c>
      <c r="C18" s="163"/>
      <c r="D18" s="251"/>
      <c r="E18" s="251"/>
      <c r="F18" s="298">
        <f t="shared" si="1"/>
        <v>0</v>
      </c>
    </row>
    <row r="19" spans="1:6" s="51" customFormat="1" ht="12" customHeight="1" x14ac:dyDescent="0.2">
      <c r="A19" s="194" t="s">
        <v>72</v>
      </c>
      <c r="B19" s="177" t="s">
        <v>318</v>
      </c>
      <c r="C19" s="163"/>
      <c r="D19" s="251"/>
      <c r="E19" s="251"/>
      <c r="F19" s="298">
        <f t="shared" si="1"/>
        <v>0</v>
      </c>
    </row>
    <row r="20" spans="1:6" s="51" customFormat="1" ht="12" customHeight="1" x14ac:dyDescent="0.2">
      <c r="A20" s="194" t="s">
        <v>73</v>
      </c>
      <c r="B20" s="177" t="s">
        <v>154</v>
      </c>
      <c r="C20" s="163">
        <v>22339000</v>
      </c>
      <c r="D20" s="163">
        <v>22625000</v>
      </c>
      <c r="E20" s="163"/>
      <c r="F20" s="298">
        <f>D20+E20</f>
        <v>22625000</v>
      </c>
    </row>
    <row r="21" spans="1:6" s="52" customFormat="1" ht="12" customHeight="1" thickBot="1" x14ac:dyDescent="0.25">
      <c r="A21" s="195" t="s">
        <v>79</v>
      </c>
      <c r="B21" s="178" t="s">
        <v>155</v>
      </c>
      <c r="C21" s="165"/>
      <c r="D21" s="252"/>
      <c r="E21" s="252"/>
      <c r="F21" s="299">
        <f t="shared" si="1"/>
        <v>0</v>
      </c>
    </row>
    <row r="22" spans="1:6" s="52" customFormat="1" ht="12" customHeight="1" thickBot="1" x14ac:dyDescent="0.25">
      <c r="A22" s="24" t="s">
        <v>9</v>
      </c>
      <c r="B22" s="19" t="s">
        <v>156</v>
      </c>
      <c r="C22" s="162">
        <f>+C23+C24+C25+C26+C27</f>
        <v>0</v>
      </c>
      <c r="D22" s="162">
        <f>+D23+D24+D25+D26+D27</f>
        <v>248676959</v>
      </c>
      <c r="E22" s="162">
        <f t="shared" ref="E22:F22" si="2">+E23+E24+E25+E26+E27</f>
        <v>0</v>
      </c>
      <c r="F22" s="162">
        <f t="shared" si="2"/>
        <v>248676959</v>
      </c>
    </row>
    <row r="23" spans="1:6" s="52" customFormat="1" ht="12" customHeight="1" x14ac:dyDescent="0.2">
      <c r="A23" s="193" t="s">
        <v>52</v>
      </c>
      <c r="B23" s="176" t="s">
        <v>157</v>
      </c>
      <c r="C23" s="164"/>
      <c r="D23" s="250"/>
      <c r="E23" s="250"/>
      <c r="F23" s="206">
        <f>D23+E23</f>
        <v>0</v>
      </c>
    </row>
    <row r="24" spans="1:6" s="51" customFormat="1" ht="12" customHeight="1" x14ac:dyDescent="0.2">
      <c r="A24" s="194" t="s">
        <v>53</v>
      </c>
      <c r="B24" s="177" t="s">
        <v>158</v>
      </c>
      <c r="C24" s="163"/>
      <c r="D24" s="251"/>
      <c r="E24" s="251"/>
      <c r="F24" s="206">
        <f t="shared" ref="F24:F28" si="3">D24+E24</f>
        <v>0</v>
      </c>
    </row>
    <row r="25" spans="1:6" s="52" customFormat="1" ht="12" customHeight="1" x14ac:dyDescent="0.2">
      <c r="A25" s="194" t="s">
        <v>54</v>
      </c>
      <c r="B25" s="177" t="s">
        <v>319</v>
      </c>
      <c r="C25" s="163"/>
      <c r="D25" s="251"/>
      <c r="E25" s="251"/>
      <c r="F25" s="206">
        <f t="shared" si="3"/>
        <v>0</v>
      </c>
    </row>
    <row r="26" spans="1:6" s="52" customFormat="1" ht="12" customHeight="1" x14ac:dyDescent="0.2">
      <c r="A26" s="194" t="s">
        <v>55</v>
      </c>
      <c r="B26" s="177" t="s">
        <v>320</v>
      </c>
      <c r="C26" s="163"/>
      <c r="D26" s="251"/>
      <c r="E26" s="251"/>
      <c r="F26" s="206">
        <f t="shared" si="3"/>
        <v>0</v>
      </c>
    </row>
    <row r="27" spans="1:6" s="52" customFormat="1" ht="12" customHeight="1" x14ac:dyDescent="0.2">
      <c r="A27" s="194" t="s">
        <v>96</v>
      </c>
      <c r="B27" s="177" t="s">
        <v>159</v>
      </c>
      <c r="C27" s="163"/>
      <c r="D27" s="163">
        <v>248676959</v>
      </c>
      <c r="E27" s="163"/>
      <c r="F27" s="206">
        <f t="shared" si="3"/>
        <v>248676959</v>
      </c>
    </row>
    <row r="28" spans="1:6" s="52" customFormat="1" ht="12" customHeight="1" thickBot="1" x14ac:dyDescent="0.25">
      <c r="A28" s="195" t="s">
        <v>97</v>
      </c>
      <c r="B28" s="178" t="s">
        <v>160</v>
      </c>
      <c r="C28" s="165"/>
      <c r="D28" s="165">
        <v>248676959</v>
      </c>
      <c r="E28" s="165"/>
      <c r="F28" s="206">
        <f t="shared" si="3"/>
        <v>248676959</v>
      </c>
    </row>
    <row r="29" spans="1:6" s="52" customFormat="1" ht="12" customHeight="1" thickBot="1" x14ac:dyDescent="0.25">
      <c r="A29" s="24" t="s">
        <v>98</v>
      </c>
      <c r="B29" s="19" t="s">
        <v>465</v>
      </c>
      <c r="C29" s="168">
        <f>+C30+C31+C32+C33+C34+C35+C36</f>
        <v>1078134000</v>
      </c>
      <c r="D29" s="168">
        <f>+D30+D31+D32+D33+D34+D35+D36</f>
        <v>1077934000</v>
      </c>
      <c r="E29" s="168">
        <f>+E30+E31+E32+E33+E34+E35+E36</f>
        <v>-2500000</v>
      </c>
      <c r="F29" s="168">
        <f>+F30+F31+F32+F33+F34+F35+F36</f>
        <v>1075434000</v>
      </c>
    </row>
    <row r="30" spans="1:6" s="52" customFormat="1" ht="12" customHeight="1" x14ac:dyDescent="0.2">
      <c r="A30" s="193" t="s">
        <v>161</v>
      </c>
      <c r="B30" s="176" t="s">
        <v>458</v>
      </c>
      <c r="C30" s="207">
        <v>174000000</v>
      </c>
      <c r="D30" s="207">
        <v>174000000</v>
      </c>
      <c r="E30" s="207"/>
      <c r="F30" s="206">
        <f t="shared" ref="F30:F64" si="4">C30+E30</f>
        <v>174000000</v>
      </c>
    </row>
    <row r="31" spans="1:6" s="52" customFormat="1" ht="12" customHeight="1" x14ac:dyDescent="0.2">
      <c r="A31" s="194" t="s">
        <v>162</v>
      </c>
      <c r="B31" s="177" t="s">
        <v>459</v>
      </c>
      <c r="C31" s="163">
        <v>134000000</v>
      </c>
      <c r="D31" s="163">
        <v>134000000</v>
      </c>
      <c r="E31" s="163"/>
      <c r="F31" s="298">
        <f t="shared" si="4"/>
        <v>134000000</v>
      </c>
    </row>
    <row r="32" spans="1:6" s="52" customFormat="1" ht="12" customHeight="1" x14ac:dyDescent="0.2">
      <c r="A32" s="194" t="s">
        <v>163</v>
      </c>
      <c r="B32" s="177" t="s">
        <v>460</v>
      </c>
      <c r="C32" s="163">
        <v>733934000</v>
      </c>
      <c r="D32" s="163">
        <v>733734000</v>
      </c>
      <c r="E32" s="335">
        <v>-2500000</v>
      </c>
      <c r="F32" s="298">
        <f>D32+E32</f>
        <v>731234000</v>
      </c>
    </row>
    <row r="33" spans="1:6" s="52" customFormat="1" ht="12" customHeight="1" x14ac:dyDescent="0.2">
      <c r="A33" s="194" t="s">
        <v>164</v>
      </c>
      <c r="B33" s="177" t="s">
        <v>461</v>
      </c>
      <c r="C33" s="163">
        <v>1000000</v>
      </c>
      <c r="D33" s="163">
        <v>1000000</v>
      </c>
      <c r="E33" s="163"/>
      <c r="F33" s="298">
        <f t="shared" si="4"/>
        <v>1000000</v>
      </c>
    </row>
    <row r="34" spans="1:6" s="52" customFormat="1" ht="12" customHeight="1" x14ac:dyDescent="0.2">
      <c r="A34" s="194" t="s">
        <v>462</v>
      </c>
      <c r="B34" s="177" t="s">
        <v>165</v>
      </c>
      <c r="C34" s="163">
        <v>34000000</v>
      </c>
      <c r="D34" s="163">
        <v>34000000</v>
      </c>
      <c r="E34" s="163"/>
      <c r="F34" s="298">
        <f t="shared" si="4"/>
        <v>34000000</v>
      </c>
    </row>
    <row r="35" spans="1:6" s="52" customFormat="1" ht="12" customHeight="1" x14ac:dyDescent="0.2">
      <c r="A35" s="194" t="s">
        <v>463</v>
      </c>
      <c r="B35" s="177" t="s">
        <v>166</v>
      </c>
      <c r="C35" s="163"/>
      <c r="D35" s="163"/>
      <c r="E35" s="163"/>
      <c r="F35" s="298">
        <f t="shared" si="4"/>
        <v>0</v>
      </c>
    </row>
    <row r="36" spans="1:6" s="52" customFormat="1" ht="12" customHeight="1" thickBot="1" x14ac:dyDescent="0.25">
      <c r="A36" s="195" t="s">
        <v>464</v>
      </c>
      <c r="B36" s="178" t="s">
        <v>167</v>
      </c>
      <c r="C36" s="165">
        <v>1200000</v>
      </c>
      <c r="D36" s="165">
        <v>1200000</v>
      </c>
      <c r="E36" s="165"/>
      <c r="F36" s="299">
        <f t="shared" si="4"/>
        <v>1200000</v>
      </c>
    </row>
    <row r="37" spans="1:6" s="52" customFormat="1" ht="12" customHeight="1" thickBot="1" x14ac:dyDescent="0.25">
      <c r="A37" s="24" t="s">
        <v>11</v>
      </c>
      <c r="B37" s="19" t="s">
        <v>326</v>
      </c>
      <c r="C37" s="162">
        <f>SUM(C38:C48)</f>
        <v>158537000</v>
      </c>
      <c r="D37" s="162">
        <f>SUM(D38:D48)</f>
        <v>158537000</v>
      </c>
      <c r="E37" s="249">
        <f>SUM(E38:E48)</f>
        <v>0</v>
      </c>
      <c r="F37" s="98">
        <f>SUM(F38:F48)</f>
        <v>158537000</v>
      </c>
    </row>
    <row r="38" spans="1:6" s="52" customFormat="1" ht="12" customHeight="1" x14ac:dyDescent="0.2">
      <c r="A38" s="193" t="s">
        <v>56</v>
      </c>
      <c r="B38" s="176" t="s">
        <v>170</v>
      </c>
      <c r="C38" s="164">
        <v>100000</v>
      </c>
      <c r="D38" s="164">
        <v>100000</v>
      </c>
      <c r="E38" s="250"/>
      <c r="F38" s="206">
        <f t="shared" si="4"/>
        <v>100000</v>
      </c>
    </row>
    <row r="39" spans="1:6" s="52" customFormat="1" ht="12" customHeight="1" x14ac:dyDescent="0.2">
      <c r="A39" s="194" t="s">
        <v>57</v>
      </c>
      <c r="B39" s="177" t="s">
        <v>171</v>
      </c>
      <c r="C39" s="163">
        <v>2400000</v>
      </c>
      <c r="D39" s="163">
        <v>2400000</v>
      </c>
      <c r="E39" s="251"/>
      <c r="F39" s="298">
        <f t="shared" si="4"/>
        <v>2400000</v>
      </c>
    </row>
    <row r="40" spans="1:6" s="52" customFormat="1" ht="12" customHeight="1" x14ac:dyDescent="0.2">
      <c r="A40" s="194" t="s">
        <v>58</v>
      </c>
      <c r="B40" s="177" t="s">
        <v>172</v>
      </c>
      <c r="C40" s="163">
        <v>2500000</v>
      </c>
      <c r="D40" s="163">
        <v>2500000</v>
      </c>
      <c r="E40" s="251"/>
      <c r="F40" s="298">
        <f t="shared" si="4"/>
        <v>2500000</v>
      </c>
    </row>
    <row r="41" spans="1:6" s="52" customFormat="1" ht="12" customHeight="1" x14ac:dyDescent="0.2">
      <c r="A41" s="194" t="s">
        <v>100</v>
      </c>
      <c r="B41" s="177" t="s">
        <v>173</v>
      </c>
      <c r="C41" s="163">
        <v>90789000</v>
      </c>
      <c r="D41" s="163">
        <v>90789000</v>
      </c>
      <c r="E41" s="251"/>
      <c r="F41" s="298">
        <f t="shared" si="4"/>
        <v>90789000</v>
      </c>
    </row>
    <row r="42" spans="1:6" s="52" customFormat="1" ht="12" customHeight="1" x14ac:dyDescent="0.2">
      <c r="A42" s="194" t="s">
        <v>101</v>
      </c>
      <c r="B42" s="177" t="s">
        <v>174</v>
      </c>
      <c r="C42" s="163">
        <v>17160000</v>
      </c>
      <c r="D42" s="163">
        <v>17160000</v>
      </c>
      <c r="E42" s="251"/>
      <c r="F42" s="298">
        <f t="shared" si="4"/>
        <v>17160000</v>
      </c>
    </row>
    <row r="43" spans="1:6" s="52" customFormat="1" ht="12" customHeight="1" x14ac:dyDescent="0.2">
      <c r="A43" s="194" t="s">
        <v>102</v>
      </c>
      <c r="B43" s="177" t="s">
        <v>175</v>
      </c>
      <c r="C43" s="163">
        <v>37804000</v>
      </c>
      <c r="D43" s="163">
        <v>37804000</v>
      </c>
      <c r="E43" s="251"/>
      <c r="F43" s="298">
        <f t="shared" si="4"/>
        <v>37804000</v>
      </c>
    </row>
    <row r="44" spans="1:6" s="52" customFormat="1" ht="12" customHeight="1" x14ac:dyDescent="0.2">
      <c r="A44" s="194" t="s">
        <v>103</v>
      </c>
      <c r="B44" s="177" t="s">
        <v>176</v>
      </c>
      <c r="C44" s="163"/>
      <c r="D44" s="163"/>
      <c r="E44" s="251"/>
      <c r="F44" s="298">
        <f t="shared" si="4"/>
        <v>0</v>
      </c>
    </row>
    <row r="45" spans="1:6" s="52" customFormat="1" ht="12" customHeight="1" x14ac:dyDescent="0.2">
      <c r="A45" s="194" t="s">
        <v>104</v>
      </c>
      <c r="B45" s="177" t="s">
        <v>177</v>
      </c>
      <c r="C45" s="163">
        <v>6300000</v>
      </c>
      <c r="D45" s="163">
        <v>6300000</v>
      </c>
      <c r="E45" s="251"/>
      <c r="F45" s="298">
        <f t="shared" si="4"/>
        <v>6300000</v>
      </c>
    </row>
    <row r="46" spans="1:6" s="52" customFormat="1" ht="12" customHeight="1" x14ac:dyDescent="0.2">
      <c r="A46" s="194" t="s">
        <v>168</v>
      </c>
      <c r="B46" s="177" t="s">
        <v>178</v>
      </c>
      <c r="C46" s="166"/>
      <c r="D46" s="166"/>
      <c r="E46" s="285"/>
      <c r="F46" s="300">
        <f t="shared" si="4"/>
        <v>0</v>
      </c>
    </row>
    <row r="47" spans="1:6" s="52" customFormat="1" ht="12" customHeight="1" x14ac:dyDescent="0.2">
      <c r="A47" s="195" t="s">
        <v>169</v>
      </c>
      <c r="B47" s="178" t="s">
        <v>328</v>
      </c>
      <c r="C47" s="167"/>
      <c r="D47" s="167"/>
      <c r="E47" s="286"/>
      <c r="F47" s="301">
        <f t="shared" si="4"/>
        <v>0</v>
      </c>
    </row>
    <row r="48" spans="1:6" s="52" customFormat="1" ht="12" customHeight="1" thickBot="1" x14ac:dyDescent="0.25">
      <c r="A48" s="195" t="s">
        <v>327</v>
      </c>
      <c r="B48" s="178" t="s">
        <v>179</v>
      </c>
      <c r="C48" s="167">
        <v>1484000</v>
      </c>
      <c r="D48" s="167">
        <v>1484000</v>
      </c>
      <c r="E48" s="286"/>
      <c r="F48" s="301">
        <f t="shared" si="4"/>
        <v>1484000</v>
      </c>
    </row>
    <row r="49" spans="1:6" s="52" customFormat="1" ht="12" customHeight="1" thickBot="1" x14ac:dyDescent="0.25">
      <c r="A49" s="24" t="s">
        <v>12</v>
      </c>
      <c r="B49" s="19" t="s">
        <v>180</v>
      </c>
      <c r="C49" s="162">
        <f>SUM(C50:C54)</f>
        <v>35950000</v>
      </c>
      <c r="D49" s="162">
        <f>SUM(D50:D54)</f>
        <v>35950000</v>
      </c>
      <c r="E49" s="249">
        <f>SUM(E50:E54)</f>
        <v>0</v>
      </c>
      <c r="F49" s="98">
        <f>SUM(F50:F54)</f>
        <v>35950000</v>
      </c>
    </row>
    <row r="50" spans="1:6" s="52" customFormat="1" ht="12" customHeight="1" x14ac:dyDescent="0.2">
      <c r="A50" s="193" t="s">
        <v>59</v>
      </c>
      <c r="B50" s="176" t="s">
        <v>184</v>
      </c>
      <c r="C50" s="218"/>
      <c r="D50" s="287"/>
      <c r="E50" s="287"/>
      <c r="F50" s="302">
        <f t="shared" si="4"/>
        <v>0</v>
      </c>
    </row>
    <row r="51" spans="1:6" s="52" customFormat="1" ht="12" customHeight="1" x14ac:dyDescent="0.2">
      <c r="A51" s="194" t="s">
        <v>60</v>
      </c>
      <c r="B51" s="177" t="s">
        <v>185</v>
      </c>
      <c r="C51" s="166">
        <v>35950000</v>
      </c>
      <c r="D51" s="285">
        <v>35950000</v>
      </c>
      <c r="E51" s="285"/>
      <c r="F51" s="300">
        <f t="shared" si="4"/>
        <v>35950000</v>
      </c>
    </row>
    <row r="52" spans="1:6" s="52" customFormat="1" ht="12" customHeight="1" x14ac:dyDescent="0.2">
      <c r="A52" s="194" t="s">
        <v>181</v>
      </c>
      <c r="B52" s="177" t="s">
        <v>186</v>
      </c>
      <c r="C52" s="166"/>
      <c r="D52" s="285"/>
      <c r="E52" s="285"/>
      <c r="F52" s="300">
        <f t="shared" si="4"/>
        <v>0</v>
      </c>
    </row>
    <row r="53" spans="1:6" s="52" customFormat="1" ht="12" customHeight="1" x14ac:dyDescent="0.2">
      <c r="A53" s="194" t="s">
        <v>182</v>
      </c>
      <c r="B53" s="177" t="s">
        <v>187</v>
      </c>
      <c r="C53" s="166"/>
      <c r="D53" s="285"/>
      <c r="E53" s="285"/>
      <c r="F53" s="300">
        <f t="shared" si="4"/>
        <v>0</v>
      </c>
    </row>
    <row r="54" spans="1:6" s="52" customFormat="1" ht="12" customHeight="1" thickBot="1" x14ac:dyDescent="0.25">
      <c r="A54" s="195" t="s">
        <v>183</v>
      </c>
      <c r="B54" s="178" t="s">
        <v>188</v>
      </c>
      <c r="C54" s="167"/>
      <c r="D54" s="286"/>
      <c r="E54" s="286"/>
      <c r="F54" s="301">
        <f t="shared" si="4"/>
        <v>0</v>
      </c>
    </row>
    <row r="55" spans="1:6" s="52" customFormat="1" ht="12" customHeight="1" thickBot="1" x14ac:dyDescent="0.25">
      <c r="A55" s="24" t="s">
        <v>105</v>
      </c>
      <c r="B55" s="19" t="s">
        <v>189</v>
      </c>
      <c r="C55" s="162">
        <f>SUM(C56:C58)</f>
        <v>12700000</v>
      </c>
      <c r="D55" s="162">
        <f>SUM(D56:D58)</f>
        <v>12700000</v>
      </c>
      <c r="E55" s="249">
        <f>SUM(E56:E58)</f>
        <v>0</v>
      </c>
      <c r="F55" s="98">
        <f>SUM(F56:F58)</f>
        <v>12700000</v>
      </c>
    </row>
    <row r="56" spans="1:6" s="52" customFormat="1" ht="12" customHeight="1" x14ac:dyDescent="0.2">
      <c r="A56" s="193" t="s">
        <v>61</v>
      </c>
      <c r="B56" s="176" t="s">
        <v>190</v>
      </c>
      <c r="C56" s="164"/>
      <c r="D56" s="250"/>
      <c r="E56" s="250"/>
      <c r="F56" s="206">
        <f t="shared" si="4"/>
        <v>0</v>
      </c>
    </row>
    <row r="57" spans="1:6" s="52" customFormat="1" ht="12" customHeight="1" x14ac:dyDescent="0.2">
      <c r="A57" s="194" t="s">
        <v>62</v>
      </c>
      <c r="B57" s="177" t="s">
        <v>486</v>
      </c>
      <c r="C57" s="163">
        <v>12700000</v>
      </c>
      <c r="D57" s="251">
        <v>12700000</v>
      </c>
      <c r="E57" s="251"/>
      <c r="F57" s="298">
        <f t="shared" si="4"/>
        <v>12700000</v>
      </c>
    </row>
    <row r="58" spans="1:6" s="52" customFormat="1" ht="12" customHeight="1" x14ac:dyDescent="0.2">
      <c r="A58" s="194" t="s">
        <v>193</v>
      </c>
      <c r="B58" s="177" t="s">
        <v>191</v>
      </c>
      <c r="C58" s="163"/>
      <c r="D58" s="251"/>
      <c r="E58" s="251"/>
      <c r="F58" s="298">
        <f t="shared" si="4"/>
        <v>0</v>
      </c>
    </row>
    <row r="59" spans="1:6" s="52" customFormat="1" ht="12" customHeight="1" thickBot="1" x14ac:dyDescent="0.25">
      <c r="A59" s="195" t="s">
        <v>194</v>
      </c>
      <c r="B59" s="178" t="s">
        <v>192</v>
      </c>
      <c r="C59" s="165"/>
      <c r="D59" s="252"/>
      <c r="E59" s="252"/>
      <c r="F59" s="299">
        <f t="shared" si="4"/>
        <v>0</v>
      </c>
    </row>
    <row r="60" spans="1:6" s="52" customFormat="1" ht="12" customHeight="1" thickBot="1" x14ac:dyDescent="0.25">
      <c r="A60" s="24" t="s">
        <v>14</v>
      </c>
      <c r="B60" s="99" t="s">
        <v>195</v>
      </c>
      <c r="C60" s="162">
        <f>SUM(C61:C63)</f>
        <v>1500000</v>
      </c>
      <c r="D60" s="162">
        <f>SUM(D61:D63)</f>
        <v>1500000</v>
      </c>
      <c r="E60" s="249">
        <f>SUM(E61:E63)</f>
        <v>0</v>
      </c>
      <c r="F60" s="98">
        <f>SUM(F61:F63)</f>
        <v>1500000</v>
      </c>
    </row>
    <row r="61" spans="1:6" s="52" customFormat="1" ht="12" customHeight="1" x14ac:dyDescent="0.2">
      <c r="A61" s="193" t="s">
        <v>106</v>
      </c>
      <c r="B61" s="176" t="s">
        <v>197</v>
      </c>
      <c r="C61" s="166"/>
      <c r="D61" s="285"/>
      <c r="E61" s="285"/>
      <c r="F61" s="300">
        <f t="shared" si="4"/>
        <v>0</v>
      </c>
    </row>
    <row r="62" spans="1:6" s="52" customFormat="1" ht="12" customHeight="1" x14ac:dyDescent="0.2">
      <c r="A62" s="194" t="s">
        <v>107</v>
      </c>
      <c r="B62" s="177" t="s">
        <v>487</v>
      </c>
      <c r="C62" s="166">
        <v>1500000</v>
      </c>
      <c r="D62" s="285">
        <v>1500000</v>
      </c>
      <c r="E62" s="285"/>
      <c r="F62" s="300">
        <f t="shared" si="4"/>
        <v>1500000</v>
      </c>
    </row>
    <row r="63" spans="1:6" s="52" customFormat="1" ht="12" customHeight="1" x14ac:dyDescent="0.2">
      <c r="A63" s="194" t="s">
        <v>128</v>
      </c>
      <c r="B63" s="177" t="s">
        <v>198</v>
      </c>
      <c r="C63" s="166"/>
      <c r="D63" s="285"/>
      <c r="E63" s="285"/>
      <c r="F63" s="300">
        <f t="shared" si="4"/>
        <v>0</v>
      </c>
    </row>
    <row r="64" spans="1:6" s="52" customFormat="1" ht="12" customHeight="1" thickBot="1" x14ac:dyDescent="0.25">
      <c r="A64" s="195" t="s">
        <v>196</v>
      </c>
      <c r="B64" s="178" t="s">
        <v>199</v>
      </c>
      <c r="C64" s="166"/>
      <c r="D64" s="285"/>
      <c r="E64" s="285"/>
      <c r="F64" s="300">
        <f t="shared" si="4"/>
        <v>0</v>
      </c>
    </row>
    <row r="65" spans="1:6" s="52" customFormat="1" ht="12" customHeight="1" thickBot="1" x14ac:dyDescent="0.25">
      <c r="A65" s="24" t="s">
        <v>15</v>
      </c>
      <c r="B65" s="19" t="s">
        <v>200</v>
      </c>
      <c r="C65" s="168">
        <f>+C8+C15+C22+C29+C37+C49+C55+C60</f>
        <v>1575551023</v>
      </c>
      <c r="D65" s="168">
        <f>+D8+D15+D22+D29+D37+D49+D55+D60</f>
        <v>1824313982</v>
      </c>
      <c r="E65" s="253">
        <f>+E8+E15+E22+E29+E37+E49+E55+E60</f>
        <v>2914679</v>
      </c>
      <c r="F65" s="205">
        <f>+F8+F15+F22+F29+F37+F49+F55+F60</f>
        <v>1827228661</v>
      </c>
    </row>
    <row r="66" spans="1:6" s="52" customFormat="1" ht="12" customHeight="1" thickBot="1" x14ac:dyDescent="0.2">
      <c r="A66" s="196" t="s">
        <v>291</v>
      </c>
      <c r="B66" s="99" t="s">
        <v>202</v>
      </c>
      <c r="C66" s="162">
        <f>SUM(C67:C69)</f>
        <v>0</v>
      </c>
      <c r="D66" s="249"/>
      <c r="E66" s="249">
        <f>SUM(E67:E69)</f>
        <v>0</v>
      </c>
      <c r="F66" s="98">
        <f>SUM(F67:F69)</f>
        <v>0</v>
      </c>
    </row>
    <row r="67" spans="1:6" s="52" customFormat="1" ht="12" customHeight="1" x14ac:dyDescent="0.2">
      <c r="A67" s="193" t="s">
        <v>233</v>
      </c>
      <c r="B67" s="176" t="s">
        <v>203</v>
      </c>
      <c r="C67" s="166"/>
      <c r="D67" s="285"/>
      <c r="E67" s="285"/>
      <c r="F67" s="300">
        <f>C67+E67</f>
        <v>0</v>
      </c>
    </row>
    <row r="68" spans="1:6" s="52" customFormat="1" ht="12" customHeight="1" x14ac:dyDescent="0.2">
      <c r="A68" s="194" t="s">
        <v>242</v>
      </c>
      <c r="B68" s="177" t="s">
        <v>204</v>
      </c>
      <c r="C68" s="166"/>
      <c r="D68" s="285"/>
      <c r="E68" s="285"/>
      <c r="F68" s="300">
        <f>C68+E68</f>
        <v>0</v>
      </c>
    </row>
    <row r="69" spans="1:6" s="52" customFormat="1" ht="12" customHeight="1" thickBot="1" x14ac:dyDescent="0.25">
      <c r="A69" s="195" t="s">
        <v>243</v>
      </c>
      <c r="B69" s="179" t="s">
        <v>205</v>
      </c>
      <c r="C69" s="166"/>
      <c r="D69" s="286"/>
      <c r="E69" s="288"/>
      <c r="F69" s="300">
        <f>C69+E69</f>
        <v>0</v>
      </c>
    </row>
    <row r="70" spans="1:6" s="52" customFormat="1" ht="12" customHeight="1" thickBot="1" x14ac:dyDescent="0.2">
      <c r="A70" s="196" t="s">
        <v>206</v>
      </c>
      <c r="B70" s="99" t="s">
        <v>207</v>
      </c>
      <c r="C70" s="162">
        <f>SUM(C71:C74)</f>
        <v>0</v>
      </c>
      <c r="D70" s="162"/>
      <c r="E70" s="162">
        <f>SUM(E71:E74)</f>
        <v>0</v>
      </c>
      <c r="F70" s="98">
        <f>SUM(F71:F74)</f>
        <v>0</v>
      </c>
    </row>
    <row r="71" spans="1:6" s="52" customFormat="1" ht="12" customHeight="1" x14ac:dyDescent="0.2">
      <c r="A71" s="193" t="s">
        <v>84</v>
      </c>
      <c r="B71" s="176" t="s">
        <v>208</v>
      </c>
      <c r="C71" s="166"/>
      <c r="D71" s="166"/>
      <c r="E71" s="166"/>
      <c r="F71" s="300">
        <f>C71+E71</f>
        <v>0</v>
      </c>
    </row>
    <row r="72" spans="1:6" s="52" customFormat="1" ht="12" customHeight="1" x14ac:dyDescent="0.2">
      <c r="A72" s="194" t="s">
        <v>85</v>
      </c>
      <c r="B72" s="177" t="s">
        <v>209</v>
      </c>
      <c r="C72" s="166"/>
      <c r="D72" s="166"/>
      <c r="E72" s="166"/>
      <c r="F72" s="300">
        <f>C72+E72</f>
        <v>0</v>
      </c>
    </row>
    <row r="73" spans="1:6" s="52" customFormat="1" ht="12" customHeight="1" x14ac:dyDescent="0.2">
      <c r="A73" s="194" t="s">
        <v>234</v>
      </c>
      <c r="B73" s="177" t="s">
        <v>210</v>
      </c>
      <c r="C73" s="166"/>
      <c r="D73" s="166"/>
      <c r="E73" s="166"/>
      <c r="F73" s="300">
        <f>C73+E73</f>
        <v>0</v>
      </c>
    </row>
    <row r="74" spans="1:6" s="52" customFormat="1" ht="12" customHeight="1" thickBot="1" x14ac:dyDescent="0.25">
      <c r="A74" s="195" t="s">
        <v>235</v>
      </c>
      <c r="B74" s="178" t="s">
        <v>211</v>
      </c>
      <c r="C74" s="166"/>
      <c r="D74" s="166"/>
      <c r="E74" s="166"/>
      <c r="F74" s="300">
        <f>C74+E74</f>
        <v>0</v>
      </c>
    </row>
    <row r="75" spans="1:6" s="52" customFormat="1" ht="12" customHeight="1" thickBot="1" x14ac:dyDescent="0.2">
      <c r="A75" s="196" t="s">
        <v>212</v>
      </c>
      <c r="B75" s="99" t="s">
        <v>213</v>
      </c>
      <c r="C75" s="162">
        <f>SUM(C76:C77)</f>
        <v>830591000</v>
      </c>
      <c r="D75" s="162">
        <f>SUM(D76:D77)</f>
        <v>830591000</v>
      </c>
      <c r="E75" s="162">
        <f>SUM(E76:E77)</f>
        <v>0</v>
      </c>
      <c r="F75" s="98">
        <f>SUM(F76:F77)</f>
        <v>830591000</v>
      </c>
    </row>
    <row r="76" spans="1:6" s="52" customFormat="1" ht="12" customHeight="1" x14ac:dyDescent="0.2">
      <c r="A76" s="193" t="s">
        <v>236</v>
      </c>
      <c r="B76" s="176" t="s">
        <v>214</v>
      </c>
      <c r="C76" s="166">
        <v>830591000</v>
      </c>
      <c r="D76" s="166">
        <v>830591000</v>
      </c>
      <c r="E76" s="166"/>
      <c r="F76" s="300">
        <f>C76+E76</f>
        <v>830591000</v>
      </c>
    </row>
    <row r="77" spans="1:6" s="52" customFormat="1" ht="12" customHeight="1" thickBot="1" x14ac:dyDescent="0.25">
      <c r="A77" s="195" t="s">
        <v>237</v>
      </c>
      <c r="B77" s="178" t="s">
        <v>215</v>
      </c>
      <c r="C77" s="166"/>
      <c r="D77" s="166"/>
      <c r="E77" s="166"/>
      <c r="F77" s="300">
        <f>C77+E77</f>
        <v>0</v>
      </c>
    </row>
    <row r="78" spans="1:6" s="51" customFormat="1" ht="12" customHeight="1" thickBot="1" x14ac:dyDescent="0.2">
      <c r="A78" s="196" t="s">
        <v>216</v>
      </c>
      <c r="B78" s="99" t="s">
        <v>217</v>
      </c>
      <c r="C78" s="162">
        <f>SUM(C79:C81)</f>
        <v>0</v>
      </c>
      <c r="D78" s="162"/>
      <c r="E78" s="162">
        <f>SUM(E79:E81)</f>
        <v>0</v>
      </c>
      <c r="F78" s="98">
        <f>SUM(F79:F81)</f>
        <v>0</v>
      </c>
    </row>
    <row r="79" spans="1:6" s="52" customFormat="1" ht="12" customHeight="1" x14ac:dyDescent="0.2">
      <c r="A79" s="193" t="s">
        <v>238</v>
      </c>
      <c r="B79" s="176" t="s">
        <v>218</v>
      </c>
      <c r="C79" s="166"/>
      <c r="D79" s="166"/>
      <c r="E79" s="166"/>
      <c r="F79" s="300">
        <f>C79+E79</f>
        <v>0</v>
      </c>
    </row>
    <row r="80" spans="1:6" s="52" customFormat="1" ht="12" customHeight="1" x14ac:dyDescent="0.2">
      <c r="A80" s="194" t="s">
        <v>239</v>
      </c>
      <c r="B80" s="177" t="s">
        <v>219</v>
      </c>
      <c r="C80" s="166"/>
      <c r="D80" s="166"/>
      <c r="E80" s="166"/>
      <c r="F80" s="300">
        <f>C80+E80</f>
        <v>0</v>
      </c>
    </row>
    <row r="81" spans="1:6" s="52" customFormat="1" ht="12" customHeight="1" thickBot="1" x14ac:dyDescent="0.25">
      <c r="A81" s="195" t="s">
        <v>240</v>
      </c>
      <c r="B81" s="178" t="s">
        <v>220</v>
      </c>
      <c r="C81" s="166"/>
      <c r="D81" s="166"/>
      <c r="E81" s="166"/>
      <c r="F81" s="300">
        <f>C81+E81</f>
        <v>0</v>
      </c>
    </row>
    <row r="82" spans="1:6" s="52" customFormat="1" ht="12" customHeight="1" thickBot="1" x14ac:dyDescent="0.2">
      <c r="A82" s="196" t="s">
        <v>221</v>
      </c>
      <c r="B82" s="99" t="s">
        <v>241</v>
      </c>
      <c r="C82" s="162">
        <f>SUM(C83:C86)</f>
        <v>0</v>
      </c>
      <c r="D82" s="162"/>
      <c r="E82" s="162">
        <f>SUM(E83:E86)</f>
        <v>0</v>
      </c>
      <c r="F82" s="98">
        <f>SUM(F83:F86)</f>
        <v>0</v>
      </c>
    </row>
    <row r="83" spans="1:6" s="52" customFormat="1" ht="12" customHeight="1" x14ac:dyDescent="0.2">
      <c r="A83" s="197" t="s">
        <v>222</v>
      </c>
      <c r="B83" s="176" t="s">
        <v>223</v>
      </c>
      <c r="C83" s="166"/>
      <c r="D83" s="166"/>
      <c r="E83" s="166"/>
      <c r="F83" s="300">
        <f t="shared" ref="F83:F88" si="5">C83+E83</f>
        <v>0</v>
      </c>
    </row>
    <row r="84" spans="1:6" s="52" customFormat="1" ht="12" customHeight="1" x14ac:dyDescent="0.2">
      <c r="A84" s="198" t="s">
        <v>224</v>
      </c>
      <c r="B84" s="177" t="s">
        <v>225</v>
      </c>
      <c r="C84" s="166"/>
      <c r="D84" s="166"/>
      <c r="E84" s="166"/>
      <c r="F84" s="300">
        <f t="shared" si="5"/>
        <v>0</v>
      </c>
    </row>
    <row r="85" spans="1:6" s="52" customFormat="1" ht="12" customHeight="1" x14ac:dyDescent="0.2">
      <c r="A85" s="198" t="s">
        <v>226</v>
      </c>
      <c r="B85" s="177" t="s">
        <v>227</v>
      </c>
      <c r="C85" s="166"/>
      <c r="D85" s="166"/>
      <c r="E85" s="166"/>
      <c r="F85" s="300">
        <f t="shared" si="5"/>
        <v>0</v>
      </c>
    </row>
    <row r="86" spans="1:6" s="51" customFormat="1" ht="12" customHeight="1" thickBot="1" x14ac:dyDescent="0.25">
      <c r="A86" s="199" t="s">
        <v>228</v>
      </c>
      <c r="B86" s="178" t="s">
        <v>229</v>
      </c>
      <c r="C86" s="166"/>
      <c r="D86" s="166"/>
      <c r="E86" s="166"/>
      <c r="F86" s="300">
        <f t="shared" si="5"/>
        <v>0</v>
      </c>
    </row>
    <row r="87" spans="1:6" s="51" customFormat="1" ht="12" customHeight="1" thickBot="1" x14ac:dyDescent="0.2">
      <c r="A87" s="196" t="s">
        <v>230</v>
      </c>
      <c r="B87" s="99" t="s">
        <v>367</v>
      </c>
      <c r="C87" s="221"/>
      <c r="D87" s="221"/>
      <c r="E87" s="221"/>
      <c r="F87" s="98">
        <f t="shared" si="5"/>
        <v>0</v>
      </c>
    </row>
    <row r="88" spans="1:6" s="51" customFormat="1" ht="12" customHeight="1" thickBot="1" x14ac:dyDescent="0.2">
      <c r="A88" s="196" t="s">
        <v>388</v>
      </c>
      <c r="B88" s="99" t="s">
        <v>231</v>
      </c>
      <c r="C88" s="221"/>
      <c r="D88" s="221"/>
      <c r="E88" s="221"/>
      <c r="F88" s="98">
        <f t="shared" si="5"/>
        <v>0</v>
      </c>
    </row>
    <row r="89" spans="1:6" s="51" customFormat="1" ht="12" customHeight="1" thickBot="1" x14ac:dyDescent="0.2">
      <c r="A89" s="196" t="s">
        <v>389</v>
      </c>
      <c r="B89" s="183" t="s">
        <v>370</v>
      </c>
      <c r="C89" s="168">
        <f>+C66+C70+C75+C78+C82+C88+C87</f>
        <v>830591000</v>
      </c>
      <c r="D89" s="168">
        <f>+D66+D70+D75+D78+D82+D88+D87</f>
        <v>830591000</v>
      </c>
      <c r="E89" s="168">
        <f>+E66+E70+E75+E78+E82+E88+E87</f>
        <v>0</v>
      </c>
      <c r="F89" s="205">
        <f>+F66+F70+F75+F78+F82+F88+F87</f>
        <v>830591000</v>
      </c>
    </row>
    <row r="90" spans="1:6" s="51" customFormat="1" ht="12" customHeight="1" thickBot="1" x14ac:dyDescent="0.2">
      <c r="A90" s="200" t="s">
        <v>390</v>
      </c>
      <c r="B90" s="184" t="s">
        <v>391</v>
      </c>
      <c r="C90" s="168">
        <f>+C65+C89</f>
        <v>2406142023</v>
      </c>
      <c r="D90" s="168">
        <f>+D65+D89</f>
        <v>2654904982</v>
      </c>
      <c r="E90" s="168">
        <f>+E65+E89</f>
        <v>2914679</v>
      </c>
      <c r="F90" s="205">
        <f>+F65+F89</f>
        <v>2657819661</v>
      </c>
    </row>
    <row r="91" spans="1:6" s="52" customFormat="1" ht="15" customHeight="1" thickBot="1" x14ac:dyDescent="0.25">
      <c r="A91" s="88"/>
      <c r="B91" s="89"/>
      <c r="C91" s="144"/>
      <c r="D91" s="168">
        <f>+D66+D90</f>
        <v>2654904982</v>
      </c>
      <c r="E91" s="168">
        <f>+E66+E90</f>
        <v>2914679</v>
      </c>
    </row>
    <row r="92" spans="1:6" s="46" customFormat="1" ht="16.5" customHeight="1" thickBot="1" x14ac:dyDescent="0.25">
      <c r="A92" s="371" t="s">
        <v>40</v>
      </c>
      <c r="B92" s="372"/>
      <c r="C92" s="372"/>
      <c r="D92" s="372"/>
      <c r="E92" s="372"/>
      <c r="F92" s="373"/>
    </row>
    <row r="93" spans="1:6" s="53" customFormat="1" ht="12" customHeight="1" thickBot="1" x14ac:dyDescent="0.25">
      <c r="A93" s="170" t="s">
        <v>7</v>
      </c>
      <c r="B93" s="23" t="s">
        <v>395</v>
      </c>
      <c r="C93" s="161">
        <f>+C94+C95+C96+C97+C98+C111</f>
        <v>1219770839</v>
      </c>
      <c r="D93" s="161">
        <f>+D94+D95+D96+D97+D98+D111</f>
        <v>1181239850</v>
      </c>
      <c r="E93" s="161">
        <f>+E94+E95+E96+E97+E98+E111</f>
        <v>-16268430</v>
      </c>
      <c r="F93" s="234">
        <f>+F94+F95+F96+F97+F98+F111</f>
        <v>1164971420</v>
      </c>
    </row>
    <row r="94" spans="1:6" ht="12" customHeight="1" thickBot="1" x14ac:dyDescent="0.25">
      <c r="A94" s="201" t="s">
        <v>63</v>
      </c>
      <c r="B94" s="8" t="s">
        <v>36</v>
      </c>
      <c r="C94" s="238">
        <v>70033000</v>
      </c>
      <c r="D94" s="238">
        <v>70033000</v>
      </c>
      <c r="E94" s="238">
        <v>49000</v>
      </c>
      <c r="F94" s="303">
        <f>D94+E94</f>
        <v>70082000</v>
      </c>
    </row>
    <row r="95" spans="1:6" ht="12" customHeight="1" thickBot="1" x14ac:dyDescent="0.25">
      <c r="A95" s="194" t="s">
        <v>64</v>
      </c>
      <c r="B95" s="6" t="s">
        <v>108</v>
      </c>
      <c r="C95" s="163">
        <v>18165000</v>
      </c>
      <c r="D95" s="163">
        <v>18165000</v>
      </c>
      <c r="E95" s="163">
        <v>11627</v>
      </c>
      <c r="F95" s="303">
        <f t="shared" ref="F95:F113" si="6">D95+E95</f>
        <v>18176627</v>
      </c>
    </row>
    <row r="96" spans="1:6" ht="12" customHeight="1" thickBot="1" x14ac:dyDescent="0.25">
      <c r="A96" s="194" t="s">
        <v>65</v>
      </c>
      <c r="B96" s="6" t="s">
        <v>82</v>
      </c>
      <c r="C96" s="165">
        <v>186936000</v>
      </c>
      <c r="D96" s="165">
        <v>192615350</v>
      </c>
      <c r="E96" s="165">
        <v>2987000</v>
      </c>
      <c r="F96" s="303">
        <f t="shared" si="6"/>
        <v>195602350</v>
      </c>
    </row>
    <row r="97" spans="1:6" ht="12" customHeight="1" thickBot="1" x14ac:dyDescent="0.25">
      <c r="A97" s="194" t="s">
        <v>66</v>
      </c>
      <c r="B97" s="9" t="s">
        <v>109</v>
      </c>
      <c r="C97" s="165">
        <v>31920000</v>
      </c>
      <c r="D97" s="165">
        <v>31920000</v>
      </c>
      <c r="E97" s="165"/>
      <c r="F97" s="303">
        <f t="shared" si="6"/>
        <v>31920000</v>
      </c>
    </row>
    <row r="98" spans="1:6" ht="12" customHeight="1" thickBot="1" x14ac:dyDescent="0.25">
      <c r="A98" s="194" t="s">
        <v>74</v>
      </c>
      <c r="B98" s="17" t="s">
        <v>110</v>
      </c>
      <c r="C98" s="165">
        <v>68907335</v>
      </c>
      <c r="D98" s="165">
        <v>90123335</v>
      </c>
      <c r="E98" s="165">
        <v>14000000</v>
      </c>
      <c r="F98" s="303">
        <f t="shared" si="6"/>
        <v>104123335</v>
      </c>
    </row>
    <row r="99" spans="1:6" ht="12" customHeight="1" thickBot="1" x14ac:dyDescent="0.25">
      <c r="A99" s="194" t="s">
        <v>67</v>
      </c>
      <c r="B99" s="6" t="s">
        <v>392</v>
      </c>
      <c r="C99" s="165"/>
      <c r="D99" s="165"/>
      <c r="E99" s="165"/>
      <c r="F99" s="303">
        <f t="shared" si="6"/>
        <v>0</v>
      </c>
    </row>
    <row r="100" spans="1:6" ht="12" customHeight="1" thickBot="1" x14ac:dyDescent="0.25">
      <c r="A100" s="194" t="s">
        <v>68</v>
      </c>
      <c r="B100" s="62" t="s">
        <v>333</v>
      </c>
      <c r="C100" s="165"/>
      <c r="D100" s="165"/>
      <c r="E100" s="165"/>
      <c r="F100" s="303">
        <f t="shared" si="6"/>
        <v>0</v>
      </c>
    </row>
    <row r="101" spans="1:6" ht="12" customHeight="1" thickBot="1" x14ac:dyDescent="0.25">
      <c r="A101" s="194" t="s">
        <v>75</v>
      </c>
      <c r="B101" s="62" t="s">
        <v>332</v>
      </c>
      <c r="C101" s="165">
        <v>26107335</v>
      </c>
      <c r="D101" s="165">
        <v>26107335</v>
      </c>
      <c r="E101" s="165"/>
      <c r="F101" s="303">
        <f t="shared" si="6"/>
        <v>26107335</v>
      </c>
    </row>
    <row r="102" spans="1:6" ht="12" customHeight="1" thickBot="1" x14ac:dyDescent="0.25">
      <c r="A102" s="194" t="s">
        <v>76</v>
      </c>
      <c r="B102" s="62" t="s">
        <v>247</v>
      </c>
      <c r="C102" s="165"/>
      <c r="D102" s="165"/>
      <c r="E102" s="165"/>
      <c r="F102" s="303">
        <f t="shared" si="6"/>
        <v>0</v>
      </c>
    </row>
    <row r="103" spans="1:6" ht="12" customHeight="1" thickBot="1" x14ac:dyDescent="0.25">
      <c r="A103" s="194" t="s">
        <v>77</v>
      </c>
      <c r="B103" s="63" t="s">
        <v>248</v>
      </c>
      <c r="C103" s="165"/>
      <c r="D103" s="165"/>
      <c r="E103" s="165"/>
      <c r="F103" s="303">
        <f t="shared" si="6"/>
        <v>0</v>
      </c>
    </row>
    <row r="104" spans="1:6" ht="12" customHeight="1" thickBot="1" x14ac:dyDescent="0.25">
      <c r="A104" s="194" t="s">
        <v>78</v>
      </c>
      <c r="B104" s="63" t="s">
        <v>249</v>
      </c>
      <c r="C104" s="165"/>
      <c r="D104" s="165"/>
      <c r="E104" s="165"/>
      <c r="F104" s="303">
        <f t="shared" si="6"/>
        <v>0</v>
      </c>
    </row>
    <row r="105" spans="1:6" ht="12" customHeight="1" thickBot="1" x14ac:dyDescent="0.25">
      <c r="A105" s="194" t="s">
        <v>80</v>
      </c>
      <c r="B105" s="62" t="s">
        <v>250</v>
      </c>
      <c r="C105" s="165"/>
      <c r="D105" s="165"/>
      <c r="E105" s="165"/>
      <c r="F105" s="303">
        <f t="shared" si="6"/>
        <v>0</v>
      </c>
    </row>
    <row r="106" spans="1:6" ht="12" customHeight="1" thickBot="1" x14ac:dyDescent="0.25">
      <c r="A106" s="194" t="s">
        <v>111</v>
      </c>
      <c r="B106" s="62" t="s">
        <v>251</v>
      </c>
      <c r="C106" s="165"/>
      <c r="D106" s="165"/>
      <c r="E106" s="165"/>
      <c r="F106" s="303">
        <f t="shared" si="6"/>
        <v>0</v>
      </c>
    </row>
    <row r="107" spans="1:6" ht="12" customHeight="1" thickBot="1" x14ac:dyDescent="0.25">
      <c r="A107" s="194" t="s">
        <v>245</v>
      </c>
      <c r="B107" s="63" t="s">
        <v>252</v>
      </c>
      <c r="C107" s="163">
        <v>7600000</v>
      </c>
      <c r="D107" s="165">
        <v>7600000</v>
      </c>
      <c r="E107" s="165">
        <v>14000000</v>
      </c>
      <c r="F107" s="303">
        <f t="shared" si="6"/>
        <v>21600000</v>
      </c>
    </row>
    <row r="108" spans="1:6" ht="12" customHeight="1" thickBot="1" x14ac:dyDescent="0.25">
      <c r="A108" s="202" t="s">
        <v>246</v>
      </c>
      <c r="B108" s="64" t="s">
        <v>253</v>
      </c>
      <c r="C108" s="165"/>
      <c r="D108" s="165"/>
      <c r="E108" s="165"/>
      <c r="F108" s="303">
        <f t="shared" si="6"/>
        <v>0</v>
      </c>
    </row>
    <row r="109" spans="1:6" ht="12" customHeight="1" thickBot="1" x14ac:dyDescent="0.25">
      <c r="A109" s="194" t="s">
        <v>330</v>
      </c>
      <c r="B109" s="64" t="s">
        <v>254</v>
      </c>
      <c r="C109" s="165"/>
      <c r="D109" s="165"/>
      <c r="E109" s="165"/>
      <c r="F109" s="303">
        <f t="shared" si="6"/>
        <v>0</v>
      </c>
    </row>
    <row r="110" spans="1:6" ht="12" customHeight="1" thickBot="1" x14ac:dyDescent="0.25">
      <c r="A110" s="194" t="s">
        <v>331</v>
      </c>
      <c r="B110" s="63" t="s">
        <v>255</v>
      </c>
      <c r="C110" s="163">
        <v>35200000</v>
      </c>
      <c r="D110" s="165">
        <v>56416000</v>
      </c>
      <c r="E110" s="165"/>
      <c r="F110" s="303">
        <f t="shared" si="6"/>
        <v>56416000</v>
      </c>
    </row>
    <row r="111" spans="1:6" ht="12" customHeight="1" thickBot="1" x14ac:dyDescent="0.25">
      <c r="A111" s="194" t="s">
        <v>335</v>
      </c>
      <c r="B111" s="9" t="s">
        <v>37</v>
      </c>
      <c r="C111" s="163">
        <v>843809504</v>
      </c>
      <c r="D111" s="163">
        <v>778383165</v>
      </c>
      <c r="E111" s="335">
        <v>-33316057</v>
      </c>
      <c r="F111" s="303">
        <f t="shared" si="6"/>
        <v>745067108</v>
      </c>
    </row>
    <row r="112" spans="1:6" ht="12" customHeight="1" thickBot="1" x14ac:dyDescent="0.25">
      <c r="A112" s="195" t="s">
        <v>336</v>
      </c>
      <c r="B112" s="6" t="s">
        <v>393</v>
      </c>
      <c r="C112" s="165">
        <v>761809504</v>
      </c>
      <c r="D112" s="165">
        <v>696383165</v>
      </c>
      <c r="E112" s="335">
        <v>-33316057</v>
      </c>
      <c r="F112" s="303">
        <f t="shared" si="6"/>
        <v>663067108</v>
      </c>
    </row>
    <row r="113" spans="1:6" ht="12" customHeight="1" thickBot="1" x14ac:dyDescent="0.25">
      <c r="A113" s="203" t="s">
        <v>337</v>
      </c>
      <c r="B113" s="65" t="s">
        <v>394</v>
      </c>
      <c r="C113" s="239">
        <v>82000000</v>
      </c>
      <c r="D113" s="239">
        <v>82000000</v>
      </c>
      <c r="E113" s="239"/>
      <c r="F113" s="303">
        <f t="shared" si="6"/>
        <v>82000000</v>
      </c>
    </row>
    <row r="114" spans="1:6" ht="12" customHeight="1" thickBot="1" x14ac:dyDescent="0.25">
      <c r="A114" s="24" t="s">
        <v>8</v>
      </c>
      <c r="B114" s="22" t="s">
        <v>256</v>
      </c>
      <c r="C114" s="162">
        <f>+C115+C117+C119</f>
        <v>437736447</v>
      </c>
      <c r="D114" s="162">
        <f>+D115+D117+D119</f>
        <v>720461395</v>
      </c>
      <c r="E114" s="162">
        <f t="shared" ref="E114:F114" si="7">+E115+E117+E119</f>
        <v>13375000</v>
      </c>
      <c r="F114" s="162">
        <f t="shared" si="7"/>
        <v>733836395</v>
      </c>
    </row>
    <row r="115" spans="1:6" ht="12" customHeight="1" x14ac:dyDescent="0.2">
      <c r="A115" s="193" t="s">
        <v>69</v>
      </c>
      <c r="B115" s="6" t="s">
        <v>127</v>
      </c>
      <c r="C115" s="164">
        <v>380879447</v>
      </c>
      <c r="D115" s="250">
        <v>652454395</v>
      </c>
      <c r="E115" s="250">
        <v>13375000</v>
      </c>
      <c r="F115" s="206">
        <f>D115+E115</f>
        <v>665829395</v>
      </c>
    </row>
    <row r="116" spans="1:6" ht="12" customHeight="1" x14ac:dyDescent="0.2">
      <c r="A116" s="193" t="s">
        <v>70</v>
      </c>
      <c r="B116" s="10" t="s">
        <v>260</v>
      </c>
      <c r="C116" s="164">
        <v>23879447</v>
      </c>
      <c r="D116" s="250">
        <v>292483842</v>
      </c>
      <c r="E116" s="250"/>
      <c r="F116" s="206">
        <f t="shared" ref="F116:F127" si="8">D116+E116</f>
        <v>292483842</v>
      </c>
    </row>
    <row r="117" spans="1:6" ht="12" customHeight="1" x14ac:dyDescent="0.2">
      <c r="A117" s="193" t="s">
        <v>71</v>
      </c>
      <c r="B117" s="10" t="s">
        <v>112</v>
      </c>
      <c r="C117" s="163">
        <v>56857000</v>
      </c>
      <c r="D117" s="251">
        <v>56857000</v>
      </c>
      <c r="E117" s="251"/>
      <c r="F117" s="206">
        <f t="shared" si="8"/>
        <v>56857000</v>
      </c>
    </row>
    <row r="118" spans="1:6" ht="12" customHeight="1" x14ac:dyDescent="0.2">
      <c r="A118" s="193" t="s">
        <v>72</v>
      </c>
      <c r="B118" s="10" t="s">
        <v>261</v>
      </c>
      <c r="C118" s="163"/>
      <c r="D118" s="251"/>
      <c r="E118" s="251"/>
      <c r="F118" s="206">
        <f t="shared" si="8"/>
        <v>0</v>
      </c>
    </row>
    <row r="119" spans="1:6" ht="12" customHeight="1" x14ac:dyDescent="0.2">
      <c r="A119" s="193" t="s">
        <v>73</v>
      </c>
      <c r="B119" s="101" t="s">
        <v>129</v>
      </c>
      <c r="C119" s="163"/>
      <c r="D119" s="251">
        <v>11150000</v>
      </c>
      <c r="E119" s="251"/>
      <c r="F119" s="206">
        <f t="shared" si="8"/>
        <v>11150000</v>
      </c>
    </row>
    <row r="120" spans="1:6" ht="12" customHeight="1" x14ac:dyDescent="0.2">
      <c r="A120" s="193" t="s">
        <v>79</v>
      </c>
      <c r="B120" s="100" t="s">
        <v>323</v>
      </c>
      <c r="C120" s="163"/>
      <c r="D120" s="251"/>
      <c r="E120" s="251"/>
      <c r="F120" s="206">
        <f t="shared" si="8"/>
        <v>0</v>
      </c>
    </row>
    <row r="121" spans="1:6" ht="12" customHeight="1" x14ac:dyDescent="0.2">
      <c r="A121" s="193" t="s">
        <v>81</v>
      </c>
      <c r="B121" s="172" t="s">
        <v>252</v>
      </c>
      <c r="C121" s="163"/>
      <c r="D121" s="251"/>
      <c r="E121" s="251"/>
      <c r="F121" s="206">
        <f t="shared" si="8"/>
        <v>0</v>
      </c>
    </row>
    <row r="122" spans="1:6" ht="12" customHeight="1" x14ac:dyDescent="0.2">
      <c r="A122" s="193" t="s">
        <v>113</v>
      </c>
      <c r="B122" s="63" t="s">
        <v>579</v>
      </c>
      <c r="C122" s="163"/>
      <c r="D122" s="251"/>
      <c r="E122" s="251"/>
      <c r="F122" s="206">
        <f t="shared" si="8"/>
        <v>0</v>
      </c>
    </row>
    <row r="123" spans="1:6" ht="12" customHeight="1" x14ac:dyDescent="0.2">
      <c r="A123" s="193" t="s">
        <v>114</v>
      </c>
      <c r="B123" s="63" t="s">
        <v>265</v>
      </c>
      <c r="C123" s="163"/>
      <c r="D123" s="251"/>
      <c r="E123" s="251"/>
      <c r="F123" s="206">
        <f t="shared" si="8"/>
        <v>0</v>
      </c>
    </row>
    <row r="124" spans="1:6" ht="12" customHeight="1" x14ac:dyDescent="0.2">
      <c r="A124" s="193" t="s">
        <v>115</v>
      </c>
      <c r="B124" s="63" t="s">
        <v>264</v>
      </c>
      <c r="C124" s="163"/>
      <c r="D124" s="251"/>
      <c r="E124" s="251"/>
      <c r="F124" s="206">
        <f t="shared" si="8"/>
        <v>0</v>
      </c>
    </row>
    <row r="125" spans="1:6" ht="12" customHeight="1" x14ac:dyDescent="0.2">
      <c r="A125" s="193" t="s">
        <v>257</v>
      </c>
      <c r="B125" s="63" t="s">
        <v>252</v>
      </c>
      <c r="C125" s="163"/>
      <c r="D125" s="251"/>
      <c r="E125" s="251"/>
      <c r="F125" s="206">
        <f t="shared" si="8"/>
        <v>0</v>
      </c>
    </row>
    <row r="126" spans="1:6" ht="12" customHeight="1" x14ac:dyDescent="0.2">
      <c r="A126" s="193" t="s">
        <v>258</v>
      </c>
      <c r="B126" s="63" t="s">
        <v>263</v>
      </c>
      <c r="C126" s="163"/>
      <c r="D126" s="251"/>
      <c r="E126" s="251"/>
      <c r="F126" s="206">
        <f t="shared" si="8"/>
        <v>0</v>
      </c>
    </row>
    <row r="127" spans="1:6" ht="12" customHeight="1" thickBot="1" x14ac:dyDescent="0.25">
      <c r="A127" s="202" t="s">
        <v>259</v>
      </c>
      <c r="B127" s="63" t="s">
        <v>262</v>
      </c>
      <c r="C127" s="165"/>
      <c r="D127" s="252">
        <v>11150000</v>
      </c>
      <c r="E127" s="252"/>
      <c r="F127" s="206">
        <f t="shared" si="8"/>
        <v>11150000</v>
      </c>
    </row>
    <row r="128" spans="1:6" ht="12" customHeight="1" thickBot="1" x14ac:dyDescent="0.25">
      <c r="A128" s="24" t="s">
        <v>9</v>
      </c>
      <c r="B128" s="56" t="s">
        <v>340</v>
      </c>
      <c r="C128" s="162">
        <f>+C93+C114</f>
        <v>1657507286</v>
      </c>
      <c r="D128" s="162">
        <f>+D93+D114</f>
        <v>1901701245</v>
      </c>
      <c r="E128" s="162">
        <f t="shared" ref="E128:F128" si="9">+E93+E114</f>
        <v>-2893430</v>
      </c>
      <c r="F128" s="162">
        <f t="shared" si="9"/>
        <v>1898807815</v>
      </c>
    </row>
    <row r="129" spans="1:12" ht="12" customHeight="1" thickBot="1" x14ac:dyDescent="0.25">
      <c r="A129" s="24" t="s">
        <v>10</v>
      </c>
      <c r="B129" s="56" t="s">
        <v>341</v>
      </c>
      <c r="C129" s="162">
        <f>+C130+C131+C132</f>
        <v>0</v>
      </c>
      <c r="D129" s="249"/>
      <c r="E129" s="249">
        <f>+E130+E131+E132</f>
        <v>0</v>
      </c>
      <c r="F129" s="98">
        <f>+F130+F131+F132</f>
        <v>0</v>
      </c>
    </row>
    <row r="130" spans="1:12" s="53" customFormat="1" ht="12" customHeight="1" x14ac:dyDescent="0.2">
      <c r="A130" s="193" t="s">
        <v>161</v>
      </c>
      <c r="B130" s="7" t="s">
        <v>398</v>
      </c>
      <c r="C130" s="163"/>
      <c r="D130" s="251"/>
      <c r="E130" s="251"/>
      <c r="F130" s="298">
        <f>D130+E130</f>
        <v>0</v>
      </c>
    </row>
    <row r="131" spans="1:12" ht="12" customHeight="1" x14ac:dyDescent="0.2">
      <c r="A131" s="193" t="s">
        <v>162</v>
      </c>
      <c r="B131" s="7" t="s">
        <v>349</v>
      </c>
      <c r="C131" s="163"/>
      <c r="D131" s="251"/>
      <c r="E131" s="251"/>
      <c r="F131" s="298">
        <f t="shared" ref="F131:F132" si="10">D131+E131</f>
        <v>0</v>
      </c>
    </row>
    <row r="132" spans="1:12" ht="12" customHeight="1" thickBot="1" x14ac:dyDescent="0.25">
      <c r="A132" s="202" t="s">
        <v>163</v>
      </c>
      <c r="B132" s="5" t="s">
        <v>397</v>
      </c>
      <c r="C132" s="163"/>
      <c r="D132" s="251"/>
      <c r="E132" s="251"/>
      <c r="F132" s="298">
        <f t="shared" si="10"/>
        <v>0</v>
      </c>
    </row>
    <row r="133" spans="1:12" ht="12" customHeight="1" thickBot="1" x14ac:dyDescent="0.25">
      <c r="A133" s="24" t="s">
        <v>11</v>
      </c>
      <c r="B133" s="56" t="s">
        <v>342</v>
      </c>
      <c r="C133" s="162">
        <f>+C134+C135+C136+C137+C138+C139</f>
        <v>0</v>
      </c>
      <c r="D133" s="249"/>
      <c r="E133" s="249">
        <f>+E134+E135+E136+E137+E138+E139</f>
        <v>0</v>
      </c>
      <c r="F133" s="98">
        <f>+F134+F135+F136+F137+F138+F139</f>
        <v>0</v>
      </c>
    </row>
    <row r="134" spans="1:12" ht="12" customHeight="1" x14ac:dyDescent="0.2">
      <c r="A134" s="193" t="s">
        <v>56</v>
      </c>
      <c r="B134" s="7" t="s">
        <v>351</v>
      </c>
      <c r="C134" s="163"/>
      <c r="D134" s="251"/>
      <c r="E134" s="251"/>
      <c r="F134" s="298">
        <f>D134+E134</f>
        <v>0</v>
      </c>
    </row>
    <row r="135" spans="1:12" ht="12" customHeight="1" x14ac:dyDescent="0.2">
      <c r="A135" s="193" t="s">
        <v>57</v>
      </c>
      <c r="B135" s="7" t="s">
        <v>343</v>
      </c>
      <c r="C135" s="163"/>
      <c r="D135" s="251"/>
      <c r="E135" s="251"/>
      <c r="F135" s="298">
        <f t="shared" ref="F135:F139" si="11">D135+E135</f>
        <v>0</v>
      </c>
    </row>
    <row r="136" spans="1:12" ht="12" customHeight="1" x14ac:dyDescent="0.2">
      <c r="A136" s="193" t="s">
        <v>58</v>
      </c>
      <c r="B136" s="7" t="s">
        <v>344</v>
      </c>
      <c r="C136" s="163"/>
      <c r="D136" s="251"/>
      <c r="E136" s="251"/>
      <c r="F136" s="298">
        <f t="shared" si="11"/>
        <v>0</v>
      </c>
    </row>
    <row r="137" spans="1:12" ht="12" customHeight="1" x14ac:dyDescent="0.2">
      <c r="A137" s="193" t="s">
        <v>100</v>
      </c>
      <c r="B137" s="7" t="s">
        <v>396</v>
      </c>
      <c r="C137" s="163"/>
      <c r="D137" s="251"/>
      <c r="E137" s="251"/>
      <c r="F137" s="298">
        <f t="shared" si="11"/>
        <v>0</v>
      </c>
    </row>
    <row r="138" spans="1:12" ht="12" customHeight="1" x14ac:dyDescent="0.2">
      <c r="A138" s="193" t="s">
        <v>101</v>
      </c>
      <c r="B138" s="7" t="s">
        <v>346</v>
      </c>
      <c r="C138" s="163"/>
      <c r="D138" s="251"/>
      <c r="E138" s="251"/>
      <c r="F138" s="298">
        <f t="shared" si="11"/>
        <v>0</v>
      </c>
    </row>
    <row r="139" spans="1:12" s="53" customFormat="1" ht="12" customHeight="1" thickBot="1" x14ac:dyDescent="0.25">
      <c r="A139" s="202" t="s">
        <v>102</v>
      </c>
      <c r="B139" s="5" t="s">
        <v>347</v>
      </c>
      <c r="C139" s="163"/>
      <c r="D139" s="251"/>
      <c r="E139" s="251"/>
      <c r="F139" s="298">
        <f t="shared" si="11"/>
        <v>0</v>
      </c>
    </row>
    <row r="140" spans="1:12" ht="12" customHeight="1" thickBot="1" x14ac:dyDescent="0.25">
      <c r="A140" s="24" t="s">
        <v>12</v>
      </c>
      <c r="B140" s="56" t="s">
        <v>411</v>
      </c>
      <c r="C140" s="168">
        <f>+C141+C142+C144+C145+C143</f>
        <v>748634737</v>
      </c>
      <c r="D140" s="168">
        <f>+D141+D142+D144+D145+D143</f>
        <v>753203737</v>
      </c>
      <c r="E140" s="253">
        <f>+E141+E142+E144+E145+E143</f>
        <v>5808109</v>
      </c>
      <c r="F140" s="205">
        <f>+F141+F142+F144+F145+F143</f>
        <v>759011846</v>
      </c>
      <c r="L140" s="97"/>
    </row>
    <row r="141" spans="1:12" x14ac:dyDescent="0.2">
      <c r="A141" s="193" t="s">
        <v>59</v>
      </c>
      <c r="B141" s="7" t="s">
        <v>267</v>
      </c>
      <c r="C141" s="163"/>
      <c r="D141" s="251"/>
      <c r="E141" s="251"/>
      <c r="F141" s="298">
        <f>D141+E141</f>
        <v>0</v>
      </c>
    </row>
    <row r="142" spans="1:12" ht="12" customHeight="1" x14ac:dyDescent="0.2">
      <c r="A142" s="193" t="s">
        <v>60</v>
      </c>
      <c r="B142" s="7" t="s">
        <v>268</v>
      </c>
      <c r="C142" s="163">
        <v>7602737</v>
      </c>
      <c r="D142" s="251">
        <v>7602737</v>
      </c>
      <c r="E142" s="251"/>
      <c r="F142" s="298">
        <f t="shared" ref="F142:F145" si="12">D142+E142</f>
        <v>7602737</v>
      </c>
    </row>
    <row r="143" spans="1:12" ht="12" customHeight="1" x14ac:dyDescent="0.2">
      <c r="A143" s="193" t="s">
        <v>181</v>
      </c>
      <c r="B143" s="7" t="s">
        <v>410</v>
      </c>
      <c r="C143" s="163">
        <v>741032000</v>
      </c>
      <c r="D143" s="251">
        <v>745601000</v>
      </c>
      <c r="E143" s="251">
        <v>5808109</v>
      </c>
      <c r="F143" s="298">
        <f t="shared" si="12"/>
        <v>751409109</v>
      </c>
    </row>
    <row r="144" spans="1:12" s="53" customFormat="1" ht="12" customHeight="1" x14ac:dyDescent="0.2">
      <c r="A144" s="193" t="s">
        <v>182</v>
      </c>
      <c r="B144" s="7" t="s">
        <v>356</v>
      </c>
      <c r="C144" s="163"/>
      <c r="D144" s="251"/>
      <c r="E144" s="251"/>
      <c r="F144" s="298">
        <f t="shared" si="12"/>
        <v>0</v>
      </c>
    </row>
    <row r="145" spans="1:6" s="53" customFormat="1" ht="12" customHeight="1" thickBot="1" x14ac:dyDescent="0.25">
      <c r="A145" s="202" t="s">
        <v>183</v>
      </c>
      <c r="B145" s="5" t="s">
        <v>287</v>
      </c>
      <c r="C145" s="163"/>
      <c r="D145" s="251"/>
      <c r="E145" s="251"/>
      <c r="F145" s="298">
        <f t="shared" si="12"/>
        <v>0</v>
      </c>
    </row>
    <row r="146" spans="1:6" s="53" customFormat="1" ht="12" customHeight="1" thickBot="1" x14ac:dyDescent="0.25">
      <c r="A146" s="24" t="s">
        <v>13</v>
      </c>
      <c r="B146" s="56" t="s">
        <v>357</v>
      </c>
      <c r="C146" s="241">
        <f>+C147+C148+C149+C150+C151</f>
        <v>0</v>
      </c>
      <c r="D146" s="254"/>
      <c r="E146" s="254">
        <f>+E147+E148+E149+E150+E151</f>
        <v>0</v>
      </c>
      <c r="F146" s="236">
        <f>+F147+F148+F149+F150+F151</f>
        <v>0</v>
      </c>
    </row>
    <row r="147" spans="1:6" s="53" customFormat="1" ht="12" customHeight="1" x14ac:dyDescent="0.2">
      <c r="A147" s="193" t="s">
        <v>61</v>
      </c>
      <c r="B147" s="7" t="s">
        <v>352</v>
      </c>
      <c r="C147" s="163"/>
      <c r="D147" s="251"/>
      <c r="E147" s="251"/>
      <c r="F147" s="298">
        <f t="shared" ref="F147:F153" si="13">C147+E147</f>
        <v>0</v>
      </c>
    </row>
    <row r="148" spans="1:6" s="53" customFormat="1" ht="12" customHeight="1" x14ac:dyDescent="0.2">
      <c r="A148" s="193" t="s">
        <v>62</v>
      </c>
      <c r="B148" s="7" t="s">
        <v>359</v>
      </c>
      <c r="C148" s="163"/>
      <c r="D148" s="251"/>
      <c r="E148" s="251"/>
      <c r="F148" s="298">
        <f t="shared" si="13"/>
        <v>0</v>
      </c>
    </row>
    <row r="149" spans="1:6" s="53" customFormat="1" ht="12" customHeight="1" x14ac:dyDescent="0.2">
      <c r="A149" s="193" t="s">
        <v>193</v>
      </c>
      <c r="B149" s="7" t="s">
        <v>354</v>
      </c>
      <c r="C149" s="163"/>
      <c r="D149" s="251"/>
      <c r="E149" s="251"/>
      <c r="F149" s="298">
        <f t="shared" si="13"/>
        <v>0</v>
      </c>
    </row>
    <row r="150" spans="1:6" s="53" customFormat="1" ht="12" customHeight="1" x14ac:dyDescent="0.2">
      <c r="A150" s="193" t="s">
        <v>194</v>
      </c>
      <c r="B150" s="7" t="s">
        <v>399</v>
      </c>
      <c r="C150" s="163"/>
      <c r="D150" s="251"/>
      <c r="E150" s="251"/>
      <c r="F150" s="298">
        <f t="shared" si="13"/>
        <v>0</v>
      </c>
    </row>
    <row r="151" spans="1:6" ht="12.75" customHeight="1" thickBot="1" x14ac:dyDescent="0.25">
      <c r="A151" s="202" t="s">
        <v>358</v>
      </c>
      <c r="B151" s="5" t="s">
        <v>361</v>
      </c>
      <c r="C151" s="165"/>
      <c r="D151" s="252"/>
      <c r="E151" s="252"/>
      <c r="F151" s="299">
        <f t="shared" si="13"/>
        <v>0</v>
      </c>
    </row>
    <row r="152" spans="1:6" ht="12.75" customHeight="1" thickBot="1" x14ac:dyDescent="0.25">
      <c r="A152" s="233" t="s">
        <v>14</v>
      </c>
      <c r="B152" s="56" t="s">
        <v>362</v>
      </c>
      <c r="C152" s="242"/>
      <c r="D152" s="255"/>
      <c r="E152" s="255"/>
      <c r="F152" s="236">
        <f t="shared" si="13"/>
        <v>0</v>
      </c>
    </row>
    <row r="153" spans="1:6" ht="12.75" customHeight="1" thickBot="1" x14ac:dyDescent="0.25">
      <c r="A153" s="233" t="s">
        <v>15</v>
      </c>
      <c r="B153" s="56" t="s">
        <v>363</v>
      </c>
      <c r="C153" s="242"/>
      <c r="D153" s="255"/>
      <c r="E153" s="255"/>
      <c r="F153" s="236">
        <f t="shared" si="13"/>
        <v>0</v>
      </c>
    </row>
    <row r="154" spans="1:6" ht="12" customHeight="1" thickBot="1" x14ac:dyDescent="0.25">
      <c r="A154" s="24" t="s">
        <v>16</v>
      </c>
      <c r="B154" s="56" t="s">
        <v>365</v>
      </c>
      <c r="C154" s="243">
        <f>+C129+C133+C140+C146+C152+C153</f>
        <v>748634737</v>
      </c>
      <c r="D154" s="243">
        <f>+D129+D133+D140+D146+D152+D153</f>
        <v>753203737</v>
      </c>
      <c r="E154" s="256">
        <f>+E129+E133+E140+E146+E152+E153</f>
        <v>5808109</v>
      </c>
      <c r="F154" s="237">
        <f>+F129+F133+F140+F146+F152+F153</f>
        <v>759011846</v>
      </c>
    </row>
    <row r="155" spans="1:6" ht="15" customHeight="1" thickBot="1" x14ac:dyDescent="0.25">
      <c r="A155" s="204" t="s">
        <v>17</v>
      </c>
      <c r="B155" s="149" t="s">
        <v>364</v>
      </c>
      <c r="C155" s="243">
        <f>+C128+C154</f>
        <v>2406142023</v>
      </c>
      <c r="D155" s="243">
        <f>+D128+D154</f>
        <v>2654904982</v>
      </c>
      <c r="E155" s="256">
        <f>+E128+E154</f>
        <v>2914679</v>
      </c>
      <c r="F155" s="237">
        <f>+F128+F154</f>
        <v>2657819661</v>
      </c>
    </row>
    <row r="156" spans="1:6" ht="13.5" thickBot="1" x14ac:dyDescent="0.25">
      <c r="A156" s="152"/>
      <c r="B156" s="153"/>
      <c r="C156" s="154"/>
      <c r="D156" s="154"/>
      <c r="E156" s="154"/>
      <c r="F156" s="154"/>
    </row>
    <row r="157" spans="1:6" ht="15" customHeight="1" thickBot="1" x14ac:dyDescent="0.25">
      <c r="A157" s="95" t="s">
        <v>400</v>
      </c>
      <c r="B157" s="96"/>
      <c r="C157" s="289"/>
      <c r="D157" s="289"/>
      <c r="E157" s="289"/>
      <c r="F157" s="304">
        <f>C157+E157</f>
        <v>0</v>
      </c>
    </row>
    <row r="158" spans="1:6" ht="14.25" customHeight="1" thickBot="1" x14ac:dyDescent="0.25">
      <c r="A158" s="95" t="s">
        <v>123</v>
      </c>
      <c r="B158" s="96"/>
      <c r="C158" s="289"/>
      <c r="D158" s="289"/>
      <c r="E158" s="289"/>
      <c r="F158" s="304">
        <f>C158+E158</f>
        <v>0</v>
      </c>
    </row>
  </sheetData>
  <sheetProtection formatCells="0"/>
  <mergeCells count="4">
    <mergeCell ref="B2:E2"/>
    <mergeCell ref="B3:E3"/>
    <mergeCell ref="A7:F7"/>
    <mergeCell ref="A92:F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view="pageLayout" topLeftCell="A19" zoomScaleNormal="100" zoomScaleSheetLayoutView="100" workbookViewId="0">
      <selection activeCell="E110" sqref="E110"/>
    </sheetView>
  </sheetViews>
  <sheetFormatPr defaultRowHeight="12.75" x14ac:dyDescent="0.2"/>
  <cols>
    <col min="1" max="1" width="16.1640625" style="155" customWidth="1"/>
    <col min="2" max="2" width="57.83203125" style="156" customWidth="1"/>
    <col min="3" max="4" width="13.33203125" style="157" customWidth="1"/>
    <col min="5" max="5" width="13.33203125" style="2" customWidth="1"/>
    <col min="6" max="6" width="14.1640625" style="2" customWidth="1"/>
    <col min="7" max="16384" width="9.33203125" style="2"/>
  </cols>
  <sheetData>
    <row r="1" spans="1:6" s="1" customFormat="1" ht="16.5" customHeight="1" thickBot="1" x14ac:dyDescent="0.25">
      <c r="A1" s="79"/>
      <c r="B1" s="81"/>
      <c r="F1" s="280" t="s">
        <v>472</v>
      </c>
    </row>
    <row r="2" spans="1:6" s="49" customFormat="1" ht="21" customHeight="1" thickBot="1" x14ac:dyDescent="0.25">
      <c r="A2" s="281" t="s">
        <v>44</v>
      </c>
      <c r="B2" s="374" t="s">
        <v>124</v>
      </c>
      <c r="C2" s="374"/>
      <c r="D2" s="374"/>
      <c r="E2" s="374"/>
      <c r="F2" s="282" t="s">
        <v>38</v>
      </c>
    </row>
    <row r="3" spans="1:6" s="49" customFormat="1" ht="24.75" thickBot="1" x14ac:dyDescent="0.25">
      <c r="A3" s="281" t="s">
        <v>121</v>
      </c>
      <c r="B3" s="374" t="s">
        <v>315</v>
      </c>
      <c r="C3" s="374"/>
      <c r="D3" s="374"/>
      <c r="E3" s="374"/>
      <c r="F3" s="283" t="s">
        <v>42</v>
      </c>
    </row>
    <row r="4" spans="1:6" s="50" customFormat="1" ht="15.95" customHeight="1" thickBot="1" x14ac:dyDescent="0.3">
      <c r="A4" s="82"/>
      <c r="B4" s="82"/>
      <c r="C4" s="83"/>
      <c r="D4" s="83"/>
      <c r="F4" s="83" t="str">
        <f>'5.1.1. sz. mell'!F4</f>
        <v>Forintban!</v>
      </c>
    </row>
    <row r="5" spans="1:6" ht="36.75" thickBot="1" x14ac:dyDescent="0.25">
      <c r="A5" s="169" t="s">
        <v>122</v>
      </c>
      <c r="B5" s="84" t="s">
        <v>481</v>
      </c>
      <c r="C5" s="316" t="s">
        <v>412</v>
      </c>
      <c r="D5" s="317" t="s">
        <v>569</v>
      </c>
      <c r="E5" s="317" t="s">
        <v>571</v>
      </c>
      <c r="F5" s="318" t="s">
        <v>578</v>
      </c>
    </row>
    <row r="6" spans="1:6" s="46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46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46" customFormat="1" ht="12" customHeight="1" thickBot="1" x14ac:dyDescent="0.25">
      <c r="A8" s="24" t="s">
        <v>7</v>
      </c>
      <c r="B8" s="19" t="s">
        <v>146</v>
      </c>
      <c r="C8" s="162">
        <f>+C9+C10+C11+C12+C13+C14</f>
        <v>0</v>
      </c>
      <c r="D8" s="249"/>
      <c r="E8" s="249">
        <f>+E9+E10+E11+E12+E13+E14</f>
        <v>0</v>
      </c>
      <c r="F8" s="98">
        <f>+F9+F10+F11+F12+F13+F14</f>
        <v>0</v>
      </c>
    </row>
    <row r="9" spans="1:6" s="51" customFormat="1" ht="12" customHeight="1" x14ac:dyDescent="0.2">
      <c r="A9" s="193" t="s">
        <v>63</v>
      </c>
      <c r="B9" s="176" t="s">
        <v>147</v>
      </c>
      <c r="C9" s="164"/>
      <c r="D9" s="250"/>
      <c r="E9" s="250"/>
      <c r="F9" s="206">
        <f t="shared" ref="F9:F14" si="0">C9+E9</f>
        <v>0</v>
      </c>
    </row>
    <row r="10" spans="1:6" s="52" customFormat="1" ht="12" customHeight="1" x14ac:dyDescent="0.2">
      <c r="A10" s="194" t="s">
        <v>64</v>
      </c>
      <c r="B10" s="177" t="s">
        <v>148</v>
      </c>
      <c r="C10" s="163"/>
      <c r="D10" s="251"/>
      <c r="E10" s="251"/>
      <c r="F10" s="298">
        <f t="shared" si="0"/>
        <v>0</v>
      </c>
    </row>
    <row r="11" spans="1:6" s="52" customFormat="1" ht="12" customHeight="1" x14ac:dyDescent="0.2">
      <c r="A11" s="194" t="s">
        <v>65</v>
      </c>
      <c r="B11" s="177" t="s">
        <v>149</v>
      </c>
      <c r="C11" s="163"/>
      <c r="D11" s="251"/>
      <c r="E11" s="251"/>
      <c r="F11" s="298">
        <f t="shared" si="0"/>
        <v>0</v>
      </c>
    </row>
    <row r="12" spans="1:6" s="52" customFormat="1" ht="12" customHeight="1" x14ac:dyDescent="0.2">
      <c r="A12" s="194" t="s">
        <v>66</v>
      </c>
      <c r="B12" s="177" t="s">
        <v>150</v>
      </c>
      <c r="C12" s="163"/>
      <c r="D12" s="251"/>
      <c r="E12" s="251"/>
      <c r="F12" s="298">
        <f t="shared" si="0"/>
        <v>0</v>
      </c>
    </row>
    <row r="13" spans="1:6" s="52" customFormat="1" ht="12" customHeight="1" x14ac:dyDescent="0.2">
      <c r="A13" s="194" t="s">
        <v>83</v>
      </c>
      <c r="B13" s="177" t="s">
        <v>387</v>
      </c>
      <c r="C13" s="163"/>
      <c r="D13" s="251"/>
      <c r="E13" s="251"/>
      <c r="F13" s="298">
        <f t="shared" si="0"/>
        <v>0</v>
      </c>
    </row>
    <row r="14" spans="1:6" s="51" customFormat="1" ht="12" customHeight="1" thickBot="1" x14ac:dyDescent="0.25">
      <c r="A14" s="195" t="s">
        <v>67</v>
      </c>
      <c r="B14" s="178" t="s">
        <v>325</v>
      </c>
      <c r="C14" s="163"/>
      <c r="D14" s="251"/>
      <c r="E14" s="251"/>
      <c r="F14" s="298">
        <f t="shared" si="0"/>
        <v>0</v>
      </c>
    </row>
    <row r="15" spans="1:6" s="51" customFormat="1" ht="12" customHeight="1" thickBot="1" x14ac:dyDescent="0.25">
      <c r="A15" s="24" t="s">
        <v>8</v>
      </c>
      <c r="B15" s="99" t="s">
        <v>151</v>
      </c>
      <c r="C15" s="162">
        <f>+C16+C17+C18+C19+C20</f>
        <v>0</v>
      </c>
      <c r="D15" s="249"/>
      <c r="E15" s="249">
        <f>+E16+E17+E18+E19+E20</f>
        <v>0</v>
      </c>
      <c r="F15" s="98">
        <f>+F16+F17+F18+F19+F20</f>
        <v>0</v>
      </c>
    </row>
    <row r="16" spans="1:6" s="51" customFormat="1" ht="12" customHeight="1" x14ac:dyDescent="0.2">
      <c r="A16" s="193" t="s">
        <v>69</v>
      </c>
      <c r="B16" s="176" t="s">
        <v>152</v>
      </c>
      <c r="C16" s="164"/>
      <c r="D16" s="250"/>
      <c r="E16" s="250"/>
      <c r="F16" s="206">
        <f t="shared" ref="F16:F21" si="1">C16+E16</f>
        <v>0</v>
      </c>
    </row>
    <row r="17" spans="1:6" s="51" customFormat="1" ht="12" customHeight="1" x14ac:dyDescent="0.2">
      <c r="A17" s="194" t="s">
        <v>70</v>
      </c>
      <c r="B17" s="177" t="s">
        <v>153</v>
      </c>
      <c r="C17" s="163"/>
      <c r="D17" s="251"/>
      <c r="E17" s="251"/>
      <c r="F17" s="298">
        <f t="shared" si="1"/>
        <v>0</v>
      </c>
    </row>
    <row r="18" spans="1:6" s="51" customFormat="1" ht="12" customHeight="1" x14ac:dyDescent="0.2">
      <c r="A18" s="194" t="s">
        <v>71</v>
      </c>
      <c r="B18" s="177" t="s">
        <v>317</v>
      </c>
      <c r="C18" s="163"/>
      <c r="D18" s="251"/>
      <c r="E18" s="251"/>
      <c r="F18" s="298">
        <f t="shared" si="1"/>
        <v>0</v>
      </c>
    </row>
    <row r="19" spans="1:6" s="51" customFormat="1" ht="12" customHeight="1" x14ac:dyDescent="0.2">
      <c r="A19" s="194" t="s">
        <v>72</v>
      </c>
      <c r="B19" s="177" t="s">
        <v>318</v>
      </c>
      <c r="C19" s="163"/>
      <c r="D19" s="251"/>
      <c r="E19" s="251"/>
      <c r="F19" s="298">
        <f t="shared" si="1"/>
        <v>0</v>
      </c>
    </row>
    <row r="20" spans="1:6" s="51" customFormat="1" ht="12" customHeight="1" x14ac:dyDescent="0.2">
      <c r="A20" s="194" t="s">
        <v>73</v>
      </c>
      <c r="B20" s="177" t="s">
        <v>154</v>
      </c>
      <c r="C20" s="163"/>
      <c r="D20" s="251"/>
      <c r="E20" s="251"/>
      <c r="F20" s="298">
        <f t="shared" si="1"/>
        <v>0</v>
      </c>
    </row>
    <row r="21" spans="1:6" s="52" customFormat="1" ht="12" customHeight="1" thickBot="1" x14ac:dyDescent="0.25">
      <c r="A21" s="195" t="s">
        <v>79</v>
      </c>
      <c r="B21" s="178" t="s">
        <v>155</v>
      </c>
      <c r="C21" s="165"/>
      <c r="D21" s="252"/>
      <c r="E21" s="252"/>
      <c r="F21" s="299">
        <f t="shared" si="1"/>
        <v>0</v>
      </c>
    </row>
    <row r="22" spans="1:6" s="52" customFormat="1" ht="12" customHeight="1" thickBot="1" x14ac:dyDescent="0.25">
      <c r="A22" s="24" t="s">
        <v>9</v>
      </c>
      <c r="B22" s="19" t="s">
        <v>156</v>
      </c>
      <c r="C22" s="162">
        <f>+C23+C24+C25+C26+C27</f>
        <v>0</v>
      </c>
      <c r="D22" s="249"/>
      <c r="E22" s="249">
        <f>+E23+E24+E25+E26+E27</f>
        <v>0</v>
      </c>
      <c r="F22" s="98">
        <f>+F23+F24+F25+F26+F27</f>
        <v>0</v>
      </c>
    </row>
    <row r="23" spans="1:6" s="52" customFormat="1" ht="12" customHeight="1" x14ac:dyDescent="0.2">
      <c r="A23" s="193" t="s">
        <v>52</v>
      </c>
      <c r="B23" s="176" t="s">
        <v>157</v>
      </c>
      <c r="C23" s="164"/>
      <c r="D23" s="250"/>
      <c r="E23" s="250"/>
      <c r="F23" s="206">
        <f t="shared" ref="F23:F64" si="2">C23+E23</f>
        <v>0</v>
      </c>
    </row>
    <row r="24" spans="1:6" s="51" customFormat="1" ht="12" customHeight="1" x14ac:dyDescent="0.2">
      <c r="A24" s="194" t="s">
        <v>53</v>
      </c>
      <c r="B24" s="177" t="s">
        <v>158</v>
      </c>
      <c r="C24" s="163"/>
      <c r="D24" s="251"/>
      <c r="E24" s="251"/>
      <c r="F24" s="298">
        <f t="shared" si="2"/>
        <v>0</v>
      </c>
    </row>
    <row r="25" spans="1:6" s="52" customFormat="1" ht="12" customHeight="1" x14ac:dyDescent="0.2">
      <c r="A25" s="194" t="s">
        <v>54</v>
      </c>
      <c r="B25" s="177" t="s">
        <v>319</v>
      </c>
      <c r="C25" s="163"/>
      <c r="D25" s="251"/>
      <c r="E25" s="251"/>
      <c r="F25" s="298">
        <f t="shared" si="2"/>
        <v>0</v>
      </c>
    </row>
    <row r="26" spans="1:6" s="52" customFormat="1" ht="12" customHeight="1" x14ac:dyDescent="0.2">
      <c r="A26" s="194" t="s">
        <v>55</v>
      </c>
      <c r="B26" s="177" t="s">
        <v>320</v>
      </c>
      <c r="C26" s="163"/>
      <c r="D26" s="251"/>
      <c r="E26" s="251"/>
      <c r="F26" s="298">
        <f t="shared" si="2"/>
        <v>0</v>
      </c>
    </row>
    <row r="27" spans="1:6" s="52" customFormat="1" ht="12" customHeight="1" x14ac:dyDescent="0.2">
      <c r="A27" s="194" t="s">
        <v>96</v>
      </c>
      <c r="B27" s="177" t="s">
        <v>159</v>
      </c>
      <c r="C27" s="163"/>
      <c r="D27" s="251"/>
      <c r="E27" s="251"/>
      <c r="F27" s="298">
        <f t="shared" si="2"/>
        <v>0</v>
      </c>
    </row>
    <row r="28" spans="1:6" s="52" customFormat="1" ht="12" customHeight="1" thickBot="1" x14ac:dyDescent="0.25">
      <c r="A28" s="195" t="s">
        <v>97</v>
      </c>
      <c r="B28" s="178" t="s">
        <v>160</v>
      </c>
      <c r="C28" s="165"/>
      <c r="D28" s="252"/>
      <c r="E28" s="252"/>
      <c r="F28" s="299">
        <f t="shared" si="2"/>
        <v>0</v>
      </c>
    </row>
    <row r="29" spans="1:6" s="52" customFormat="1" ht="12" customHeight="1" thickBot="1" x14ac:dyDescent="0.25">
      <c r="A29" s="24" t="s">
        <v>98</v>
      </c>
      <c r="B29" s="19" t="s">
        <v>465</v>
      </c>
      <c r="C29" s="168">
        <f>+C30+C31+C32+C33+C34+C35+C36</f>
        <v>116066000</v>
      </c>
      <c r="D29" s="168">
        <f>+D30+D31+D32+D33+D34+D35+D36</f>
        <v>116266000</v>
      </c>
      <c r="E29" s="168">
        <f>+E30+E31+E32+E33+E34+E35+E36</f>
        <v>2500000</v>
      </c>
      <c r="F29" s="205">
        <f>+F30+F31+F32+F33+F34+F35+F36</f>
        <v>118766000</v>
      </c>
    </row>
    <row r="30" spans="1:6" s="52" customFormat="1" ht="12" customHeight="1" x14ac:dyDescent="0.2">
      <c r="A30" s="193" t="s">
        <v>161</v>
      </c>
      <c r="B30" s="176" t="s">
        <v>458</v>
      </c>
      <c r="C30" s="164"/>
      <c r="D30" s="164"/>
      <c r="E30" s="164"/>
      <c r="F30" s="206">
        <f>D30+E30</f>
        <v>0</v>
      </c>
    </row>
    <row r="31" spans="1:6" s="52" customFormat="1" ht="12" customHeight="1" x14ac:dyDescent="0.2">
      <c r="A31" s="194" t="s">
        <v>162</v>
      </c>
      <c r="B31" s="177" t="s">
        <v>459</v>
      </c>
      <c r="C31" s="163"/>
      <c r="D31" s="163"/>
      <c r="E31" s="163"/>
      <c r="F31" s="206">
        <f t="shared" ref="F31:F36" si="3">D31+E31</f>
        <v>0</v>
      </c>
    </row>
    <row r="32" spans="1:6" s="52" customFormat="1" ht="12" customHeight="1" x14ac:dyDescent="0.2">
      <c r="A32" s="194" t="s">
        <v>163</v>
      </c>
      <c r="B32" s="177" t="s">
        <v>460</v>
      </c>
      <c r="C32" s="163">
        <v>116066000</v>
      </c>
      <c r="D32" s="163">
        <v>116266000</v>
      </c>
      <c r="E32" s="163">
        <v>2500000</v>
      </c>
      <c r="F32" s="206">
        <f t="shared" si="3"/>
        <v>118766000</v>
      </c>
    </row>
    <row r="33" spans="1:6" s="52" customFormat="1" ht="12" customHeight="1" x14ac:dyDescent="0.2">
      <c r="A33" s="194" t="s">
        <v>164</v>
      </c>
      <c r="B33" s="177" t="s">
        <v>461</v>
      </c>
      <c r="C33" s="163"/>
      <c r="D33" s="163"/>
      <c r="E33" s="163"/>
      <c r="F33" s="206">
        <f t="shared" si="3"/>
        <v>0</v>
      </c>
    </row>
    <row r="34" spans="1:6" s="52" customFormat="1" ht="12" customHeight="1" x14ac:dyDescent="0.2">
      <c r="A34" s="194" t="s">
        <v>462</v>
      </c>
      <c r="B34" s="177" t="s">
        <v>165</v>
      </c>
      <c r="C34" s="163"/>
      <c r="D34" s="163"/>
      <c r="E34" s="163"/>
      <c r="F34" s="206">
        <f t="shared" si="3"/>
        <v>0</v>
      </c>
    </row>
    <row r="35" spans="1:6" s="52" customFormat="1" ht="12" customHeight="1" x14ac:dyDescent="0.2">
      <c r="A35" s="194" t="s">
        <v>463</v>
      </c>
      <c r="B35" s="177" t="s">
        <v>166</v>
      </c>
      <c r="C35" s="163"/>
      <c r="D35" s="163"/>
      <c r="E35" s="163"/>
      <c r="F35" s="206">
        <f t="shared" si="3"/>
        <v>0</v>
      </c>
    </row>
    <row r="36" spans="1:6" s="52" customFormat="1" ht="12" customHeight="1" thickBot="1" x14ac:dyDescent="0.25">
      <c r="A36" s="195" t="s">
        <v>464</v>
      </c>
      <c r="B36" s="178" t="s">
        <v>167</v>
      </c>
      <c r="C36" s="165"/>
      <c r="D36" s="165"/>
      <c r="E36" s="165"/>
      <c r="F36" s="206">
        <f t="shared" si="3"/>
        <v>0</v>
      </c>
    </row>
    <row r="37" spans="1:6" s="52" customFormat="1" ht="12" customHeight="1" thickBot="1" x14ac:dyDescent="0.25">
      <c r="A37" s="24" t="s">
        <v>11</v>
      </c>
      <c r="B37" s="19" t="s">
        <v>326</v>
      </c>
      <c r="C37" s="162">
        <f>SUM(C38:C48)</f>
        <v>0</v>
      </c>
      <c r="D37" s="249"/>
      <c r="E37" s="249">
        <f>SUM(E38:E48)</f>
        <v>0</v>
      </c>
      <c r="F37" s="98">
        <f>SUM(F38:F48)</f>
        <v>0</v>
      </c>
    </row>
    <row r="38" spans="1:6" s="52" customFormat="1" ht="12" customHeight="1" x14ac:dyDescent="0.2">
      <c r="A38" s="193" t="s">
        <v>56</v>
      </c>
      <c r="B38" s="176" t="s">
        <v>170</v>
      </c>
      <c r="C38" s="164"/>
      <c r="D38" s="250"/>
      <c r="E38" s="250"/>
      <c r="F38" s="206">
        <f t="shared" si="2"/>
        <v>0</v>
      </c>
    </row>
    <row r="39" spans="1:6" s="52" customFormat="1" ht="12" customHeight="1" x14ac:dyDescent="0.2">
      <c r="A39" s="194" t="s">
        <v>57</v>
      </c>
      <c r="B39" s="177" t="s">
        <v>171</v>
      </c>
      <c r="C39" s="163"/>
      <c r="D39" s="251"/>
      <c r="E39" s="251"/>
      <c r="F39" s="298">
        <f t="shared" si="2"/>
        <v>0</v>
      </c>
    </row>
    <row r="40" spans="1:6" s="52" customFormat="1" ht="12" customHeight="1" x14ac:dyDescent="0.2">
      <c r="A40" s="194" t="s">
        <v>58</v>
      </c>
      <c r="B40" s="177" t="s">
        <v>172</v>
      </c>
      <c r="C40" s="163"/>
      <c r="D40" s="251"/>
      <c r="E40" s="251"/>
      <c r="F40" s="298">
        <f t="shared" si="2"/>
        <v>0</v>
      </c>
    </row>
    <row r="41" spans="1:6" s="52" customFormat="1" ht="12" customHeight="1" x14ac:dyDescent="0.2">
      <c r="A41" s="194" t="s">
        <v>100</v>
      </c>
      <c r="B41" s="177" t="s">
        <v>173</v>
      </c>
      <c r="C41" s="163"/>
      <c r="D41" s="251"/>
      <c r="E41" s="251"/>
      <c r="F41" s="298">
        <f t="shared" si="2"/>
        <v>0</v>
      </c>
    </row>
    <row r="42" spans="1:6" s="52" customFormat="1" ht="12" customHeight="1" x14ac:dyDescent="0.2">
      <c r="A42" s="194" t="s">
        <v>101</v>
      </c>
      <c r="B42" s="177" t="s">
        <v>174</v>
      </c>
      <c r="C42" s="163"/>
      <c r="D42" s="251"/>
      <c r="E42" s="251"/>
      <c r="F42" s="298">
        <f t="shared" si="2"/>
        <v>0</v>
      </c>
    </row>
    <row r="43" spans="1:6" s="52" customFormat="1" ht="12" customHeight="1" x14ac:dyDescent="0.2">
      <c r="A43" s="194" t="s">
        <v>102</v>
      </c>
      <c r="B43" s="177" t="s">
        <v>175</v>
      </c>
      <c r="C43" s="163"/>
      <c r="D43" s="251"/>
      <c r="E43" s="251"/>
      <c r="F43" s="298">
        <f t="shared" si="2"/>
        <v>0</v>
      </c>
    </row>
    <row r="44" spans="1:6" s="52" customFormat="1" ht="12" customHeight="1" x14ac:dyDescent="0.2">
      <c r="A44" s="194" t="s">
        <v>103</v>
      </c>
      <c r="B44" s="177" t="s">
        <v>176</v>
      </c>
      <c r="C44" s="163"/>
      <c r="D44" s="251"/>
      <c r="E44" s="251"/>
      <c r="F44" s="298">
        <f t="shared" si="2"/>
        <v>0</v>
      </c>
    </row>
    <row r="45" spans="1:6" s="52" customFormat="1" ht="12" customHeight="1" x14ac:dyDescent="0.2">
      <c r="A45" s="194" t="s">
        <v>104</v>
      </c>
      <c r="B45" s="177" t="s">
        <v>177</v>
      </c>
      <c r="C45" s="163"/>
      <c r="D45" s="251"/>
      <c r="E45" s="251"/>
      <c r="F45" s="298">
        <f t="shared" si="2"/>
        <v>0</v>
      </c>
    </row>
    <row r="46" spans="1:6" s="52" customFormat="1" ht="12" customHeight="1" x14ac:dyDescent="0.2">
      <c r="A46" s="194" t="s">
        <v>168</v>
      </c>
      <c r="B46" s="177" t="s">
        <v>178</v>
      </c>
      <c r="C46" s="166"/>
      <c r="D46" s="285"/>
      <c r="E46" s="285"/>
      <c r="F46" s="300">
        <f t="shared" si="2"/>
        <v>0</v>
      </c>
    </row>
    <row r="47" spans="1:6" s="52" customFormat="1" ht="12" customHeight="1" x14ac:dyDescent="0.2">
      <c r="A47" s="195" t="s">
        <v>169</v>
      </c>
      <c r="B47" s="178" t="s">
        <v>328</v>
      </c>
      <c r="C47" s="167"/>
      <c r="D47" s="286"/>
      <c r="E47" s="286"/>
      <c r="F47" s="301">
        <f t="shared" si="2"/>
        <v>0</v>
      </c>
    </row>
    <row r="48" spans="1:6" s="52" customFormat="1" ht="12" customHeight="1" thickBot="1" x14ac:dyDescent="0.25">
      <c r="A48" s="195" t="s">
        <v>327</v>
      </c>
      <c r="B48" s="178" t="s">
        <v>179</v>
      </c>
      <c r="C48" s="167"/>
      <c r="D48" s="286"/>
      <c r="E48" s="286"/>
      <c r="F48" s="301">
        <f t="shared" si="2"/>
        <v>0</v>
      </c>
    </row>
    <row r="49" spans="1:6" s="52" customFormat="1" ht="12" customHeight="1" thickBot="1" x14ac:dyDescent="0.25">
      <c r="A49" s="24" t="s">
        <v>12</v>
      </c>
      <c r="B49" s="19" t="s">
        <v>180</v>
      </c>
      <c r="C49" s="162">
        <f>SUM(C50:C54)</f>
        <v>0</v>
      </c>
      <c r="D49" s="249"/>
      <c r="E49" s="249">
        <f>SUM(E50:E54)</f>
        <v>0</v>
      </c>
      <c r="F49" s="98">
        <f>SUM(F50:F54)</f>
        <v>0</v>
      </c>
    </row>
    <row r="50" spans="1:6" s="52" customFormat="1" ht="12" customHeight="1" x14ac:dyDescent="0.2">
      <c r="A50" s="193" t="s">
        <v>59</v>
      </c>
      <c r="B50" s="176" t="s">
        <v>184</v>
      </c>
      <c r="C50" s="218"/>
      <c r="D50" s="287"/>
      <c r="E50" s="287"/>
      <c r="F50" s="302">
        <f t="shared" si="2"/>
        <v>0</v>
      </c>
    </row>
    <row r="51" spans="1:6" s="52" customFormat="1" ht="12" customHeight="1" x14ac:dyDescent="0.2">
      <c r="A51" s="194" t="s">
        <v>60</v>
      </c>
      <c r="B51" s="177" t="s">
        <v>185</v>
      </c>
      <c r="C51" s="166"/>
      <c r="D51" s="285"/>
      <c r="E51" s="285"/>
      <c r="F51" s="300">
        <f t="shared" si="2"/>
        <v>0</v>
      </c>
    </row>
    <row r="52" spans="1:6" s="52" customFormat="1" ht="12" customHeight="1" x14ac:dyDescent="0.2">
      <c r="A52" s="194" t="s">
        <v>181</v>
      </c>
      <c r="B52" s="177" t="s">
        <v>186</v>
      </c>
      <c r="C52" s="166"/>
      <c r="D52" s="285"/>
      <c r="E52" s="285"/>
      <c r="F52" s="300">
        <f t="shared" si="2"/>
        <v>0</v>
      </c>
    </row>
    <row r="53" spans="1:6" s="52" customFormat="1" ht="12" customHeight="1" x14ac:dyDescent="0.2">
      <c r="A53" s="194" t="s">
        <v>182</v>
      </c>
      <c r="B53" s="177" t="s">
        <v>187</v>
      </c>
      <c r="C53" s="166"/>
      <c r="D53" s="285"/>
      <c r="E53" s="285"/>
      <c r="F53" s="300">
        <f t="shared" si="2"/>
        <v>0</v>
      </c>
    </row>
    <row r="54" spans="1:6" s="52" customFormat="1" ht="12" customHeight="1" thickBot="1" x14ac:dyDescent="0.25">
      <c r="A54" s="195" t="s">
        <v>183</v>
      </c>
      <c r="B54" s="178" t="s">
        <v>188</v>
      </c>
      <c r="C54" s="167"/>
      <c r="D54" s="286"/>
      <c r="E54" s="286"/>
      <c r="F54" s="301">
        <f t="shared" si="2"/>
        <v>0</v>
      </c>
    </row>
    <row r="55" spans="1:6" s="52" customFormat="1" ht="12" customHeight="1" thickBot="1" x14ac:dyDescent="0.25">
      <c r="A55" s="24" t="s">
        <v>105</v>
      </c>
      <c r="B55" s="19" t="s">
        <v>189</v>
      </c>
      <c r="C55" s="162">
        <f>SUM(C56:C58)</f>
        <v>0</v>
      </c>
      <c r="D55" s="249"/>
      <c r="E55" s="249">
        <f>SUM(E56:E58)</f>
        <v>0</v>
      </c>
      <c r="F55" s="98">
        <f>SUM(F56:F58)</f>
        <v>0</v>
      </c>
    </row>
    <row r="56" spans="1:6" s="52" customFormat="1" ht="12" customHeight="1" x14ac:dyDescent="0.2">
      <c r="A56" s="193" t="s">
        <v>61</v>
      </c>
      <c r="B56" s="176" t="s">
        <v>190</v>
      </c>
      <c r="C56" s="164"/>
      <c r="D56" s="250"/>
      <c r="E56" s="250"/>
      <c r="F56" s="206">
        <f t="shared" si="2"/>
        <v>0</v>
      </c>
    </row>
    <row r="57" spans="1:6" s="52" customFormat="1" ht="12" customHeight="1" x14ac:dyDescent="0.2">
      <c r="A57" s="194" t="s">
        <v>62</v>
      </c>
      <c r="B57" s="177" t="s">
        <v>321</v>
      </c>
      <c r="C57" s="163"/>
      <c r="D57" s="251"/>
      <c r="E57" s="251"/>
      <c r="F57" s="298">
        <f t="shared" si="2"/>
        <v>0</v>
      </c>
    </row>
    <row r="58" spans="1:6" s="52" customFormat="1" ht="12" customHeight="1" x14ac:dyDescent="0.2">
      <c r="A58" s="194" t="s">
        <v>193</v>
      </c>
      <c r="B58" s="177" t="s">
        <v>191</v>
      </c>
      <c r="C58" s="163"/>
      <c r="D58" s="251"/>
      <c r="E58" s="251"/>
      <c r="F58" s="298">
        <f t="shared" si="2"/>
        <v>0</v>
      </c>
    </row>
    <row r="59" spans="1:6" s="52" customFormat="1" ht="12" customHeight="1" thickBot="1" x14ac:dyDescent="0.25">
      <c r="A59" s="195" t="s">
        <v>194</v>
      </c>
      <c r="B59" s="178" t="s">
        <v>192</v>
      </c>
      <c r="C59" s="165"/>
      <c r="D59" s="252"/>
      <c r="E59" s="252"/>
      <c r="F59" s="299">
        <f t="shared" si="2"/>
        <v>0</v>
      </c>
    </row>
    <row r="60" spans="1:6" s="52" customFormat="1" ht="12" customHeight="1" thickBot="1" x14ac:dyDescent="0.25">
      <c r="A60" s="24" t="s">
        <v>14</v>
      </c>
      <c r="B60" s="99" t="s">
        <v>195</v>
      </c>
      <c r="C60" s="162">
        <f>SUM(C61:C63)</f>
        <v>0</v>
      </c>
      <c r="D60" s="249"/>
      <c r="E60" s="249">
        <f>SUM(E61:E63)</f>
        <v>0</v>
      </c>
      <c r="F60" s="98">
        <f>SUM(F61:F63)</f>
        <v>0</v>
      </c>
    </row>
    <row r="61" spans="1:6" s="52" customFormat="1" ht="12" customHeight="1" x14ac:dyDescent="0.2">
      <c r="A61" s="193" t="s">
        <v>106</v>
      </c>
      <c r="B61" s="176" t="s">
        <v>197</v>
      </c>
      <c r="C61" s="166"/>
      <c r="D61" s="285"/>
      <c r="E61" s="285"/>
      <c r="F61" s="300">
        <f t="shared" si="2"/>
        <v>0</v>
      </c>
    </row>
    <row r="62" spans="1:6" s="52" customFormat="1" ht="12" customHeight="1" x14ac:dyDescent="0.2">
      <c r="A62" s="194" t="s">
        <v>107</v>
      </c>
      <c r="B62" s="177" t="s">
        <v>322</v>
      </c>
      <c r="C62" s="166"/>
      <c r="D62" s="285"/>
      <c r="E62" s="285"/>
      <c r="F62" s="300">
        <f t="shared" si="2"/>
        <v>0</v>
      </c>
    </row>
    <row r="63" spans="1:6" s="52" customFormat="1" ht="12" customHeight="1" x14ac:dyDescent="0.2">
      <c r="A63" s="194" t="s">
        <v>128</v>
      </c>
      <c r="B63" s="177" t="s">
        <v>198</v>
      </c>
      <c r="C63" s="166"/>
      <c r="D63" s="285"/>
      <c r="E63" s="285"/>
      <c r="F63" s="300">
        <f t="shared" si="2"/>
        <v>0</v>
      </c>
    </row>
    <row r="64" spans="1:6" s="52" customFormat="1" ht="12" customHeight="1" thickBot="1" x14ac:dyDescent="0.25">
      <c r="A64" s="195" t="s">
        <v>196</v>
      </c>
      <c r="B64" s="178" t="s">
        <v>199</v>
      </c>
      <c r="C64" s="166"/>
      <c r="D64" s="285"/>
      <c r="E64" s="285"/>
      <c r="F64" s="300">
        <f t="shared" si="2"/>
        <v>0</v>
      </c>
    </row>
    <row r="65" spans="1:6" s="52" customFormat="1" ht="12" customHeight="1" thickBot="1" x14ac:dyDescent="0.25">
      <c r="A65" s="24" t="s">
        <v>15</v>
      </c>
      <c r="B65" s="19" t="s">
        <v>200</v>
      </c>
      <c r="C65" s="168">
        <f>+C8+C15+C22+C29+C37+C49+C55+C60</f>
        <v>116066000</v>
      </c>
      <c r="D65" s="168">
        <f>+D8+D15+D22+D29+D37+D49+D55+D60</f>
        <v>116266000</v>
      </c>
      <c r="E65" s="253">
        <f>+E8+E15+E22+E29+E37+E49+E55+E60</f>
        <v>2500000</v>
      </c>
      <c r="F65" s="205">
        <f>+F8+F15+F22+F29+F37+F49+F55+F60</f>
        <v>118766000</v>
      </c>
    </row>
    <row r="66" spans="1:6" s="52" customFormat="1" ht="12" customHeight="1" thickBot="1" x14ac:dyDescent="0.2">
      <c r="A66" s="196" t="s">
        <v>291</v>
      </c>
      <c r="B66" s="99" t="s">
        <v>202</v>
      </c>
      <c r="C66" s="162">
        <f>SUM(C67:C69)</f>
        <v>0</v>
      </c>
      <c r="D66" s="249"/>
      <c r="E66" s="249">
        <f>SUM(E67:E69)</f>
        <v>0</v>
      </c>
      <c r="F66" s="98">
        <f>SUM(F67:F69)</f>
        <v>0</v>
      </c>
    </row>
    <row r="67" spans="1:6" s="52" customFormat="1" ht="12" customHeight="1" x14ac:dyDescent="0.2">
      <c r="A67" s="193" t="s">
        <v>233</v>
      </c>
      <c r="B67" s="176" t="s">
        <v>203</v>
      </c>
      <c r="C67" s="166"/>
      <c r="D67" s="285"/>
      <c r="E67" s="285"/>
      <c r="F67" s="300">
        <f>C67+E67</f>
        <v>0</v>
      </c>
    </row>
    <row r="68" spans="1:6" s="52" customFormat="1" ht="12" customHeight="1" x14ac:dyDescent="0.2">
      <c r="A68" s="194" t="s">
        <v>242</v>
      </c>
      <c r="B68" s="177" t="s">
        <v>204</v>
      </c>
      <c r="C68" s="166"/>
      <c r="D68" s="285"/>
      <c r="E68" s="285"/>
      <c r="F68" s="300">
        <f>C68+E68</f>
        <v>0</v>
      </c>
    </row>
    <row r="69" spans="1:6" s="52" customFormat="1" ht="12" customHeight="1" thickBot="1" x14ac:dyDescent="0.25">
      <c r="A69" s="195" t="s">
        <v>243</v>
      </c>
      <c r="B69" s="179" t="s">
        <v>205</v>
      </c>
      <c r="C69" s="166"/>
      <c r="D69" s="286"/>
      <c r="E69" s="288"/>
      <c r="F69" s="300">
        <f>C69+E69</f>
        <v>0</v>
      </c>
    </row>
    <row r="70" spans="1:6" s="52" customFormat="1" ht="12" customHeight="1" thickBot="1" x14ac:dyDescent="0.2">
      <c r="A70" s="196" t="s">
        <v>206</v>
      </c>
      <c r="B70" s="99" t="s">
        <v>207</v>
      </c>
      <c r="C70" s="162">
        <f>SUM(C71:C74)</f>
        <v>0</v>
      </c>
      <c r="D70" s="162"/>
      <c r="E70" s="162">
        <f>SUM(E71:E74)</f>
        <v>0</v>
      </c>
      <c r="F70" s="98">
        <f>SUM(F71:F74)</f>
        <v>0</v>
      </c>
    </row>
    <row r="71" spans="1:6" s="52" customFormat="1" ht="12" customHeight="1" x14ac:dyDescent="0.2">
      <c r="A71" s="193" t="s">
        <v>84</v>
      </c>
      <c r="B71" s="176" t="s">
        <v>208</v>
      </c>
      <c r="C71" s="166"/>
      <c r="D71" s="166"/>
      <c r="E71" s="166"/>
      <c r="F71" s="300">
        <f>C71+E71</f>
        <v>0</v>
      </c>
    </row>
    <row r="72" spans="1:6" s="52" customFormat="1" ht="12" customHeight="1" x14ac:dyDescent="0.2">
      <c r="A72" s="194" t="s">
        <v>85</v>
      </c>
      <c r="B72" s="177" t="s">
        <v>209</v>
      </c>
      <c r="C72" s="166"/>
      <c r="D72" s="166"/>
      <c r="E72" s="166"/>
      <c r="F72" s="300">
        <f>C72+E72</f>
        <v>0</v>
      </c>
    </row>
    <row r="73" spans="1:6" s="52" customFormat="1" ht="12" customHeight="1" x14ac:dyDescent="0.2">
      <c r="A73" s="194" t="s">
        <v>234</v>
      </c>
      <c r="B73" s="177" t="s">
        <v>210</v>
      </c>
      <c r="C73" s="166"/>
      <c r="D73" s="166"/>
      <c r="E73" s="166"/>
      <c r="F73" s="300">
        <f>C73+E73</f>
        <v>0</v>
      </c>
    </row>
    <row r="74" spans="1:6" s="52" customFormat="1" ht="12" customHeight="1" thickBot="1" x14ac:dyDescent="0.25">
      <c r="A74" s="195" t="s">
        <v>235</v>
      </c>
      <c r="B74" s="178" t="s">
        <v>211</v>
      </c>
      <c r="C74" s="166"/>
      <c r="D74" s="166"/>
      <c r="E74" s="166"/>
      <c r="F74" s="300">
        <f>C74+E74</f>
        <v>0</v>
      </c>
    </row>
    <row r="75" spans="1:6" s="52" customFormat="1" ht="12" customHeight="1" thickBot="1" x14ac:dyDescent="0.2">
      <c r="A75" s="196" t="s">
        <v>212</v>
      </c>
      <c r="B75" s="99" t="s">
        <v>213</v>
      </c>
      <c r="C75" s="162">
        <f>SUM(C76:C77)</f>
        <v>0</v>
      </c>
      <c r="D75" s="162"/>
      <c r="E75" s="162">
        <f>SUM(E76:E77)</f>
        <v>0</v>
      </c>
      <c r="F75" s="98">
        <f>SUM(F76:F77)</f>
        <v>0</v>
      </c>
    </row>
    <row r="76" spans="1:6" s="52" customFormat="1" ht="12" customHeight="1" x14ac:dyDescent="0.2">
      <c r="A76" s="193" t="s">
        <v>236</v>
      </c>
      <c r="B76" s="176" t="s">
        <v>214</v>
      </c>
      <c r="C76" s="166"/>
      <c r="D76" s="166"/>
      <c r="E76" s="166"/>
      <c r="F76" s="300">
        <f>C76+E76</f>
        <v>0</v>
      </c>
    </row>
    <row r="77" spans="1:6" s="52" customFormat="1" ht="12" customHeight="1" thickBot="1" x14ac:dyDescent="0.25">
      <c r="A77" s="195" t="s">
        <v>237</v>
      </c>
      <c r="B77" s="178" t="s">
        <v>215</v>
      </c>
      <c r="C77" s="166"/>
      <c r="D77" s="166"/>
      <c r="E77" s="166"/>
      <c r="F77" s="300">
        <f>C77+E77</f>
        <v>0</v>
      </c>
    </row>
    <row r="78" spans="1:6" s="51" customFormat="1" ht="12" customHeight="1" thickBot="1" x14ac:dyDescent="0.2">
      <c r="A78" s="196" t="s">
        <v>216</v>
      </c>
      <c r="B78" s="99" t="s">
        <v>217</v>
      </c>
      <c r="C78" s="162">
        <f>SUM(C79:C81)</f>
        <v>0</v>
      </c>
      <c r="D78" s="162"/>
      <c r="E78" s="162">
        <f>SUM(E79:E81)</f>
        <v>0</v>
      </c>
      <c r="F78" s="98">
        <f>SUM(F79:F81)</f>
        <v>0</v>
      </c>
    </row>
    <row r="79" spans="1:6" s="52" customFormat="1" ht="12" customHeight="1" x14ac:dyDescent="0.2">
      <c r="A79" s="193" t="s">
        <v>238</v>
      </c>
      <c r="B79" s="176" t="s">
        <v>218</v>
      </c>
      <c r="C79" s="166"/>
      <c r="D79" s="166"/>
      <c r="E79" s="166"/>
      <c r="F79" s="300">
        <f>C79+E79</f>
        <v>0</v>
      </c>
    </row>
    <row r="80" spans="1:6" s="52" customFormat="1" ht="12" customHeight="1" x14ac:dyDescent="0.2">
      <c r="A80" s="194" t="s">
        <v>239</v>
      </c>
      <c r="B80" s="177" t="s">
        <v>219</v>
      </c>
      <c r="C80" s="166"/>
      <c r="D80" s="166"/>
      <c r="E80" s="166"/>
      <c r="F80" s="300">
        <f>C80+E80</f>
        <v>0</v>
      </c>
    </row>
    <row r="81" spans="1:6" s="52" customFormat="1" ht="12" customHeight="1" thickBot="1" x14ac:dyDescent="0.25">
      <c r="A81" s="195" t="s">
        <v>240</v>
      </c>
      <c r="B81" s="178" t="s">
        <v>220</v>
      </c>
      <c r="C81" s="166"/>
      <c r="D81" s="166"/>
      <c r="E81" s="166"/>
      <c r="F81" s="300">
        <f>C81+E81</f>
        <v>0</v>
      </c>
    </row>
    <row r="82" spans="1:6" s="52" customFormat="1" ht="12" customHeight="1" thickBot="1" x14ac:dyDescent="0.2">
      <c r="A82" s="196" t="s">
        <v>221</v>
      </c>
      <c r="B82" s="99" t="s">
        <v>241</v>
      </c>
      <c r="C82" s="162">
        <f>SUM(C83:C86)</f>
        <v>0</v>
      </c>
      <c r="D82" s="162"/>
      <c r="E82" s="162">
        <f>SUM(E83:E86)</f>
        <v>0</v>
      </c>
      <c r="F82" s="98">
        <f>SUM(F83:F86)</f>
        <v>0</v>
      </c>
    </row>
    <row r="83" spans="1:6" s="52" customFormat="1" ht="12" customHeight="1" x14ac:dyDescent="0.2">
      <c r="A83" s="197" t="s">
        <v>222</v>
      </c>
      <c r="B83" s="176" t="s">
        <v>223</v>
      </c>
      <c r="C83" s="166"/>
      <c r="D83" s="166"/>
      <c r="E83" s="166"/>
      <c r="F83" s="300">
        <f t="shared" ref="F83:F88" si="4">C83+E83</f>
        <v>0</v>
      </c>
    </row>
    <row r="84" spans="1:6" s="52" customFormat="1" ht="12" customHeight="1" x14ac:dyDescent="0.2">
      <c r="A84" s="198" t="s">
        <v>224</v>
      </c>
      <c r="B84" s="177" t="s">
        <v>225</v>
      </c>
      <c r="C84" s="166"/>
      <c r="D84" s="166"/>
      <c r="E84" s="166"/>
      <c r="F84" s="300">
        <f t="shared" si="4"/>
        <v>0</v>
      </c>
    </row>
    <row r="85" spans="1:6" s="52" customFormat="1" ht="12" customHeight="1" x14ac:dyDescent="0.2">
      <c r="A85" s="198" t="s">
        <v>226</v>
      </c>
      <c r="B85" s="177" t="s">
        <v>227</v>
      </c>
      <c r="C85" s="166"/>
      <c r="D85" s="166"/>
      <c r="E85" s="166"/>
      <c r="F85" s="300">
        <f t="shared" si="4"/>
        <v>0</v>
      </c>
    </row>
    <row r="86" spans="1:6" s="51" customFormat="1" ht="12" customHeight="1" thickBot="1" x14ac:dyDescent="0.25">
      <c r="A86" s="199" t="s">
        <v>228</v>
      </c>
      <c r="B86" s="178" t="s">
        <v>229</v>
      </c>
      <c r="C86" s="166"/>
      <c r="D86" s="166"/>
      <c r="E86" s="166"/>
      <c r="F86" s="300">
        <f t="shared" si="4"/>
        <v>0</v>
      </c>
    </row>
    <row r="87" spans="1:6" s="51" customFormat="1" ht="12" customHeight="1" thickBot="1" x14ac:dyDescent="0.2">
      <c r="A87" s="196" t="s">
        <v>230</v>
      </c>
      <c r="B87" s="99" t="s">
        <v>367</v>
      </c>
      <c r="C87" s="221"/>
      <c r="D87" s="221"/>
      <c r="E87" s="221"/>
      <c r="F87" s="98">
        <f t="shared" si="4"/>
        <v>0</v>
      </c>
    </row>
    <row r="88" spans="1:6" s="51" customFormat="1" ht="12" customHeight="1" thickBot="1" x14ac:dyDescent="0.2">
      <c r="A88" s="196" t="s">
        <v>388</v>
      </c>
      <c r="B88" s="99" t="s">
        <v>231</v>
      </c>
      <c r="C88" s="221"/>
      <c r="D88" s="221"/>
      <c r="E88" s="221"/>
      <c r="F88" s="98">
        <f t="shared" si="4"/>
        <v>0</v>
      </c>
    </row>
    <row r="89" spans="1:6" s="51" customFormat="1" ht="12" customHeight="1" thickBot="1" x14ac:dyDescent="0.2">
      <c r="A89" s="196" t="s">
        <v>389</v>
      </c>
      <c r="B89" s="183" t="s">
        <v>370</v>
      </c>
      <c r="C89" s="168">
        <f>+C66+C70+C75+C78+C82+C88+C87</f>
        <v>0</v>
      </c>
      <c r="D89" s="168"/>
      <c r="E89" s="168">
        <f>+E66+E70+E75+E78+E82+E88+E87</f>
        <v>0</v>
      </c>
      <c r="F89" s="205">
        <f>+F66+F70+F75+F78+F82+F88+F87</f>
        <v>0</v>
      </c>
    </row>
    <row r="90" spans="1:6" s="51" customFormat="1" ht="12" customHeight="1" thickBot="1" x14ac:dyDescent="0.2">
      <c r="A90" s="200" t="s">
        <v>390</v>
      </c>
      <c r="B90" s="184" t="s">
        <v>391</v>
      </c>
      <c r="C90" s="168">
        <f>+C65+C89</f>
        <v>116066000</v>
      </c>
      <c r="D90" s="168">
        <f>+D65+D89</f>
        <v>116266000</v>
      </c>
      <c r="E90" s="168">
        <f>+E65+E89</f>
        <v>2500000</v>
      </c>
      <c r="F90" s="205">
        <f>+F65+F89</f>
        <v>118766000</v>
      </c>
    </row>
    <row r="91" spans="1:6" s="52" customFormat="1" ht="15" customHeight="1" thickBot="1" x14ac:dyDescent="0.25">
      <c r="A91" s="88"/>
      <c r="B91" s="89"/>
      <c r="C91" s="168">
        <f>+C66+C90</f>
        <v>116066000</v>
      </c>
      <c r="D91" s="144"/>
    </row>
    <row r="92" spans="1:6" s="46" customFormat="1" ht="16.5" customHeight="1" thickBot="1" x14ac:dyDescent="0.25">
      <c r="A92" s="371" t="s">
        <v>40</v>
      </c>
      <c r="B92" s="372"/>
      <c r="C92" s="372"/>
      <c r="D92" s="372"/>
      <c r="E92" s="372"/>
      <c r="F92" s="373"/>
    </row>
    <row r="93" spans="1:6" s="53" customFormat="1" ht="12" customHeight="1" thickBot="1" x14ac:dyDescent="0.25">
      <c r="A93" s="170" t="s">
        <v>7</v>
      </c>
      <c r="B93" s="23" t="s">
        <v>395</v>
      </c>
      <c r="C93" s="161">
        <f>+C94+C95+C96+C97+C98+C111</f>
        <v>90156000</v>
      </c>
      <c r="D93" s="161">
        <f>+D94+D95+D96+D97+D98+D111</f>
        <v>90356000</v>
      </c>
      <c r="E93" s="161">
        <f>+E94+E95+E96+E97+E98+E111</f>
        <v>0</v>
      </c>
      <c r="F93" s="234">
        <f>+F94+F95+F96+F97+F98+F111</f>
        <v>90356000</v>
      </c>
    </row>
    <row r="94" spans="1:6" ht="12" customHeight="1" thickBot="1" x14ac:dyDescent="0.25">
      <c r="A94" s="201" t="s">
        <v>63</v>
      </c>
      <c r="B94" s="8" t="s">
        <v>36</v>
      </c>
      <c r="C94" s="238">
        <v>1240000</v>
      </c>
      <c r="D94" s="238">
        <v>1240000</v>
      </c>
      <c r="E94" s="238"/>
      <c r="F94" s="303">
        <f>D94+E94</f>
        <v>1240000</v>
      </c>
    </row>
    <row r="95" spans="1:6" ht="12" customHeight="1" thickBot="1" x14ac:dyDescent="0.25">
      <c r="A95" s="194" t="s">
        <v>64</v>
      </c>
      <c r="B95" s="6" t="s">
        <v>108</v>
      </c>
      <c r="C95" s="163">
        <v>245000</v>
      </c>
      <c r="D95" s="163">
        <v>245000</v>
      </c>
      <c r="E95" s="163"/>
      <c r="F95" s="303">
        <f t="shared" ref="F95:F113" si="5">D95+E95</f>
        <v>245000</v>
      </c>
    </row>
    <row r="96" spans="1:6" ht="12" customHeight="1" thickBot="1" x14ac:dyDescent="0.25">
      <c r="A96" s="194" t="s">
        <v>65</v>
      </c>
      <c r="B96" s="6" t="s">
        <v>82</v>
      </c>
      <c r="C96" s="165">
        <v>5461000</v>
      </c>
      <c r="D96" s="165">
        <v>5461000</v>
      </c>
      <c r="E96" s="165"/>
      <c r="F96" s="303">
        <f t="shared" si="5"/>
        <v>5461000</v>
      </c>
    </row>
    <row r="97" spans="1:6" ht="12" customHeight="1" thickBot="1" x14ac:dyDescent="0.25">
      <c r="A97" s="194" t="s">
        <v>66</v>
      </c>
      <c r="B97" s="9" t="s">
        <v>109</v>
      </c>
      <c r="C97" s="165"/>
      <c r="D97" s="165"/>
      <c r="E97" s="165"/>
      <c r="F97" s="303">
        <f t="shared" si="5"/>
        <v>0</v>
      </c>
    </row>
    <row r="98" spans="1:6" ht="12" customHeight="1" thickBot="1" x14ac:dyDescent="0.25">
      <c r="A98" s="194" t="s">
        <v>74</v>
      </c>
      <c r="B98" s="17" t="s">
        <v>110</v>
      </c>
      <c r="C98" s="165">
        <v>83210000</v>
      </c>
      <c r="D98" s="165">
        <v>83410000</v>
      </c>
      <c r="E98" s="165"/>
      <c r="F98" s="303">
        <f t="shared" si="5"/>
        <v>83410000</v>
      </c>
    </row>
    <row r="99" spans="1:6" ht="12" customHeight="1" thickBot="1" x14ac:dyDescent="0.25">
      <c r="A99" s="194" t="s">
        <v>67</v>
      </c>
      <c r="B99" s="6" t="s">
        <v>392</v>
      </c>
      <c r="C99" s="165"/>
      <c r="D99" s="165"/>
      <c r="E99" s="165"/>
      <c r="F99" s="303">
        <f t="shared" si="5"/>
        <v>0</v>
      </c>
    </row>
    <row r="100" spans="1:6" ht="12" customHeight="1" thickBot="1" x14ac:dyDescent="0.25">
      <c r="A100" s="194" t="s">
        <v>68</v>
      </c>
      <c r="B100" s="62" t="s">
        <v>333</v>
      </c>
      <c r="C100" s="165"/>
      <c r="D100" s="165"/>
      <c r="E100" s="165"/>
      <c r="F100" s="303">
        <f t="shared" si="5"/>
        <v>0</v>
      </c>
    </row>
    <row r="101" spans="1:6" ht="12" customHeight="1" thickBot="1" x14ac:dyDescent="0.25">
      <c r="A101" s="194" t="s">
        <v>75</v>
      </c>
      <c r="B101" s="62" t="s">
        <v>332</v>
      </c>
      <c r="C101" s="165"/>
      <c r="D101" s="165"/>
      <c r="E101" s="165"/>
      <c r="F101" s="303">
        <f t="shared" si="5"/>
        <v>0</v>
      </c>
    </row>
    <row r="102" spans="1:6" ht="12" customHeight="1" thickBot="1" x14ac:dyDescent="0.25">
      <c r="A102" s="194" t="s">
        <v>76</v>
      </c>
      <c r="B102" s="62" t="s">
        <v>247</v>
      </c>
      <c r="C102" s="165"/>
      <c r="D102" s="165"/>
      <c r="E102" s="165"/>
      <c r="F102" s="303">
        <f t="shared" si="5"/>
        <v>0</v>
      </c>
    </row>
    <row r="103" spans="1:6" ht="12" customHeight="1" thickBot="1" x14ac:dyDescent="0.25">
      <c r="A103" s="194" t="s">
        <v>77</v>
      </c>
      <c r="B103" s="63" t="s">
        <v>248</v>
      </c>
      <c r="C103" s="165"/>
      <c r="D103" s="165"/>
      <c r="E103" s="165"/>
      <c r="F103" s="303">
        <f t="shared" si="5"/>
        <v>0</v>
      </c>
    </row>
    <row r="104" spans="1:6" ht="12" customHeight="1" thickBot="1" x14ac:dyDescent="0.25">
      <c r="A104" s="194" t="s">
        <v>78</v>
      </c>
      <c r="B104" s="63" t="s">
        <v>249</v>
      </c>
      <c r="C104" s="165"/>
      <c r="D104" s="165"/>
      <c r="E104" s="165"/>
      <c r="F104" s="303">
        <f t="shared" si="5"/>
        <v>0</v>
      </c>
    </row>
    <row r="105" spans="1:6" ht="12" customHeight="1" thickBot="1" x14ac:dyDescent="0.25">
      <c r="A105" s="194" t="s">
        <v>80</v>
      </c>
      <c r="B105" s="62" t="s">
        <v>250</v>
      </c>
      <c r="C105" s="165">
        <v>4100000</v>
      </c>
      <c r="D105" s="165">
        <v>4300000</v>
      </c>
      <c r="E105" s="165"/>
      <c r="F105" s="303">
        <f t="shared" si="5"/>
        <v>4300000</v>
      </c>
    </row>
    <row r="106" spans="1:6" ht="12" customHeight="1" thickBot="1" x14ac:dyDescent="0.25">
      <c r="A106" s="194" t="s">
        <v>111</v>
      </c>
      <c r="B106" s="62" t="s">
        <v>251</v>
      </c>
      <c r="C106" s="165"/>
      <c r="D106" s="165"/>
      <c r="E106" s="165"/>
      <c r="F106" s="303">
        <f t="shared" si="5"/>
        <v>0</v>
      </c>
    </row>
    <row r="107" spans="1:6" ht="12" customHeight="1" thickBot="1" x14ac:dyDescent="0.25">
      <c r="A107" s="194" t="s">
        <v>245</v>
      </c>
      <c r="B107" s="63" t="s">
        <v>252</v>
      </c>
      <c r="C107" s="165"/>
      <c r="D107" s="165"/>
      <c r="E107" s="165"/>
      <c r="F107" s="303">
        <f t="shared" si="5"/>
        <v>0</v>
      </c>
    </row>
    <row r="108" spans="1:6" ht="12" customHeight="1" thickBot="1" x14ac:dyDescent="0.25">
      <c r="A108" s="202" t="s">
        <v>246</v>
      </c>
      <c r="B108" s="64" t="s">
        <v>253</v>
      </c>
      <c r="C108" s="165"/>
      <c r="D108" s="165"/>
      <c r="E108" s="165"/>
      <c r="F108" s="303">
        <f t="shared" si="5"/>
        <v>0</v>
      </c>
    </row>
    <row r="109" spans="1:6" ht="12" customHeight="1" thickBot="1" x14ac:dyDescent="0.25">
      <c r="A109" s="194" t="s">
        <v>330</v>
      </c>
      <c r="B109" s="64" t="s">
        <v>254</v>
      </c>
      <c r="C109" s="165"/>
      <c r="D109" s="165"/>
      <c r="E109" s="165"/>
      <c r="F109" s="303">
        <f t="shared" si="5"/>
        <v>0</v>
      </c>
    </row>
    <row r="110" spans="1:6" ht="12" customHeight="1" thickBot="1" x14ac:dyDescent="0.25">
      <c r="A110" s="194" t="s">
        <v>331</v>
      </c>
      <c r="B110" s="63" t="s">
        <v>255</v>
      </c>
      <c r="C110" s="165">
        <v>79110000</v>
      </c>
      <c r="D110" s="165">
        <v>79110000</v>
      </c>
      <c r="E110" s="165"/>
      <c r="F110" s="303">
        <f t="shared" si="5"/>
        <v>79110000</v>
      </c>
    </row>
    <row r="111" spans="1:6" ht="12" customHeight="1" thickBot="1" x14ac:dyDescent="0.25">
      <c r="A111" s="194" t="s">
        <v>335</v>
      </c>
      <c r="B111" s="9" t="s">
        <v>37</v>
      </c>
      <c r="C111" s="163"/>
      <c r="D111" s="251"/>
      <c r="E111" s="251"/>
      <c r="F111" s="303">
        <f t="shared" si="5"/>
        <v>0</v>
      </c>
    </row>
    <row r="112" spans="1:6" ht="12" customHeight="1" thickBot="1" x14ac:dyDescent="0.25">
      <c r="A112" s="195" t="s">
        <v>336</v>
      </c>
      <c r="B112" s="6" t="s">
        <v>393</v>
      </c>
      <c r="C112" s="165"/>
      <c r="D112" s="252"/>
      <c r="E112" s="252"/>
      <c r="F112" s="303">
        <f t="shared" si="5"/>
        <v>0</v>
      </c>
    </row>
    <row r="113" spans="1:6" ht="12" customHeight="1" thickBot="1" x14ac:dyDescent="0.25">
      <c r="A113" s="203" t="s">
        <v>337</v>
      </c>
      <c r="B113" s="65" t="s">
        <v>394</v>
      </c>
      <c r="C113" s="239"/>
      <c r="D113" s="290"/>
      <c r="E113" s="290"/>
      <c r="F113" s="303">
        <f t="shared" si="5"/>
        <v>0</v>
      </c>
    </row>
    <row r="114" spans="1:6" ht="12" customHeight="1" thickBot="1" x14ac:dyDescent="0.25">
      <c r="A114" s="24" t="s">
        <v>8</v>
      </c>
      <c r="B114" s="22" t="s">
        <v>256</v>
      </c>
      <c r="C114" s="162">
        <f>+C115+C117+C119</f>
        <v>25910000</v>
      </c>
      <c r="D114" s="162">
        <f>+D115+D117+D119</f>
        <v>25910000</v>
      </c>
      <c r="E114" s="249">
        <f>+E115+E117+E119</f>
        <v>2500000</v>
      </c>
      <c r="F114" s="98">
        <f>+F115+F117+F119</f>
        <v>28410000</v>
      </c>
    </row>
    <row r="115" spans="1:6" ht="12" customHeight="1" x14ac:dyDescent="0.2">
      <c r="A115" s="193" t="s">
        <v>69</v>
      </c>
      <c r="B115" s="6" t="s">
        <v>127</v>
      </c>
      <c r="C115" s="164"/>
      <c r="D115" s="250"/>
      <c r="E115" s="250"/>
      <c r="F115" s="206">
        <f>D115+E115</f>
        <v>0</v>
      </c>
    </row>
    <row r="116" spans="1:6" ht="12" customHeight="1" x14ac:dyDescent="0.2">
      <c r="A116" s="193" t="s">
        <v>70</v>
      </c>
      <c r="B116" s="10" t="s">
        <v>260</v>
      </c>
      <c r="C116" s="164"/>
      <c r="D116" s="250"/>
      <c r="E116" s="250"/>
      <c r="F116" s="206">
        <f t="shared" ref="F116:F127" si="6">D116+E116</f>
        <v>0</v>
      </c>
    </row>
    <row r="117" spans="1:6" ht="12" customHeight="1" x14ac:dyDescent="0.2">
      <c r="A117" s="193" t="s">
        <v>71</v>
      </c>
      <c r="B117" s="10" t="s">
        <v>112</v>
      </c>
      <c r="C117" s="163"/>
      <c r="D117" s="251"/>
      <c r="E117" s="251"/>
      <c r="F117" s="206">
        <f t="shared" si="6"/>
        <v>0</v>
      </c>
    </row>
    <row r="118" spans="1:6" ht="12" customHeight="1" x14ac:dyDescent="0.2">
      <c r="A118" s="193" t="s">
        <v>72</v>
      </c>
      <c r="B118" s="10" t="s">
        <v>261</v>
      </c>
      <c r="C118" s="163"/>
      <c r="D118" s="251"/>
      <c r="E118" s="251"/>
      <c r="F118" s="206">
        <f t="shared" si="6"/>
        <v>0</v>
      </c>
    </row>
    <row r="119" spans="1:6" ht="12" customHeight="1" x14ac:dyDescent="0.2">
      <c r="A119" s="193" t="s">
        <v>73</v>
      </c>
      <c r="B119" s="101" t="s">
        <v>129</v>
      </c>
      <c r="C119" s="163">
        <v>25910000</v>
      </c>
      <c r="D119" s="251">
        <v>25910000</v>
      </c>
      <c r="E119" s="251">
        <v>2500000</v>
      </c>
      <c r="F119" s="206">
        <f t="shared" si="6"/>
        <v>28410000</v>
      </c>
    </row>
    <row r="120" spans="1:6" ht="12" customHeight="1" x14ac:dyDescent="0.2">
      <c r="A120" s="193" t="s">
        <v>79</v>
      </c>
      <c r="B120" s="100" t="s">
        <v>323</v>
      </c>
      <c r="C120" s="163"/>
      <c r="D120" s="251"/>
      <c r="E120" s="251"/>
      <c r="F120" s="206">
        <f t="shared" si="6"/>
        <v>0</v>
      </c>
    </row>
    <row r="121" spans="1:6" ht="12" customHeight="1" x14ac:dyDescent="0.2">
      <c r="A121" s="193" t="s">
        <v>81</v>
      </c>
      <c r="B121" s="172" t="s">
        <v>266</v>
      </c>
      <c r="C121" s="163"/>
      <c r="D121" s="251"/>
      <c r="E121" s="251"/>
      <c r="F121" s="206">
        <f t="shared" si="6"/>
        <v>0</v>
      </c>
    </row>
    <row r="122" spans="1:6" ht="12" customHeight="1" x14ac:dyDescent="0.2">
      <c r="A122" s="193" t="s">
        <v>113</v>
      </c>
      <c r="B122" s="63" t="s">
        <v>249</v>
      </c>
      <c r="C122" s="163"/>
      <c r="D122" s="251"/>
      <c r="E122" s="251"/>
      <c r="F122" s="206">
        <f t="shared" si="6"/>
        <v>0</v>
      </c>
    </row>
    <row r="123" spans="1:6" ht="12" customHeight="1" x14ac:dyDescent="0.2">
      <c r="A123" s="193" t="s">
        <v>114</v>
      </c>
      <c r="B123" s="63" t="s">
        <v>265</v>
      </c>
      <c r="C123" s="163"/>
      <c r="D123" s="251"/>
      <c r="E123" s="251"/>
      <c r="F123" s="206">
        <f t="shared" si="6"/>
        <v>0</v>
      </c>
    </row>
    <row r="124" spans="1:6" ht="12" customHeight="1" x14ac:dyDescent="0.2">
      <c r="A124" s="193" t="s">
        <v>115</v>
      </c>
      <c r="B124" s="63" t="s">
        <v>264</v>
      </c>
      <c r="C124" s="163"/>
      <c r="D124" s="251"/>
      <c r="E124" s="251"/>
      <c r="F124" s="206">
        <f t="shared" si="6"/>
        <v>0</v>
      </c>
    </row>
    <row r="125" spans="1:6" ht="12" customHeight="1" x14ac:dyDescent="0.2">
      <c r="A125" s="193" t="s">
        <v>257</v>
      </c>
      <c r="B125" s="63" t="s">
        <v>252</v>
      </c>
      <c r="C125" s="163"/>
      <c r="D125" s="251"/>
      <c r="E125" s="251"/>
      <c r="F125" s="206">
        <f t="shared" si="6"/>
        <v>0</v>
      </c>
    </row>
    <row r="126" spans="1:6" ht="12" customHeight="1" x14ac:dyDescent="0.2">
      <c r="A126" s="193" t="s">
        <v>258</v>
      </c>
      <c r="B126" s="63" t="s">
        <v>263</v>
      </c>
      <c r="C126" s="163"/>
      <c r="D126" s="251"/>
      <c r="E126" s="251"/>
      <c r="F126" s="206">
        <f t="shared" si="6"/>
        <v>0</v>
      </c>
    </row>
    <row r="127" spans="1:6" ht="12" customHeight="1" thickBot="1" x14ac:dyDescent="0.25">
      <c r="A127" s="202" t="s">
        <v>259</v>
      </c>
      <c r="B127" s="63" t="s">
        <v>262</v>
      </c>
      <c r="C127" s="165">
        <v>25910000</v>
      </c>
      <c r="D127" s="252">
        <v>25910000</v>
      </c>
      <c r="E127" s="252">
        <v>2500000</v>
      </c>
      <c r="F127" s="206">
        <f t="shared" si="6"/>
        <v>28410000</v>
      </c>
    </row>
    <row r="128" spans="1:6" ht="12" customHeight="1" thickBot="1" x14ac:dyDescent="0.25">
      <c r="A128" s="24" t="s">
        <v>9</v>
      </c>
      <c r="B128" s="56" t="s">
        <v>340</v>
      </c>
      <c r="C128" s="162">
        <f>+C93+C114</f>
        <v>116066000</v>
      </c>
      <c r="D128" s="162">
        <f>+D93+D114</f>
        <v>116266000</v>
      </c>
      <c r="E128" s="249">
        <f>+E93+E114</f>
        <v>2500000</v>
      </c>
      <c r="F128" s="98">
        <f>+F93+F114</f>
        <v>118766000</v>
      </c>
    </row>
    <row r="129" spans="1:12" ht="12" customHeight="1" thickBot="1" x14ac:dyDescent="0.25">
      <c r="A129" s="24" t="s">
        <v>10</v>
      </c>
      <c r="B129" s="56" t="s">
        <v>341</v>
      </c>
      <c r="C129" s="162">
        <f>+C130+C131+C132</f>
        <v>0</v>
      </c>
      <c r="D129" s="249"/>
      <c r="E129" s="249">
        <f>+E130+E131+E132</f>
        <v>0</v>
      </c>
      <c r="F129" s="98">
        <f>+F130+F131+F132</f>
        <v>0</v>
      </c>
    </row>
    <row r="130" spans="1:12" s="53" customFormat="1" ht="12" customHeight="1" x14ac:dyDescent="0.2">
      <c r="A130" s="193" t="s">
        <v>161</v>
      </c>
      <c r="B130" s="7" t="s">
        <v>398</v>
      </c>
      <c r="C130" s="163"/>
      <c r="D130" s="251"/>
      <c r="E130" s="251"/>
      <c r="F130" s="298">
        <f>C130+E130</f>
        <v>0</v>
      </c>
    </row>
    <row r="131" spans="1:12" ht="12" customHeight="1" x14ac:dyDescent="0.2">
      <c r="A131" s="193" t="s">
        <v>162</v>
      </c>
      <c r="B131" s="7" t="s">
        <v>349</v>
      </c>
      <c r="C131" s="163"/>
      <c r="D131" s="251"/>
      <c r="E131" s="251"/>
      <c r="F131" s="298">
        <f>C131+E131</f>
        <v>0</v>
      </c>
    </row>
    <row r="132" spans="1:12" ht="12" customHeight="1" thickBot="1" x14ac:dyDescent="0.25">
      <c r="A132" s="202" t="s">
        <v>163</v>
      </c>
      <c r="B132" s="5" t="s">
        <v>397</v>
      </c>
      <c r="C132" s="163"/>
      <c r="D132" s="251"/>
      <c r="E132" s="251"/>
      <c r="F132" s="298">
        <f>C132+E132</f>
        <v>0</v>
      </c>
    </row>
    <row r="133" spans="1:12" ht="12" customHeight="1" thickBot="1" x14ac:dyDescent="0.25">
      <c r="A133" s="24" t="s">
        <v>11</v>
      </c>
      <c r="B133" s="56" t="s">
        <v>342</v>
      </c>
      <c r="C133" s="162">
        <f>+C134+C135+C136+C137+C138+C139</f>
        <v>0</v>
      </c>
      <c r="D133" s="249"/>
      <c r="E133" s="249">
        <f>+E134+E135+E136+E137+E138+E139</f>
        <v>0</v>
      </c>
      <c r="F133" s="98">
        <f>+F134+F135+F136+F137+F138+F139</f>
        <v>0</v>
      </c>
    </row>
    <row r="134" spans="1:12" ht="12" customHeight="1" x14ac:dyDescent="0.2">
      <c r="A134" s="193" t="s">
        <v>56</v>
      </c>
      <c r="B134" s="7" t="s">
        <v>351</v>
      </c>
      <c r="C134" s="163"/>
      <c r="D134" s="251"/>
      <c r="E134" s="251"/>
      <c r="F134" s="298">
        <f t="shared" ref="F134:F139" si="7">C134+E134</f>
        <v>0</v>
      </c>
    </row>
    <row r="135" spans="1:12" ht="12" customHeight="1" x14ac:dyDescent="0.2">
      <c r="A135" s="193" t="s">
        <v>57</v>
      </c>
      <c r="B135" s="7" t="s">
        <v>343</v>
      </c>
      <c r="C135" s="163"/>
      <c r="D135" s="251"/>
      <c r="E135" s="251"/>
      <c r="F135" s="298">
        <f t="shared" si="7"/>
        <v>0</v>
      </c>
    </row>
    <row r="136" spans="1:12" ht="12" customHeight="1" x14ac:dyDescent="0.2">
      <c r="A136" s="193" t="s">
        <v>58</v>
      </c>
      <c r="B136" s="7" t="s">
        <v>344</v>
      </c>
      <c r="C136" s="163"/>
      <c r="D136" s="251"/>
      <c r="E136" s="251"/>
      <c r="F136" s="298">
        <f t="shared" si="7"/>
        <v>0</v>
      </c>
    </row>
    <row r="137" spans="1:12" ht="12" customHeight="1" x14ac:dyDescent="0.2">
      <c r="A137" s="193" t="s">
        <v>100</v>
      </c>
      <c r="B137" s="7" t="s">
        <v>396</v>
      </c>
      <c r="C137" s="163"/>
      <c r="D137" s="251"/>
      <c r="E137" s="251"/>
      <c r="F137" s="298">
        <f t="shared" si="7"/>
        <v>0</v>
      </c>
    </row>
    <row r="138" spans="1:12" ht="12" customHeight="1" x14ac:dyDescent="0.2">
      <c r="A138" s="193" t="s">
        <v>101</v>
      </c>
      <c r="B138" s="7" t="s">
        <v>346</v>
      </c>
      <c r="C138" s="163"/>
      <c r="D138" s="251"/>
      <c r="E138" s="251"/>
      <c r="F138" s="298">
        <f t="shared" si="7"/>
        <v>0</v>
      </c>
    </row>
    <row r="139" spans="1:12" s="53" customFormat="1" ht="12" customHeight="1" thickBot="1" x14ac:dyDescent="0.25">
      <c r="A139" s="202" t="s">
        <v>102</v>
      </c>
      <c r="B139" s="5" t="s">
        <v>347</v>
      </c>
      <c r="C139" s="163"/>
      <c r="D139" s="251"/>
      <c r="E139" s="251"/>
      <c r="F139" s="298">
        <f t="shared" si="7"/>
        <v>0</v>
      </c>
    </row>
    <row r="140" spans="1:12" ht="12" customHeight="1" thickBot="1" x14ac:dyDescent="0.25">
      <c r="A140" s="24" t="s">
        <v>12</v>
      </c>
      <c r="B140" s="56" t="s">
        <v>411</v>
      </c>
      <c r="C140" s="168">
        <f>+C141+C142+C144+C145+C143</f>
        <v>0</v>
      </c>
      <c r="D140" s="253"/>
      <c r="E140" s="253">
        <f>+E141+E142+E144+E145+E143</f>
        <v>0</v>
      </c>
      <c r="F140" s="205">
        <f>+F141+F142+F144+F145+F143</f>
        <v>0</v>
      </c>
      <c r="L140" s="97"/>
    </row>
    <row r="141" spans="1:12" x14ac:dyDescent="0.2">
      <c r="A141" s="193" t="s">
        <v>59</v>
      </c>
      <c r="B141" s="7" t="s">
        <v>267</v>
      </c>
      <c r="C141" s="163"/>
      <c r="D141" s="251"/>
      <c r="E141" s="251"/>
      <c r="F141" s="298">
        <f>C141+E141</f>
        <v>0</v>
      </c>
    </row>
    <row r="142" spans="1:12" ht="12" customHeight="1" x14ac:dyDescent="0.2">
      <c r="A142" s="193" t="s">
        <v>60</v>
      </c>
      <c r="B142" s="7" t="s">
        <v>268</v>
      </c>
      <c r="C142" s="163"/>
      <c r="D142" s="251"/>
      <c r="E142" s="251"/>
      <c r="F142" s="298">
        <f>C142+E142</f>
        <v>0</v>
      </c>
    </row>
    <row r="143" spans="1:12" ht="12" customHeight="1" x14ac:dyDescent="0.2">
      <c r="A143" s="193" t="s">
        <v>181</v>
      </c>
      <c r="B143" s="7" t="s">
        <v>410</v>
      </c>
      <c r="C143" s="163"/>
      <c r="D143" s="251"/>
      <c r="E143" s="251"/>
      <c r="F143" s="298">
        <f>C143+E143</f>
        <v>0</v>
      </c>
    </row>
    <row r="144" spans="1:12" s="53" customFormat="1" ht="12" customHeight="1" x14ac:dyDescent="0.2">
      <c r="A144" s="193" t="s">
        <v>182</v>
      </c>
      <c r="B144" s="7" t="s">
        <v>356</v>
      </c>
      <c r="C144" s="163"/>
      <c r="D144" s="251"/>
      <c r="E144" s="251"/>
      <c r="F144" s="298">
        <f>C144+E144</f>
        <v>0</v>
      </c>
    </row>
    <row r="145" spans="1:6" s="53" customFormat="1" ht="12" customHeight="1" thickBot="1" x14ac:dyDescent="0.25">
      <c r="A145" s="202" t="s">
        <v>183</v>
      </c>
      <c r="B145" s="5" t="s">
        <v>287</v>
      </c>
      <c r="C145" s="163"/>
      <c r="D145" s="251"/>
      <c r="E145" s="251"/>
      <c r="F145" s="298">
        <f>C145+E145</f>
        <v>0</v>
      </c>
    </row>
    <row r="146" spans="1:6" s="53" customFormat="1" ht="12" customHeight="1" thickBot="1" x14ac:dyDescent="0.25">
      <c r="A146" s="24" t="s">
        <v>13</v>
      </c>
      <c r="B146" s="56" t="s">
        <v>357</v>
      </c>
      <c r="C146" s="241">
        <f>+C147+C148+C149+C150+C151</f>
        <v>0</v>
      </c>
      <c r="D146" s="254"/>
      <c r="E146" s="254">
        <f>+E147+E148+E149+E150+E151</f>
        <v>0</v>
      </c>
      <c r="F146" s="236">
        <f>+F147+F148+F149+F150+F151</f>
        <v>0</v>
      </c>
    </row>
    <row r="147" spans="1:6" s="53" customFormat="1" ht="12" customHeight="1" x14ac:dyDescent="0.2">
      <c r="A147" s="193" t="s">
        <v>61</v>
      </c>
      <c r="B147" s="7" t="s">
        <v>352</v>
      </c>
      <c r="C147" s="163"/>
      <c r="D147" s="251"/>
      <c r="E147" s="251"/>
      <c r="F147" s="298">
        <f t="shared" ref="F147:F153" si="8">C147+E147</f>
        <v>0</v>
      </c>
    </row>
    <row r="148" spans="1:6" s="53" customFormat="1" ht="12" customHeight="1" x14ac:dyDescent="0.2">
      <c r="A148" s="193" t="s">
        <v>62</v>
      </c>
      <c r="B148" s="7" t="s">
        <v>359</v>
      </c>
      <c r="C148" s="163"/>
      <c r="D148" s="251"/>
      <c r="E148" s="251"/>
      <c r="F148" s="298">
        <f t="shared" si="8"/>
        <v>0</v>
      </c>
    </row>
    <row r="149" spans="1:6" s="53" customFormat="1" ht="12" customHeight="1" x14ac:dyDescent="0.2">
      <c r="A149" s="193" t="s">
        <v>193</v>
      </c>
      <c r="B149" s="7" t="s">
        <v>354</v>
      </c>
      <c r="C149" s="163"/>
      <c r="D149" s="251"/>
      <c r="E149" s="251"/>
      <c r="F149" s="298">
        <f t="shared" si="8"/>
        <v>0</v>
      </c>
    </row>
    <row r="150" spans="1:6" s="53" customFormat="1" ht="12" customHeight="1" x14ac:dyDescent="0.2">
      <c r="A150" s="193" t="s">
        <v>194</v>
      </c>
      <c r="B150" s="7" t="s">
        <v>399</v>
      </c>
      <c r="C150" s="163"/>
      <c r="D150" s="251"/>
      <c r="E150" s="251"/>
      <c r="F150" s="298">
        <f t="shared" si="8"/>
        <v>0</v>
      </c>
    </row>
    <row r="151" spans="1:6" ht="12.75" customHeight="1" thickBot="1" x14ac:dyDescent="0.25">
      <c r="A151" s="202" t="s">
        <v>358</v>
      </c>
      <c r="B151" s="5" t="s">
        <v>361</v>
      </c>
      <c r="C151" s="165"/>
      <c r="D151" s="252"/>
      <c r="E151" s="252"/>
      <c r="F151" s="299">
        <f t="shared" si="8"/>
        <v>0</v>
      </c>
    </row>
    <row r="152" spans="1:6" ht="12.75" customHeight="1" thickBot="1" x14ac:dyDescent="0.25">
      <c r="A152" s="233" t="s">
        <v>14</v>
      </c>
      <c r="B152" s="56" t="s">
        <v>362</v>
      </c>
      <c r="C152" s="242"/>
      <c r="D152" s="255"/>
      <c r="E152" s="255"/>
      <c r="F152" s="236">
        <f t="shared" si="8"/>
        <v>0</v>
      </c>
    </row>
    <row r="153" spans="1:6" ht="12.75" customHeight="1" thickBot="1" x14ac:dyDescent="0.25">
      <c r="A153" s="233" t="s">
        <v>15</v>
      </c>
      <c r="B153" s="56" t="s">
        <v>363</v>
      </c>
      <c r="C153" s="242"/>
      <c r="D153" s="255"/>
      <c r="E153" s="255"/>
      <c r="F153" s="236">
        <f t="shared" si="8"/>
        <v>0</v>
      </c>
    </row>
    <row r="154" spans="1:6" ht="12" customHeight="1" thickBot="1" x14ac:dyDescent="0.25">
      <c r="A154" s="24" t="s">
        <v>16</v>
      </c>
      <c r="B154" s="56" t="s">
        <v>365</v>
      </c>
      <c r="C154" s="243">
        <f>+C129+C133+C140+C146+C152+C153</f>
        <v>0</v>
      </c>
      <c r="D154" s="256"/>
      <c r="E154" s="256">
        <f>+E129+E133+E140+E146+E152+E153</f>
        <v>0</v>
      </c>
      <c r="F154" s="237">
        <f>+F129+F133+F140+F146+F152+F153</f>
        <v>0</v>
      </c>
    </row>
    <row r="155" spans="1:6" ht="15" customHeight="1" thickBot="1" x14ac:dyDescent="0.25">
      <c r="A155" s="204" t="s">
        <v>17</v>
      </c>
      <c r="B155" s="149" t="s">
        <v>364</v>
      </c>
      <c r="C155" s="243">
        <f>+C128+C154</f>
        <v>116066000</v>
      </c>
      <c r="D155" s="243">
        <f>+D128+D154</f>
        <v>116266000</v>
      </c>
      <c r="E155" s="256">
        <f>+E128+E154</f>
        <v>2500000</v>
      </c>
      <c r="F155" s="237">
        <f>+F128+F154</f>
        <v>118766000</v>
      </c>
    </row>
    <row r="156" spans="1:6" ht="13.5" thickBot="1" x14ac:dyDescent="0.25">
      <c r="A156" s="152"/>
      <c r="B156" s="153"/>
      <c r="C156" s="154"/>
      <c r="D156" s="154"/>
      <c r="E156" s="154"/>
      <c r="F156" s="154"/>
    </row>
    <row r="157" spans="1:6" ht="15" customHeight="1" thickBot="1" x14ac:dyDescent="0.25">
      <c r="A157" s="95" t="s">
        <v>400</v>
      </c>
      <c r="B157" s="96"/>
      <c r="C157" s="289"/>
      <c r="D157" s="289"/>
      <c r="E157" s="289"/>
      <c r="F157" s="304">
        <f>C157+E157</f>
        <v>0</v>
      </c>
    </row>
    <row r="158" spans="1:6" ht="14.25" customHeight="1" thickBot="1" x14ac:dyDescent="0.25">
      <c r="A158" s="95" t="s">
        <v>123</v>
      </c>
      <c r="B158" s="96"/>
      <c r="C158" s="289"/>
      <c r="D158" s="289"/>
      <c r="E158" s="289"/>
      <c r="F158" s="304">
        <f>C158+E158</f>
        <v>0</v>
      </c>
    </row>
  </sheetData>
  <sheetProtection formatCells="0"/>
  <mergeCells count="4">
    <mergeCell ref="B2:E2"/>
    <mergeCell ref="B3:E3"/>
    <mergeCell ref="A7:F7"/>
    <mergeCell ref="A92:F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topLeftCell="A37" zoomScaleNormal="100" workbookViewId="0">
      <selection activeCell="E49" sqref="E49"/>
    </sheetView>
  </sheetViews>
  <sheetFormatPr defaultRowHeight="12.75" x14ac:dyDescent="0.2"/>
  <cols>
    <col min="1" max="1" width="13" style="93" customWidth="1"/>
    <col min="2" max="2" width="52.83203125" style="94" customWidth="1"/>
    <col min="3" max="3" width="15" style="94" customWidth="1"/>
    <col min="4" max="4" width="14.5" style="94" customWidth="1"/>
    <col min="5" max="5" width="13.6640625" style="94" customWidth="1"/>
    <col min="6" max="6" width="15" style="94" customWidth="1"/>
    <col min="7" max="16384" width="9.33203125" style="94"/>
  </cols>
  <sheetData>
    <row r="1" spans="1:6" s="80" customFormat="1" ht="21" customHeight="1" thickBot="1" x14ac:dyDescent="0.25">
      <c r="A1" s="79"/>
      <c r="B1" s="81"/>
      <c r="C1" s="1"/>
      <c r="D1" s="1"/>
      <c r="E1" s="1"/>
      <c r="F1" s="280" t="s">
        <v>473</v>
      </c>
    </row>
    <row r="2" spans="1:6" s="213" customFormat="1" ht="24.75" thickBot="1" x14ac:dyDescent="0.25">
      <c r="A2" s="72" t="s">
        <v>435</v>
      </c>
      <c r="B2" s="375" t="s">
        <v>555</v>
      </c>
      <c r="C2" s="376"/>
      <c r="D2" s="376"/>
      <c r="E2" s="377"/>
      <c r="F2" s="292" t="s">
        <v>42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731000</v>
      </c>
      <c r="D8" s="109">
        <f>SUM(D9:D19)</f>
        <v>731000</v>
      </c>
      <c r="E8" s="109">
        <f>SUM(E9:E19)</f>
        <v>0</v>
      </c>
      <c r="F8" s="143">
        <f>SUM(F9:F19)</f>
        <v>731000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600000</v>
      </c>
      <c r="D10" s="106">
        <v>600000</v>
      </c>
      <c r="E10" s="106"/>
      <c r="F10" s="321">
        <f t="shared" ref="F10:F19" si="0">D10+E10</f>
        <v>600000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106"/>
      <c r="E11" s="106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106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/>
      <c r="D13" s="106"/>
      <c r="E13" s="106"/>
      <c r="F13" s="321">
        <f t="shared" si="0"/>
        <v>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106"/>
      <c r="E14" s="106"/>
      <c r="F14" s="321">
        <f t="shared" si="0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106"/>
      <c r="E15" s="106"/>
      <c r="F15" s="321">
        <f t="shared" si="0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67"/>
      <c r="E16" s="267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106"/>
      <c r="E17" s="106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108"/>
      <c r="E18" s="108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>
        <v>131000</v>
      </c>
      <c r="D19" s="108">
        <v>131000</v>
      </c>
      <c r="E19" s="108"/>
      <c r="F19" s="321">
        <f t="shared" si="0"/>
        <v>131000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109"/>
      <c r="E20" s="109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106"/>
      <c r="E21" s="106"/>
      <c r="F21" s="312">
        <f>D21+E21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106"/>
      <c r="E22" s="106"/>
      <c r="F22" s="312">
        <f t="shared" ref="F22:F24" si="1">D22+E22</f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106"/>
      <c r="E23" s="106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402</v>
      </c>
      <c r="C24" s="106"/>
      <c r="D24" s="106"/>
      <c r="E24" s="106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>
        <v>2308000</v>
      </c>
      <c r="D25" s="293">
        <v>2308000</v>
      </c>
      <c r="E25" s="293"/>
      <c r="F25" s="341">
        <f>C25+E25</f>
        <v>2308000</v>
      </c>
    </row>
    <row r="26" spans="1:6" s="216" customFormat="1" ht="12" customHeight="1" thickBot="1" x14ac:dyDescent="0.25">
      <c r="A26" s="75" t="s">
        <v>10</v>
      </c>
      <c r="B26" s="56" t="s">
        <v>403</v>
      </c>
      <c r="C26" s="109">
        <f>+C27+C28+C29</f>
        <v>240000</v>
      </c>
      <c r="D26" s="109">
        <f>+D27+D28+D29</f>
        <v>240000</v>
      </c>
      <c r="E26" s="109">
        <f>+E27+E28+E29</f>
        <v>0</v>
      </c>
      <c r="F26" s="143">
        <f>+F27+F28+F29</f>
        <v>240000</v>
      </c>
    </row>
    <row r="27" spans="1:6" s="216" customFormat="1" ht="12" customHeight="1" x14ac:dyDescent="0.2">
      <c r="A27" s="210" t="s">
        <v>161</v>
      </c>
      <c r="B27" s="211" t="s">
        <v>157</v>
      </c>
      <c r="C27" s="268"/>
      <c r="D27" s="268"/>
      <c r="E27" s="268"/>
      <c r="F27" s="314">
        <f>D27+E27</f>
        <v>0</v>
      </c>
    </row>
    <row r="28" spans="1:6" s="216" customFormat="1" ht="12" customHeight="1" x14ac:dyDescent="0.2">
      <c r="A28" s="210" t="s">
        <v>162</v>
      </c>
      <c r="B28" s="211" t="s">
        <v>553</v>
      </c>
      <c r="C28" s="106">
        <v>240000</v>
      </c>
      <c r="D28" s="106">
        <v>240000</v>
      </c>
      <c r="E28" s="106"/>
      <c r="F28" s="314">
        <f t="shared" ref="F28:F30" si="2">D28+E28</f>
        <v>240000</v>
      </c>
    </row>
    <row r="29" spans="1:6" s="216" customFormat="1" ht="12" customHeight="1" x14ac:dyDescent="0.2">
      <c r="A29" s="210" t="s">
        <v>163</v>
      </c>
      <c r="B29" s="212" t="s">
        <v>302</v>
      </c>
      <c r="C29" s="106"/>
      <c r="D29" s="106"/>
      <c r="E29" s="106"/>
      <c r="F29" s="314">
        <f t="shared" si="2"/>
        <v>0</v>
      </c>
    </row>
    <row r="30" spans="1:6" s="216" customFormat="1" ht="12" customHeight="1" thickBot="1" x14ac:dyDescent="0.25">
      <c r="A30" s="209" t="s">
        <v>164</v>
      </c>
      <c r="B30" s="61" t="s">
        <v>404</v>
      </c>
      <c r="C30" s="48"/>
      <c r="D30" s="48"/>
      <c r="E30" s="48"/>
      <c r="F30" s="314">
        <f t="shared" si="2"/>
        <v>0</v>
      </c>
    </row>
    <row r="31" spans="1:6" s="216" customFormat="1" ht="12" customHeight="1" thickBot="1" x14ac:dyDescent="0.25">
      <c r="A31" s="75" t="s">
        <v>11</v>
      </c>
      <c r="B31" s="56" t="s">
        <v>303</v>
      </c>
      <c r="C31" s="109">
        <f>+C32+C33+C34</f>
        <v>0</v>
      </c>
      <c r="D31" s="109"/>
      <c r="E31" s="109">
        <f>+E32+E33+E34</f>
        <v>0</v>
      </c>
      <c r="F31" s="143">
        <f>+F32+F33+F34</f>
        <v>0</v>
      </c>
    </row>
    <row r="32" spans="1:6" s="216" customFormat="1" ht="12" customHeight="1" x14ac:dyDescent="0.2">
      <c r="A32" s="210" t="s">
        <v>56</v>
      </c>
      <c r="B32" s="211" t="s">
        <v>184</v>
      </c>
      <c r="C32" s="268"/>
      <c r="D32" s="268"/>
      <c r="E32" s="268"/>
      <c r="F32" s="314">
        <f>D32+E32</f>
        <v>0</v>
      </c>
    </row>
    <row r="33" spans="1:6" s="216" customFormat="1" ht="12" customHeight="1" x14ac:dyDescent="0.2">
      <c r="A33" s="210" t="s">
        <v>57</v>
      </c>
      <c r="B33" s="212" t="s">
        <v>185</v>
      </c>
      <c r="C33" s="110"/>
      <c r="D33" s="110"/>
      <c r="E33" s="110"/>
      <c r="F33" s="314">
        <f t="shared" ref="F33:F34" si="3">D33+E33</f>
        <v>0</v>
      </c>
    </row>
    <row r="34" spans="1:6" s="216" customFormat="1" ht="12" customHeight="1" thickBot="1" x14ac:dyDescent="0.25">
      <c r="A34" s="209" t="s">
        <v>58</v>
      </c>
      <c r="B34" s="61" t="s">
        <v>186</v>
      </c>
      <c r="C34" s="48"/>
      <c r="D34" s="48"/>
      <c r="E34" s="48"/>
      <c r="F34" s="314">
        <f t="shared" si="3"/>
        <v>0</v>
      </c>
    </row>
    <row r="35" spans="1:6" s="148" customFormat="1" ht="12" customHeight="1" thickBot="1" x14ac:dyDescent="0.25">
      <c r="A35" s="75" t="s">
        <v>12</v>
      </c>
      <c r="B35" s="56" t="s">
        <v>272</v>
      </c>
      <c r="C35" s="293"/>
      <c r="D35" s="293"/>
      <c r="E35" s="293"/>
      <c r="F35" s="143">
        <f>C35+E35</f>
        <v>0</v>
      </c>
    </row>
    <row r="36" spans="1:6" s="148" customFormat="1" ht="12" customHeight="1" thickBot="1" x14ac:dyDescent="0.25">
      <c r="A36" s="75" t="s">
        <v>13</v>
      </c>
      <c r="B36" s="56" t="s">
        <v>304</v>
      </c>
      <c r="C36" s="293"/>
      <c r="D36" s="293"/>
      <c r="E36" s="293"/>
      <c r="F36" s="143">
        <f>C36+E36</f>
        <v>0</v>
      </c>
    </row>
    <row r="37" spans="1:6" s="148" customFormat="1" ht="12" customHeight="1" thickBot="1" x14ac:dyDescent="0.25">
      <c r="A37" s="73" t="s">
        <v>14</v>
      </c>
      <c r="B37" s="56" t="s">
        <v>305</v>
      </c>
      <c r="C37" s="109">
        <f>+C8+C20+C25+C26+C31+C35+C36</f>
        <v>3279000</v>
      </c>
      <c r="D37" s="109">
        <f>+D8+D20+D25+D26+D31+D35+D36</f>
        <v>3279000</v>
      </c>
      <c r="E37" s="109">
        <f>+E8+E20+E25+E26+E31+E35+E36</f>
        <v>0</v>
      </c>
      <c r="F37" s="143">
        <f>+F8+F20+F25+F26+F31+F35+F36</f>
        <v>3279000</v>
      </c>
    </row>
    <row r="38" spans="1:6" s="148" customFormat="1" ht="12" customHeight="1" thickBot="1" x14ac:dyDescent="0.25">
      <c r="A38" s="86" t="s">
        <v>15</v>
      </c>
      <c r="B38" s="56" t="s">
        <v>306</v>
      </c>
      <c r="C38" s="109">
        <f>+C39+C40+C41</f>
        <v>195533000</v>
      </c>
      <c r="D38" s="109">
        <f>+D39+D40+D41</f>
        <v>195533000</v>
      </c>
      <c r="E38" s="109">
        <f>+E39+E40+E41</f>
        <v>306000</v>
      </c>
      <c r="F38" s="143">
        <f>+F39+F40+F41</f>
        <v>195839000</v>
      </c>
    </row>
    <row r="39" spans="1:6" s="148" customFormat="1" ht="12" customHeight="1" x14ac:dyDescent="0.2">
      <c r="A39" s="210" t="s">
        <v>307</v>
      </c>
      <c r="B39" s="211" t="s">
        <v>134</v>
      </c>
      <c r="C39" s="268"/>
      <c r="D39" s="268"/>
      <c r="E39" s="268"/>
      <c r="F39" s="314">
        <f>D39+E39</f>
        <v>0</v>
      </c>
    </row>
    <row r="40" spans="1:6" s="148" customFormat="1" ht="12" customHeight="1" x14ac:dyDescent="0.2">
      <c r="A40" s="210" t="s">
        <v>308</v>
      </c>
      <c r="B40" s="212" t="s">
        <v>2</v>
      </c>
      <c r="C40" s="110"/>
      <c r="D40" s="110"/>
      <c r="E40" s="110"/>
      <c r="F40" s="314">
        <f t="shared" ref="F40:F41" si="4">D40+E40</f>
        <v>0</v>
      </c>
    </row>
    <row r="41" spans="1:6" s="216" customFormat="1" ht="12" customHeight="1" thickBot="1" x14ac:dyDescent="0.25">
      <c r="A41" s="209" t="s">
        <v>309</v>
      </c>
      <c r="B41" s="61" t="s">
        <v>310</v>
      </c>
      <c r="C41" s="48">
        <v>195533000</v>
      </c>
      <c r="D41" s="48">
        <v>195533000</v>
      </c>
      <c r="E41" s="48">
        <v>306000</v>
      </c>
      <c r="F41" s="314">
        <f t="shared" si="4"/>
        <v>195839000</v>
      </c>
    </row>
    <row r="42" spans="1:6" s="216" customFormat="1" ht="15" customHeight="1" thickBot="1" x14ac:dyDescent="0.25">
      <c r="A42" s="86" t="s">
        <v>16</v>
      </c>
      <c r="B42" s="87" t="s">
        <v>311</v>
      </c>
      <c r="C42" s="294">
        <f>+C37+C38</f>
        <v>198812000</v>
      </c>
      <c r="D42" s="294">
        <f>+D37+D38</f>
        <v>198812000</v>
      </c>
      <c r="E42" s="294">
        <f>+E37+E38</f>
        <v>306000</v>
      </c>
      <c r="F42" s="146">
        <f>+F37+F38</f>
        <v>199118000</v>
      </c>
    </row>
    <row r="43" spans="1:6" s="216" customFormat="1" ht="15" customHeight="1" x14ac:dyDescent="0.2">
      <c r="A43" s="88"/>
      <c r="B43" s="89"/>
      <c r="C43" s="144"/>
      <c r="D43" s="144"/>
    </row>
    <row r="44" spans="1:6" ht="13.5" thickBot="1" x14ac:dyDescent="0.25">
      <c r="A44" s="90"/>
      <c r="B44" s="91"/>
      <c r="C44" s="145"/>
      <c r="D44" s="145"/>
    </row>
    <row r="45" spans="1:6" s="215" customFormat="1" ht="16.5" customHeight="1" thickBot="1" x14ac:dyDescent="0.25">
      <c r="A45" s="371" t="s">
        <v>40</v>
      </c>
      <c r="B45" s="372"/>
      <c r="C45" s="372"/>
      <c r="D45" s="372"/>
      <c r="E45" s="372"/>
      <c r="F45" s="373"/>
    </row>
    <row r="46" spans="1:6" s="217" customFormat="1" ht="12" customHeight="1" thickBot="1" x14ac:dyDescent="0.25">
      <c r="A46" s="75" t="s">
        <v>7</v>
      </c>
      <c r="B46" s="56" t="s">
        <v>312</v>
      </c>
      <c r="C46" s="109">
        <f>SUM(C47:C51)</f>
        <v>195862000</v>
      </c>
      <c r="D46" s="109">
        <f>SUM(D47:D51)</f>
        <v>195862000</v>
      </c>
      <c r="E46" s="109">
        <f>SUM(E47:E51)</f>
        <v>306000</v>
      </c>
      <c r="F46" s="143">
        <f>SUM(F47:F51)</f>
        <v>196168000</v>
      </c>
    </row>
    <row r="47" spans="1:6" ht="12" customHeight="1" x14ac:dyDescent="0.2">
      <c r="A47" s="209" t="s">
        <v>63</v>
      </c>
      <c r="B47" s="7" t="s">
        <v>36</v>
      </c>
      <c r="C47" s="268">
        <v>137378000</v>
      </c>
      <c r="D47" s="268">
        <v>137378000</v>
      </c>
      <c r="E47" s="268">
        <v>246000</v>
      </c>
      <c r="F47" s="314">
        <f>D47+E47</f>
        <v>137624000</v>
      </c>
    </row>
    <row r="48" spans="1:6" ht="12" customHeight="1" x14ac:dyDescent="0.2">
      <c r="A48" s="209" t="s">
        <v>64</v>
      </c>
      <c r="B48" s="6" t="s">
        <v>108</v>
      </c>
      <c r="C48" s="47">
        <v>31261000</v>
      </c>
      <c r="D48" s="47">
        <v>31261000</v>
      </c>
      <c r="E48" s="47">
        <v>60000</v>
      </c>
      <c r="F48" s="314">
        <f t="shared" ref="F48:F51" si="5">D48+E48</f>
        <v>31321000</v>
      </c>
    </row>
    <row r="49" spans="1:6" ht="12" customHeight="1" x14ac:dyDescent="0.2">
      <c r="A49" s="209" t="s">
        <v>65</v>
      </c>
      <c r="B49" s="6" t="s">
        <v>82</v>
      </c>
      <c r="C49" s="47">
        <v>26923000</v>
      </c>
      <c r="D49" s="47">
        <v>26923000</v>
      </c>
      <c r="E49" s="47"/>
      <c r="F49" s="314">
        <f t="shared" si="5"/>
        <v>26923000</v>
      </c>
    </row>
    <row r="50" spans="1:6" ht="12" customHeight="1" x14ac:dyDescent="0.2">
      <c r="A50" s="209" t="s">
        <v>66</v>
      </c>
      <c r="B50" s="6" t="s">
        <v>109</v>
      </c>
      <c r="C50" s="47"/>
      <c r="D50" s="47"/>
      <c r="E50" s="47"/>
      <c r="F50" s="314">
        <f t="shared" si="5"/>
        <v>0</v>
      </c>
    </row>
    <row r="51" spans="1:6" ht="12" customHeight="1" thickBot="1" x14ac:dyDescent="0.25">
      <c r="A51" s="209" t="s">
        <v>83</v>
      </c>
      <c r="B51" s="6" t="s">
        <v>110</v>
      </c>
      <c r="C51" s="47">
        <v>300000</v>
      </c>
      <c r="D51" s="47">
        <v>300000</v>
      </c>
      <c r="E51" s="47"/>
      <c r="F51" s="314">
        <f t="shared" si="5"/>
        <v>300000</v>
      </c>
    </row>
    <row r="52" spans="1:6" ht="12" customHeight="1" thickBot="1" x14ac:dyDescent="0.25">
      <c r="A52" s="75" t="s">
        <v>8</v>
      </c>
      <c r="B52" s="56" t="s">
        <v>313</v>
      </c>
      <c r="C52" s="109">
        <f>SUM(C53:C55)</f>
        <v>2950000</v>
      </c>
      <c r="D52" s="109">
        <f>SUM(D53:D55)</f>
        <v>2950000</v>
      </c>
      <c r="E52" s="109">
        <f>SUM(E53:E55)</f>
        <v>0</v>
      </c>
      <c r="F52" s="143">
        <f>SUM(F53:F55)</f>
        <v>2950000</v>
      </c>
    </row>
    <row r="53" spans="1:6" s="217" customFormat="1" ht="12" customHeight="1" x14ac:dyDescent="0.2">
      <c r="A53" s="209" t="s">
        <v>69</v>
      </c>
      <c r="B53" s="7" t="s">
        <v>127</v>
      </c>
      <c r="C53" s="268"/>
      <c r="D53" s="268"/>
      <c r="E53" s="268"/>
      <c r="F53" s="314">
        <f>D53+E53</f>
        <v>0</v>
      </c>
    </row>
    <row r="54" spans="1:6" ht="12" customHeight="1" x14ac:dyDescent="0.2">
      <c r="A54" s="209" t="s">
        <v>70</v>
      </c>
      <c r="B54" s="6" t="s">
        <v>112</v>
      </c>
      <c r="C54" s="47">
        <v>1000000</v>
      </c>
      <c r="D54" s="47">
        <v>1000000</v>
      </c>
      <c r="E54" s="47"/>
      <c r="F54" s="314">
        <f t="shared" ref="F54:F56" si="6">D54+E54</f>
        <v>1000000</v>
      </c>
    </row>
    <row r="55" spans="1:6" ht="12" customHeight="1" x14ac:dyDescent="0.2">
      <c r="A55" s="209" t="s">
        <v>71</v>
      </c>
      <c r="B55" s="6" t="s">
        <v>41</v>
      </c>
      <c r="C55" s="47">
        <v>1950000</v>
      </c>
      <c r="D55" s="47">
        <v>1950000</v>
      </c>
      <c r="E55" s="47"/>
      <c r="F55" s="314">
        <f t="shared" si="6"/>
        <v>1950000</v>
      </c>
    </row>
    <row r="56" spans="1:6" ht="12" customHeight="1" thickBot="1" x14ac:dyDescent="0.25">
      <c r="A56" s="209" t="s">
        <v>72</v>
      </c>
      <c r="B56" s="6" t="s">
        <v>405</v>
      </c>
      <c r="C56" s="47"/>
      <c r="D56" s="47"/>
      <c r="E56" s="47"/>
      <c r="F56" s="314">
        <f t="shared" si="6"/>
        <v>0</v>
      </c>
    </row>
    <row r="57" spans="1:6" ht="12" customHeight="1" thickBot="1" x14ac:dyDescent="0.25">
      <c r="A57" s="75" t="s">
        <v>9</v>
      </c>
      <c r="B57" s="56" t="s">
        <v>4</v>
      </c>
      <c r="C57" s="293"/>
      <c r="D57" s="293"/>
      <c r="E57" s="293"/>
      <c r="F57" s="143">
        <f>C57+E57</f>
        <v>0</v>
      </c>
    </row>
    <row r="58" spans="1:6" ht="15" customHeight="1" thickBot="1" x14ac:dyDescent="0.25">
      <c r="A58" s="75" t="s">
        <v>10</v>
      </c>
      <c r="B58" s="92" t="s">
        <v>409</v>
      </c>
      <c r="C58" s="294">
        <f>+C46+C52+C57</f>
        <v>198812000</v>
      </c>
      <c r="D58" s="294">
        <f>+D46+D52+D57</f>
        <v>198812000</v>
      </c>
      <c r="E58" s="294">
        <f>+E46+E52+E57</f>
        <v>306000</v>
      </c>
      <c r="F58" s="146">
        <f>+F46+F52+F57</f>
        <v>199118000</v>
      </c>
    </row>
    <row r="59" spans="1:6" ht="13.5" thickBot="1" x14ac:dyDescent="0.25">
      <c r="C59" s="147"/>
      <c r="D59" s="147"/>
      <c r="E59" s="147"/>
      <c r="F59" s="147"/>
    </row>
    <row r="60" spans="1:6" ht="15" customHeight="1" thickBot="1" x14ac:dyDescent="0.25">
      <c r="A60" s="95" t="s">
        <v>400</v>
      </c>
      <c r="B60" s="96"/>
      <c r="C60" s="289">
        <v>35</v>
      </c>
      <c r="D60" s="289">
        <v>35</v>
      </c>
      <c r="E60" s="289"/>
      <c r="F60" s="304">
        <f>C60+E60</f>
        <v>35</v>
      </c>
    </row>
    <row r="61" spans="1:6" ht="14.25" customHeight="1" thickBot="1" x14ac:dyDescent="0.25">
      <c r="A61" s="95" t="s">
        <v>123</v>
      </c>
      <c r="B61" s="96"/>
      <c r="C61" s="289"/>
      <c r="D61" s="289"/>
      <c r="E61" s="289"/>
      <c r="F61" s="304">
        <f>C61+E61</f>
        <v>0</v>
      </c>
    </row>
  </sheetData>
  <sheetProtection formatCells="0"/>
  <mergeCells count="4">
    <mergeCell ref="B2:E2"/>
    <mergeCell ref="B3:E3"/>
    <mergeCell ref="A7:F7"/>
    <mergeCell ref="A45:F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topLeftCell="A28" zoomScaleNormal="100" workbookViewId="0">
      <selection activeCell="E49" sqref="E49"/>
    </sheetView>
  </sheetViews>
  <sheetFormatPr defaultRowHeight="12.75" x14ac:dyDescent="0.2"/>
  <cols>
    <col min="1" max="1" width="13" style="93" customWidth="1"/>
    <col min="2" max="2" width="56.5" style="94" customWidth="1"/>
    <col min="3" max="3" width="13.6640625" style="94" customWidth="1"/>
    <col min="4" max="4" width="14.1640625" style="94" customWidth="1"/>
    <col min="5" max="5" width="13" style="94" customWidth="1"/>
    <col min="6" max="6" width="13.6640625" style="94" customWidth="1"/>
    <col min="7" max="16384" width="9.33203125" style="94"/>
  </cols>
  <sheetData>
    <row r="1" spans="1:6" s="80" customFormat="1" ht="21" customHeight="1" thickBot="1" x14ac:dyDescent="0.25">
      <c r="A1" s="79"/>
      <c r="B1" s="81"/>
      <c r="C1" s="1"/>
      <c r="D1" s="1"/>
      <c r="E1" s="1"/>
      <c r="F1" s="280" t="s">
        <v>474</v>
      </c>
    </row>
    <row r="2" spans="1:6" s="213" customFormat="1" ht="24.75" thickBot="1" x14ac:dyDescent="0.25">
      <c r="A2" s="72" t="s">
        <v>435</v>
      </c>
      <c r="B2" s="375" t="s">
        <v>555</v>
      </c>
      <c r="C2" s="376"/>
      <c r="D2" s="376"/>
      <c r="E2" s="377"/>
      <c r="F2" s="292" t="s">
        <v>42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42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'5.2. sz. mell'!F4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731000</v>
      </c>
      <c r="D8" s="109">
        <f>SUM(D9:D19)</f>
        <v>731000</v>
      </c>
      <c r="E8" s="109">
        <f>SUM(E9:E19)</f>
        <v>0</v>
      </c>
      <c r="F8" s="143">
        <f>SUM(F9:F19)</f>
        <v>731000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600000</v>
      </c>
      <c r="D10" s="106">
        <v>600000</v>
      </c>
      <c r="E10" s="106"/>
      <c r="F10" s="321">
        <f t="shared" ref="F10:F19" si="0">D10+E10</f>
        <v>600000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106"/>
      <c r="E11" s="106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106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/>
      <c r="D13" s="106"/>
      <c r="E13" s="106"/>
      <c r="F13" s="321">
        <f t="shared" si="0"/>
        <v>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106"/>
      <c r="E14" s="106"/>
      <c r="F14" s="321">
        <f t="shared" si="0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106"/>
      <c r="E15" s="106"/>
      <c r="F15" s="321">
        <f t="shared" si="0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67"/>
      <c r="E16" s="267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106"/>
      <c r="E17" s="106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108"/>
      <c r="E18" s="108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>
        <v>131000</v>
      </c>
      <c r="D19" s="108">
        <v>131000</v>
      </c>
      <c r="E19" s="108"/>
      <c r="F19" s="321">
        <f t="shared" si="0"/>
        <v>131000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109"/>
      <c r="E20" s="109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106"/>
      <c r="E21" s="106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553</v>
      </c>
      <c r="C22" s="106"/>
      <c r="D22" s="106"/>
      <c r="E22" s="106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106"/>
      <c r="E23" s="106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402</v>
      </c>
      <c r="C24" s="106"/>
      <c r="D24" s="106"/>
      <c r="E24" s="106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>
        <v>2308000</v>
      </c>
      <c r="D25" s="293">
        <v>2308000</v>
      </c>
      <c r="E25" s="293"/>
      <c r="F25" s="341">
        <f t="shared" si="1"/>
        <v>2308000</v>
      </c>
    </row>
    <row r="26" spans="1:6" s="216" customFormat="1" ht="12" customHeight="1" thickBot="1" x14ac:dyDescent="0.25">
      <c r="A26" s="75" t="s">
        <v>10</v>
      </c>
      <c r="B26" s="56" t="s">
        <v>403</v>
      </c>
      <c r="C26" s="109">
        <f>+C27+C28+C29</f>
        <v>240000</v>
      </c>
      <c r="D26" s="109">
        <f>+D27+D28+D29</f>
        <v>240000</v>
      </c>
      <c r="E26" s="109">
        <f>+E27+E28+E29</f>
        <v>0</v>
      </c>
      <c r="F26" s="143">
        <f>+F27+F28+F29</f>
        <v>240000</v>
      </c>
    </row>
    <row r="27" spans="1:6" s="216" customFormat="1" ht="12" customHeight="1" x14ac:dyDescent="0.2">
      <c r="A27" s="210" t="s">
        <v>161</v>
      </c>
      <c r="B27" s="211" t="s">
        <v>157</v>
      </c>
      <c r="C27" s="268"/>
      <c r="D27" s="268"/>
      <c r="E27" s="268"/>
      <c r="F27" s="314">
        <f>D27+E27</f>
        <v>0</v>
      </c>
    </row>
    <row r="28" spans="1:6" s="216" customFormat="1" ht="12" customHeight="1" x14ac:dyDescent="0.2">
      <c r="A28" s="210" t="s">
        <v>162</v>
      </c>
      <c r="B28" s="211" t="s">
        <v>553</v>
      </c>
      <c r="C28" s="106">
        <v>240000</v>
      </c>
      <c r="D28" s="106">
        <v>240000</v>
      </c>
      <c r="E28" s="106"/>
      <c r="F28" s="314">
        <f t="shared" ref="F28:F30" si="2">D28+E28</f>
        <v>240000</v>
      </c>
    </row>
    <row r="29" spans="1:6" s="216" customFormat="1" ht="12" customHeight="1" x14ac:dyDescent="0.2">
      <c r="A29" s="210" t="s">
        <v>163</v>
      </c>
      <c r="B29" s="212" t="s">
        <v>302</v>
      </c>
      <c r="C29" s="106"/>
      <c r="D29" s="106"/>
      <c r="E29" s="106"/>
      <c r="F29" s="314">
        <f t="shared" si="2"/>
        <v>0</v>
      </c>
    </row>
    <row r="30" spans="1:6" s="216" customFormat="1" ht="12" customHeight="1" thickBot="1" x14ac:dyDescent="0.25">
      <c r="A30" s="209" t="s">
        <v>164</v>
      </c>
      <c r="B30" s="61" t="s">
        <v>404</v>
      </c>
      <c r="C30" s="48"/>
      <c r="D30" s="48"/>
      <c r="E30" s="48"/>
      <c r="F30" s="314">
        <f t="shared" si="2"/>
        <v>0</v>
      </c>
    </row>
    <row r="31" spans="1:6" s="216" customFormat="1" ht="12" customHeight="1" thickBot="1" x14ac:dyDescent="0.25">
      <c r="A31" s="75" t="s">
        <v>11</v>
      </c>
      <c r="B31" s="56" t="s">
        <v>303</v>
      </c>
      <c r="C31" s="109">
        <f>+C32+C33+C34</f>
        <v>0</v>
      </c>
      <c r="D31" s="109"/>
      <c r="E31" s="109">
        <f>+E32+E33+E34</f>
        <v>0</v>
      </c>
      <c r="F31" s="143">
        <f>+F32+F33+F34</f>
        <v>0</v>
      </c>
    </row>
    <row r="32" spans="1:6" s="216" customFormat="1" ht="12" customHeight="1" x14ac:dyDescent="0.2">
      <c r="A32" s="210" t="s">
        <v>56</v>
      </c>
      <c r="B32" s="211" t="s">
        <v>184</v>
      </c>
      <c r="C32" s="268"/>
      <c r="D32" s="268"/>
      <c r="E32" s="268"/>
      <c r="F32" s="314">
        <f>C32+E32</f>
        <v>0</v>
      </c>
    </row>
    <row r="33" spans="1:6" s="216" customFormat="1" ht="12" customHeight="1" x14ac:dyDescent="0.2">
      <c r="A33" s="210" t="s">
        <v>57</v>
      </c>
      <c r="B33" s="212" t="s">
        <v>185</v>
      </c>
      <c r="C33" s="110"/>
      <c r="D33" s="110"/>
      <c r="E33" s="110"/>
      <c r="F33" s="309">
        <f>C33+E33</f>
        <v>0</v>
      </c>
    </row>
    <row r="34" spans="1:6" s="216" customFormat="1" ht="12" customHeight="1" thickBot="1" x14ac:dyDescent="0.25">
      <c r="A34" s="209" t="s">
        <v>58</v>
      </c>
      <c r="B34" s="61" t="s">
        <v>186</v>
      </c>
      <c r="C34" s="48"/>
      <c r="D34" s="48"/>
      <c r="E34" s="48"/>
      <c r="F34" s="323">
        <f>C34+E34</f>
        <v>0</v>
      </c>
    </row>
    <row r="35" spans="1:6" s="148" customFormat="1" ht="12" customHeight="1" thickBot="1" x14ac:dyDescent="0.25">
      <c r="A35" s="75" t="s">
        <v>12</v>
      </c>
      <c r="B35" s="56" t="s">
        <v>272</v>
      </c>
      <c r="C35" s="293"/>
      <c r="D35" s="293"/>
      <c r="E35" s="293"/>
      <c r="F35" s="143">
        <f>C35+E35</f>
        <v>0</v>
      </c>
    </row>
    <row r="36" spans="1:6" s="148" customFormat="1" ht="12" customHeight="1" thickBot="1" x14ac:dyDescent="0.25">
      <c r="A36" s="75" t="s">
        <v>13</v>
      </c>
      <c r="B36" s="56" t="s">
        <v>304</v>
      </c>
      <c r="C36" s="293"/>
      <c r="D36" s="293"/>
      <c r="E36" s="293"/>
      <c r="F36" s="143">
        <f>C36+E36</f>
        <v>0</v>
      </c>
    </row>
    <row r="37" spans="1:6" s="148" customFormat="1" ht="12" customHeight="1" thickBot="1" x14ac:dyDescent="0.25">
      <c r="A37" s="73" t="s">
        <v>14</v>
      </c>
      <c r="B37" s="56" t="s">
        <v>305</v>
      </c>
      <c r="C37" s="109">
        <f>+C8+C20+C25+C26+C31+C35+C36</f>
        <v>3279000</v>
      </c>
      <c r="D37" s="109">
        <f>+D8+D20+D25+D26+D31+D35+D36</f>
        <v>3279000</v>
      </c>
      <c r="E37" s="109">
        <f>+E8+E20+E25+E26+E31+E35+E36</f>
        <v>0</v>
      </c>
      <c r="F37" s="143">
        <f>+F8+F20+F25+F26+F31+F35+F36</f>
        <v>3279000</v>
      </c>
    </row>
    <row r="38" spans="1:6" s="148" customFormat="1" ht="12" customHeight="1" thickBot="1" x14ac:dyDescent="0.25">
      <c r="A38" s="86" t="s">
        <v>15</v>
      </c>
      <c r="B38" s="56" t="s">
        <v>306</v>
      </c>
      <c r="C38" s="109">
        <f>+C39+C40+C41</f>
        <v>195533000</v>
      </c>
      <c r="D38" s="109">
        <f>+D39+D40+D41</f>
        <v>195533000</v>
      </c>
      <c r="E38" s="109">
        <f>+E39+E40+E41</f>
        <v>306000</v>
      </c>
      <c r="F38" s="143">
        <f>+F39+F40+F41</f>
        <v>195839000</v>
      </c>
    </row>
    <row r="39" spans="1:6" s="148" customFormat="1" ht="12" customHeight="1" x14ac:dyDescent="0.2">
      <c r="A39" s="210" t="s">
        <v>307</v>
      </c>
      <c r="B39" s="211" t="s">
        <v>134</v>
      </c>
      <c r="C39" s="268"/>
      <c r="D39" s="268"/>
      <c r="E39" s="268"/>
      <c r="F39" s="314">
        <f>D39+E39</f>
        <v>0</v>
      </c>
    </row>
    <row r="40" spans="1:6" s="148" customFormat="1" ht="12" customHeight="1" x14ac:dyDescent="0.2">
      <c r="A40" s="210" t="s">
        <v>308</v>
      </c>
      <c r="B40" s="212" t="s">
        <v>2</v>
      </c>
      <c r="C40" s="110"/>
      <c r="D40" s="110"/>
      <c r="E40" s="110"/>
      <c r="F40" s="314">
        <f>D40+E40</f>
        <v>0</v>
      </c>
    </row>
    <row r="41" spans="1:6" s="216" customFormat="1" ht="12" customHeight="1" thickBot="1" x14ac:dyDescent="0.25">
      <c r="A41" s="209" t="s">
        <v>309</v>
      </c>
      <c r="B41" s="61" t="s">
        <v>310</v>
      </c>
      <c r="C41" s="48">
        <v>195533000</v>
      </c>
      <c r="D41" s="48">
        <v>195533000</v>
      </c>
      <c r="E41" s="48">
        <v>306000</v>
      </c>
      <c r="F41" s="323">
        <f>C41+E41</f>
        <v>195839000</v>
      </c>
    </row>
    <row r="42" spans="1:6" s="216" customFormat="1" ht="15" customHeight="1" thickBot="1" x14ac:dyDescent="0.25">
      <c r="A42" s="86" t="s">
        <v>16</v>
      </c>
      <c r="B42" s="87" t="s">
        <v>311</v>
      </c>
      <c r="C42" s="294">
        <f>+C37+C38</f>
        <v>198812000</v>
      </c>
      <c r="D42" s="294">
        <f>+D37+D38</f>
        <v>198812000</v>
      </c>
      <c r="E42" s="294">
        <f>+E37+E38</f>
        <v>306000</v>
      </c>
      <c r="F42" s="146">
        <f>+F37+F38</f>
        <v>199118000</v>
      </c>
    </row>
    <row r="43" spans="1:6" s="216" customFormat="1" ht="15" customHeight="1" x14ac:dyDescent="0.2">
      <c r="A43" s="88"/>
      <c r="B43" s="89"/>
      <c r="C43" s="144"/>
      <c r="D43" s="144"/>
    </row>
    <row r="44" spans="1:6" ht="13.5" thickBot="1" x14ac:dyDescent="0.25">
      <c r="A44" s="90"/>
      <c r="B44" s="91"/>
      <c r="C44" s="145"/>
      <c r="D44" s="145"/>
    </row>
    <row r="45" spans="1:6" s="215" customFormat="1" ht="16.5" customHeight="1" thickBot="1" x14ac:dyDescent="0.25">
      <c r="A45" s="371" t="s">
        <v>40</v>
      </c>
      <c r="B45" s="372"/>
      <c r="C45" s="372"/>
      <c r="D45" s="372"/>
      <c r="E45" s="372"/>
      <c r="F45" s="373"/>
    </row>
    <row r="46" spans="1:6" s="217" customFormat="1" ht="12" customHeight="1" thickBot="1" x14ac:dyDescent="0.25">
      <c r="A46" s="75" t="s">
        <v>7</v>
      </c>
      <c r="B46" s="56" t="s">
        <v>312</v>
      </c>
      <c r="C46" s="109">
        <f>SUM(C47:C51)</f>
        <v>195862000</v>
      </c>
      <c r="D46" s="109">
        <f>SUM(D47:D51)</f>
        <v>195862000</v>
      </c>
      <c r="E46" s="109">
        <f>SUM(E47:E51)</f>
        <v>306000</v>
      </c>
      <c r="F46" s="143">
        <f>SUM(F47:F51)</f>
        <v>196168000</v>
      </c>
    </row>
    <row r="47" spans="1:6" ht="12" customHeight="1" x14ac:dyDescent="0.2">
      <c r="A47" s="209" t="s">
        <v>63</v>
      </c>
      <c r="B47" s="7" t="s">
        <v>36</v>
      </c>
      <c r="C47" s="268">
        <v>137378000</v>
      </c>
      <c r="D47" s="268">
        <v>137378000</v>
      </c>
      <c r="E47" s="268">
        <v>246000</v>
      </c>
      <c r="F47" s="314">
        <f>D47+E47</f>
        <v>137624000</v>
      </c>
    </row>
    <row r="48" spans="1:6" ht="12" customHeight="1" x14ac:dyDescent="0.2">
      <c r="A48" s="209" t="s">
        <v>64</v>
      </c>
      <c r="B48" s="6" t="s">
        <v>108</v>
      </c>
      <c r="C48" s="47">
        <v>31261000</v>
      </c>
      <c r="D48" s="47">
        <v>31261000</v>
      </c>
      <c r="E48" s="47">
        <v>60000</v>
      </c>
      <c r="F48" s="314">
        <f t="shared" ref="F48:F51" si="3">D48+E48</f>
        <v>31321000</v>
      </c>
    </row>
    <row r="49" spans="1:6" ht="12" customHeight="1" x14ac:dyDescent="0.2">
      <c r="A49" s="209" t="s">
        <v>65</v>
      </c>
      <c r="B49" s="6" t="s">
        <v>82</v>
      </c>
      <c r="C49" s="47">
        <v>26923000</v>
      </c>
      <c r="D49" s="47">
        <v>26923000</v>
      </c>
      <c r="E49" s="47"/>
      <c r="F49" s="314">
        <f t="shared" si="3"/>
        <v>26923000</v>
      </c>
    </row>
    <row r="50" spans="1:6" ht="12" customHeight="1" x14ac:dyDescent="0.2">
      <c r="A50" s="209" t="s">
        <v>66</v>
      </c>
      <c r="B50" s="6" t="s">
        <v>109</v>
      </c>
      <c r="C50" s="47"/>
      <c r="D50" s="47"/>
      <c r="E50" s="47"/>
      <c r="F50" s="314">
        <f t="shared" si="3"/>
        <v>0</v>
      </c>
    </row>
    <row r="51" spans="1:6" ht="12" customHeight="1" thickBot="1" x14ac:dyDescent="0.25">
      <c r="A51" s="209" t="s">
        <v>83</v>
      </c>
      <c r="B51" s="6" t="s">
        <v>110</v>
      </c>
      <c r="C51" s="47">
        <v>300000</v>
      </c>
      <c r="D51" s="47">
        <v>300000</v>
      </c>
      <c r="E51" s="47"/>
      <c r="F51" s="314">
        <f t="shared" si="3"/>
        <v>300000</v>
      </c>
    </row>
    <row r="52" spans="1:6" ht="12" customHeight="1" thickBot="1" x14ac:dyDescent="0.25">
      <c r="A52" s="75" t="s">
        <v>8</v>
      </c>
      <c r="B52" s="56" t="s">
        <v>313</v>
      </c>
      <c r="C52" s="109">
        <f>SUM(C53:C55)</f>
        <v>2950000</v>
      </c>
      <c r="D52" s="109">
        <f>SUM(D53:D55)</f>
        <v>2950000</v>
      </c>
      <c r="E52" s="109">
        <f>SUM(E53:E55)</f>
        <v>0</v>
      </c>
      <c r="F52" s="143">
        <f>SUM(F53:F55)</f>
        <v>2950000</v>
      </c>
    </row>
    <row r="53" spans="1:6" s="217" customFormat="1" ht="12" customHeight="1" x14ac:dyDescent="0.2">
      <c r="A53" s="209" t="s">
        <v>69</v>
      </c>
      <c r="B53" s="7" t="s">
        <v>127</v>
      </c>
      <c r="C53" s="268"/>
      <c r="D53" s="268"/>
      <c r="E53" s="268"/>
      <c r="F53" s="314">
        <f>D53+E53</f>
        <v>0</v>
      </c>
    </row>
    <row r="54" spans="1:6" ht="12" customHeight="1" x14ac:dyDescent="0.2">
      <c r="A54" s="209" t="s">
        <v>70</v>
      </c>
      <c r="B54" s="6" t="s">
        <v>112</v>
      </c>
      <c r="C54" s="47">
        <v>1000000</v>
      </c>
      <c r="D54" s="47">
        <v>1000000</v>
      </c>
      <c r="E54" s="47"/>
      <c r="F54" s="314">
        <f t="shared" ref="F54:F56" si="4">D54+E54</f>
        <v>1000000</v>
      </c>
    </row>
    <row r="55" spans="1:6" ht="12" customHeight="1" x14ac:dyDescent="0.2">
      <c r="A55" s="209" t="s">
        <v>71</v>
      </c>
      <c r="B55" s="6" t="s">
        <v>41</v>
      </c>
      <c r="C55" s="47">
        <v>1950000</v>
      </c>
      <c r="D55" s="47">
        <v>1950000</v>
      </c>
      <c r="E55" s="47"/>
      <c r="F55" s="314">
        <f t="shared" si="4"/>
        <v>1950000</v>
      </c>
    </row>
    <row r="56" spans="1:6" ht="12" customHeight="1" thickBot="1" x14ac:dyDescent="0.25">
      <c r="A56" s="209" t="s">
        <v>72</v>
      </c>
      <c r="B56" s="6" t="s">
        <v>405</v>
      </c>
      <c r="C56" s="47"/>
      <c r="D56" s="47"/>
      <c r="E56" s="47"/>
      <c r="F56" s="314">
        <f t="shared" si="4"/>
        <v>0</v>
      </c>
    </row>
    <row r="57" spans="1:6" ht="12" customHeight="1" thickBot="1" x14ac:dyDescent="0.25">
      <c r="A57" s="75" t="s">
        <v>9</v>
      </c>
      <c r="B57" s="56" t="s">
        <v>4</v>
      </c>
      <c r="C57" s="293"/>
      <c r="D57" s="293"/>
      <c r="E57" s="293"/>
      <c r="F57" s="143">
        <f>C57+E57</f>
        <v>0</v>
      </c>
    </row>
    <row r="58" spans="1:6" ht="15" customHeight="1" thickBot="1" x14ac:dyDescent="0.25">
      <c r="A58" s="75" t="s">
        <v>10</v>
      </c>
      <c r="B58" s="92" t="s">
        <v>409</v>
      </c>
      <c r="C58" s="294">
        <f>+C46+C52+C57</f>
        <v>198812000</v>
      </c>
      <c r="D58" s="294">
        <f>+D46+D52+D57</f>
        <v>198812000</v>
      </c>
      <c r="E58" s="294">
        <f>+E46+E52+E57</f>
        <v>306000</v>
      </c>
      <c r="F58" s="146">
        <f>+F46+F52+F57</f>
        <v>199118000</v>
      </c>
    </row>
    <row r="59" spans="1:6" ht="13.5" thickBot="1" x14ac:dyDescent="0.25">
      <c r="C59" s="147"/>
      <c r="D59" s="147"/>
      <c r="E59" s="147"/>
      <c r="F59" s="147"/>
    </row>
    <row r="60" spans="1:6" ht="15" customHeight="1" thickBot="1" x14ac:dyDescent="0.25">
      <c r="A60" s="95" t="s">
        <v>400</v>
      </c>
      <c r="B60" s="96"/>
      <c r="C60" s="289">
        <v>35</v>
      </c>
      <c r="D60" s="289"/>
      <c r="E60" s="289"/>
      <c r="F60" s="304">
        <f>C60+E60</f>
        <v>35</v>
      </c>
    </row>
    <row r="61" spans="1:6" ht="14.25" customHeight="1" thickBot="1" x14ac:dyDescent="0.25">
      <c r="A61" s="95" t="s">
        <v>123</v>
      </c>
      <c r="B61" s="96"/>
      <c r="C61" s="289"/>
      <c r="D61" s="289"/>
      <c r="E61" s="289"/>
      <c r="F61" s="304">
        <f>C61+E61</f>
        <v>0</v>
      </c>
    </row>
  </sheetData>
  <sheetProtection formatCells="0"/>
  <mergeCells count="4">
    <mergeCell ref="B2:E2"/>
    <mergeCell ref="B3:E3"/>
    <mergeCell ref="A7:F7"/>
    <mergeCell ref="A45:F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E48" sqref="E48"/>
    </sheetView>
  </sheetViews>
  <sheetFormatPr defaultRowHeight="12.75" x14ac:dyDescent="0.2"/>
  <cols>
    <col min="1" max="1" width="13.83203125" style="93" customWidth="1"/>
    <col min="2" max="2" width="54" style="94" customWidth="1"/>
    <col min="3" max="3" width="15.33203125" style="94" customWidth="1"/>
    <col min="4" max="4" width="13.5" style="94" customWidth="1"/>
    <col min="5" max="5" width="13.83203125" style="94" customWidth="1"/>
    <col min="6" max="6" width="14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475</v>
      </c>
    </row>
    <row r="2" spans="1:6" s="213" customFormat="1" ht="25.5" customHeight="1" thickBot="1" x14ac:dyDescent="0.25">
      <c r="A2" s="72" t="s">
        <v>435</v>
      </c>
      <c r="B2" s="375" t="s">
        <v>554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6280000</v>
      </c>
      <c r="D8" s="109">
        <f>SUM(D9:D19)</f>
        <v>6280000</v>
      </c>
      <c r="E8" s="109">
        <f>SUM(E9:E19)</f>
        <v>0</v>
      </c>
      <c r="F8" s="143">
        <f>SUM(F9:F19)</f>
        <v>6280000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400000</v>
      </c>
      <c r="D10" s="106">
        <v>400000</v>
      </c>
      <c r="E10" s="260"/>
      <c r="F10" s="321">
        <f t="shared" ref="F10:F19" si="0">D10+E10</f>
        <v>400000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106"/>
      <c r="E11" s="260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4000000</v>
      </c>
      <c r="D13" s="106">
        <v>4000000</v>
      </c>
      <c r="E13" s="260"/>
      <c r="F13" s="321">
        <f t="shared" si="0"/>
        <v>4000000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>
        <v>1080000</v>
      </c>
      <c r="D14" s="106">
        <v>1080000</v>
      </c>
      <c r="E14" s="260"/>
      <c r="F14" s="321">
        <f t="shared" si="0"/>
        <v>1080000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>
        <v>800000</v>
      </c>
      <c r="D15" s="106">
        <v>800000</v>
      </c>
      <c r="E15" s="260"/>
      <c r="F15" s="321">
        <f t="shared" si="0"/>
        <v>800000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67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109">
        <f>SUM(D21:D23)</f>
        <v>0</v>
      </c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109">
        <f>+D27+D28</f>
        <v>0</v>
      </c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325"/>
      <c r="E29" s="325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109">
        <f>+D31+D32+D33</f>
        <v>0</v>
      </c>
      <c r="E30" s="109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5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6280000</v>
      </c>
      <c r="D36" s="109">
        <f>+D8+D20+D25+D26+D30+D34+D35</f>
        <v>6280000</v>
      </c>
      <c r="E36" s="262">
        <f>+E8+E20+E25+E26+E30+E34+E35</f>
        <v>0</v>
      </c>
      <c r="F36" s="143">
        <f>D36+E36</f>
        <v>6280000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296252000</v>
      </c>
      <c r="D37" s="109">
        <f>+D38+D39+D40</f>
        <v>298725000</v>
      </c>
      <c r="E37" s="262">
        <f>+E38+E39+E40</f>
        <v>222000</v>
      </c>
      <c r="F37" s="262">
        <f>+F38+F39+F40</f>
        <v>298947000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296252000</v>
      </c>
      <c r="D40" s="297">
        <v>298725000</v>
      </c>
      <c r="E40" s="297">
        <v>222000</v>
      </c>
      <c r="F40" s="314">
        <f>D40+E40</f>
        <v>298947000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302532000</v>
      </c>
      <c r="D41" s="294">
        <f>+D36+D37</f>
        <v>305005000</v>
      </c>
      <c r="E41" s="291">
        <f>+E36+E37</f>
        <v>222000</v>
      </c>
      <c r="F41" s="291">
        <f>+F36+F37</f>
        <v>305227000</v>
      </c>
    </row>
    <row r="42" spans="1:6" s="216" customFormat="1" ht="15" customHeight="1" x14ac:dyDescent="0.2">
      <c r="A42" s="88"/>
      <c r="B42" s="89"/>
      <c r="C42" s="144"/>
      <c r="D42" s="144"/>
      <c r="F42" s="32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302041000</v>
      </c>
      <c r="D45" s="109">
        <f>SUM(D46:D50)</f>
        <v>304514000</v>
      </c>
      <c r="E45" s="262">
        <f>SUM(E46:E50)</f>
        <v>222000</v>
      </c>
      <c r="F45" s="143">
        <f>SUM(F46:F50)</f>
        <v>304736000</v>
      </c>
    </row>
    <row r="46" spans="1:6" ht="12" customHeight="1" x14ac:dyDescent="0.2">
      <c r="A46" s="209" t="s">
        <v>63</v>
      </c>
      <c r="B46" s="7" t="s">
        <v>36</v>
      </c>
      <c r="C46" s="268">
        <v>198552000</v>
      </c>
      <c r="D46" s="58">
        <v>200579000</v>
      </c>
      <c r="E46" s="58">
        <v>180000</v>
      </c>
      <c r="F46" s="314">
        <f>D46+E46</f>
        <v>200759000</v>
      </c>
    </row>
    <row r="47" spans="1:6" ht="12" customHeight="1" x14ac:dyDescent="0.2">
      <c r="A47" s="209" t="s">
        <v>64</v>
      </c>
      <c r="B47" s="6" t="s">
        <v>108</v>
      </c>
      <c r="C47" s="47">
        <v>48231000</v>
      </c>
      <c r="D47" s="59">
        <v>48677000</v>
      </c>
      <c r="E47" s="59">
        <v>42000</v>
      </c>
      <c r="F47" s="314">
        <f t="shared" ref="F47:F50" si="3">D47+E47</f>
        <v>48719000</v>
      </c>
    </row>
    <row r="48" spans="1:6" ht="12" customHeight="1" x14ac:dyDescent="0.2">
      <c r="A48" s="209" t="s">
        <v>65</v>
      </c>
      <c r="B48" s="6" t="s">
        <v>82</v>
      </c>
      <c r="C48" s="47">
        <v>55258000</v>
      </c>
      <c r="D48" s="59">
        <v>55258000</v>
      </c>
      <c r="E48" s="59"/>
      <c r="F48" s="314">
        <f t="shared" si="3"/>
        <v>55258000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3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3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491000</v>
      </c>
      <c r="D51" s="109">
        <f>SUM(D52:D54)</f>
        <v>491000</v>
      </c>
      <c r="E51" s="262">
        <f>SUM(E52:E54)</f>
        <v>0</v>
      </c>
      <c r="F51" s="143">
        <f>SUM(F52:F54)</f>
        <v>491000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491000</v>
      </c>
      <c r="D52" s="58">
        <v>491000</v>
      </c>
      <c r="E52" s="58"/>
      <c r="F52" s="314">
        <f>D52+E52</f>
        <v>491000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4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4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4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302532000</v>
      </c>
      <c r="D57" s="294">
        <f>+D45+D51+D56</f>
        <v>305005000</v>
      </c>
      <c r="E57" s="291">
        <f>+E45+E51+E56</f>
        <v>222000</v>
      </c>
      <c r="F57" s="146">
        <f>+F45+F51+F56</f>
        <v>305227000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59</v>
      </c>
      <c r="D59" s="289">
        <v>59</v>
      </c>
      <c r="E59" s="289"/>
      <c r="F59" s="304">
        <f>C59+E59</f>
        <v>59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5" zoomScaleNormal="100" workbookViewId="0">
      <selection activeCell="H49" sqref="H49"/>
    </sheetView>
  </sheetViews>
  <sheetFormatPr defaultRowHeight="12.75" x14ac:dyDescent="0.2"/>
  <cols>
    <col min="1" max="1" width="13.83203125" style="93" customWidth="1"/>
    <col min="2" max="2" width="53.33203125" style="94" customWidth="1"/>
    <col min="3" max="3" width="14.1640625" style="94" customWidth="1"/>
    <col min="4" max="4" width="13.83203125" style="94" customWidth="1"/>
    <col min="5" max="5" width="14" style="94" customWidth="1"/>
    <col min="6" max="6" width="14.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476</v>
      </c>
    </row>
    <row r="2" spans="1:6" s="213" customFormat="1" ht="25.5" customHeight="1" thickBot="1" x14ac:dyDescent="0.25">
      <c r="A2" s="72" t="s">
        <v>435</v>
      </c>
      <c r="B2" s="375" t="s">
        <v>554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42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'5.3. sz. mell'!F4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6280000</v>
      </c>
      <c r="D8" s="109">
        <f>SUM(D9:D19)</f>
        <v>6280000</v>
      </c>
      <c r="E8" s="109">
        <f>SUM(E9:E19)</f>
        <v>0</v>
      </c>
      <c r="F8" s="143">
        <f>SUM(F9:F19)</f>
        <v>6280000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400000</v>
      </c>
      <c r="D10" s="106">
        <v>400000</v>
      </c>
      <c r="E10" s="260"/>
      <c r="F10" s="321">
        <f t="shared" ref="F10:F19" si="0">D10+E10</f>
        <v>400000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106"/>
      <c r="E11" s="260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4000000</v>
      </c>
      <c r="D13" s="106">
        <v>4000000</v>
      </c>
      <c r="E13" s="260"/>
      <c r="F13" s="321">
        <f t="shared" si="0"/>
        <v>4000000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>
        <v>1080000</v>
      </c>
      <c r="D14" s="106">
        <v>1080000</v>
      </c>
      <c r="E14" s="260"/>
      <c r="F14" s="321">
        <f t="shared" si="0"/>
        <v>1080000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>
        <v>800000</v>
      </c>
      <c r="D15" s="106">
        <v>800000</v>
      </c>
      <c r="E15" s="260"/>
      <c r="F15" s="321">
        <f t="shared" si="0"/>
        <v>800000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>D21+E21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ref="F22:F24" si="1">D22+E22</f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ref="F25" si="2">C25+E25</f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D27+E27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4">
        <f t="shared" ref="F28:F29" si="3">D28+E28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297"/>
      <c r="E29" s="297"/>
      <c r="F29" s="314">
        <f t="shared" si="3"/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262"/>
      <c r="E30" s="262">
        <f>+E31+E32+E33</f>
        <v>0</v>
      </c>
      <c r="F30" s="326">
        <f>C30+E30</f>
        <v>0</v>
      </c>
    </row>
    <row r="31" spans="1:6" s="216" customFormat="1" ht="12" customHeight="1" thickBot="1" x14ac:dyDescent="0.25">
      <c r="A31" s="210" t="s">
        <v>56</v>
      </c>
      <c r="B31" s="211" t="s">
        <v>184</v>
      </c>
      <c r="C31" s="268"/>
      <c r="D31" s="58"/>
      <c r="E31" s="58"/>
      <c r="F31" s="327">
        <f>D31+E31</f>
        <v>0</v>
      </c>
    </row>
    <row r="32" spans="1:6" s="216" customFormat="1" ht="12" customHeight="1" thickBot="1" x14ac:dyDescent="0.25">
      <c r="A32" s="210" t="s">
        <v>57</v>
      </c>
      <c r="B32" s="212" t="s">
        <v>185</v>
      </c>
      <c r="C32" s="110"/>
      <c r="D32" s="263"/>
      <c r="E32" s="263"/>
      <c r="F32" s="327">
        <f t="shared" ref="F32:F33" si="4">D32+E32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27">
        <f t="shared" si="4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ref="F34" si="5">C34+E34</f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>D35+E35</f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6280000</v>
      </c>
      <c r="D36" s="109">
        <f>+D8+D20+D25+D26+D30+D34+D35</f>
        <v>6280000</v>
      </c>
      <c r="E36" s="262">
        <f>+E8+E20+E25+E26+E30+E34+E35</f>
        <v>0</v>
      </c>
      <c r="F36" s="262">
        <f>+F8+F20+F25+F26+F30+F34+F35</f>
        <v>6280000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296252000</v>
      </c>
      <c r="D37" s="109">
        <f>+D38+D39+D40</f>
        <v>298725000</v>
      </c>
      <c r="E37" s="262">
        <f>+E38+E39+E40</f>
        <v>222000</v>
      </c>
      <c r="F37" s="262">
        <f>+F38+F39+F40</f>
        <v>298947000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296252000</v>
      </c>
      <c r="D40" s="297">
        <v>298725000</v>
      </c>
      <c r="E40" s="297">
        <v>222000</v>
      </c>
      <c r="F40" s="314">
        <f>D40+E40</f>
        <v>298947000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302532000</v>
      </c>
      <c r="D41" s="294">
        <f t="shared" ref="D41:F41" si="6">+D36+D37</f>
        <v>305005000</v>
      </c>
      <c r="E41" s="294">
        <f t="shared" si="6"/>
        <v>222000</v>
      </c>
      <c r="F41" s="294">
        <f t="shared" si="6"/>
        <v>305227000</v>
      </c>
    </row>
    <row r="42" spans="1:6" s="216" customFormat="1" ht="15" customHeight="1" x14ac:dyDescent="0.2">
      <c r="A42" s="88"/>
      <c r="B42" s="89"/>
      <c r="C42" s="144"/>
      <c r="D42" s="14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302041000</v>
      </c>
      <c r="D45" s="109">
        <f>SUM(D46:D50)</f>
        <v>304514000</v>
      </c>
      <c r="E45" s="262">
        <f>SUM(E46:E50)</f>
        <v>222000</v>
      </c>
      <c r="F45" s="143">
        <f>SUM(F46:F50)</f>
        <v>304736000</v>
      </c>
    </row>
    <row r="46" spans="1:6" ht="12" customHeight="1" x14ac:dyDescent="0.2">
      <c r="A46" s="209" t="s">
        <v>63</v>
      </c>
      <c r="B46" s="7" t="s">
        <v>36</v>
      </c>
      <c r="C46" s="268">
        <v>198552000</v>
      </c>
      <c r="D46" s="58">
        <v>200579000</v>
      </c>
      <c r="E46" s="58">
        <v>180000</v>
      </c>
      <c r="F46" s="314">
        <f>D46+E46</f>
        <v>200759000</v>
      </c>
    </row>
    <row r="47" spans="1:6" ht="12" customHeight="1" x14ac:dyDescent="0.2">
      <c r="A47" s="209" t="s">
        <v>64</v>
      </c>
      <c r="B47" s="6" t="s">
        <v>108</v>
      </c>
      <c r="C47" s="47">
        <v>48231000</v>
      </c>
      <c r="D47" s="59">
        <v>48677000</v>
      </c>
      <c r="E47" s="59">
        <v>42000</v>
      </c>
      <c r="F47" s="314">
        <f t="shared" ref="F47:F48" si="7">D47+E47</f>
        <v>48719000</v>
      </c>
    </row>
    <row r="48" spans="1:6" ht="12" customHeight="1" x14ac:dyDescent="0.2">
      <c r="A48" s="209" t="s">
        <v>65</v>
      </c>
      <c r="B48" s="6" t="s">
        <v>82</v>
      </c>
      <c r="C48" s="47">
        <v>55258000</v>
      </c>
      <c r="D48" s="59">
        <v>55258000</v>
      </c>
      <c r="E48" s="59"/>
      <c r="F48" s="314">
        <f t="shared" si="7"/>
        <v>55258000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0">
        <f>C49+E49</f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0">
        <f>C50+E50</f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491000</v>
      </c>
      <c r="D51" s="109">
        <f>SUM(D52:D54)</f>
        <v>491000</v>
      </c>
      <c r="E51" s="262">
        <f>SUM(E52:E54)</f>
        <v>0</v>
      </c>
      <c r="F51" s="143">
        <f>SUM(F52:F54)</f>
        <v>491000</v>
      </c>
    </row>
    <row r="52" spans="1:6" s="217" customFormat="1" ht="12" customHeight="1" x14ac:dyDescent="0.2">
      <c r="A52" s="209" t="s">
        <v>69</v>
      </c>
      <c r="B52" s="7" t="s">
        <v>127</v>
      </c>
      <c r="C52" s="47">
        <v>491000</v>
      </c>
      <c r="D52" s="58">
        <v>491000</v>
      </c>
      <c r="E52" s="58"/>
      <c r="F52" s="314">
        <f>C52+E52</f>
        <v>491000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0">
        <f>C53+E53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0">
        <f>C54+E54</f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0">
        <f>C55+E55</f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302532000</v>
      </c>
      <c r="D57" s="294">
        <f>+D45+D51+D56</f>
        <v>305005000</v>
      </c>
      <c r="E57" s="291">
        <f>+E45+E51+E56</f>
        <v>222000</v>
      </c>
      <c r="F57" s="146">
        <f>+F45+F51+F56</f>
        <v>305227000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59</v>
      </c>
      <c r="D59" s="289">
        <v>59</v>
      </c>
      <c r="E59" s="289"/>
      <c r="F59" s="304">
        <f>C59+E59</f>
        <v>59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F48" sqref="F48"/>
    </sheetView>
  </sheetViews>
  <sheetFormatPr defaultRowHeight="12.75" x14ac:dyDescent="0.2"/>
  <cols>
    <col min="1" max="1" width="13.83203125" style="93" customWidth="1"/>
    <col min="2" max="2" width="54.5" style="94" customWidth="1"/>
    <col min="3" max="3" width="14.6640625" style="94" customWidth="1"/>
    <col min="4" max="4" width="13.6640625" style="94" customWidth="1"/>
    <col min="5" max="6" width="14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479</v>
      </c>
    </row>
    <row r="2" spans="1:6" s="213" customFormat="1" ht="25.5" customHeight="1" thickBot="1" x14ac:dyDescent="0.25">
      <c r="A2" s="72" t="s">
        <v>435</v>
      </c>
      <c r="B2" s="375" t="s">
        <v>556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4489000</v>
      </c>
      <c r="D8" s="109">
        <f>SUM(D9:D19)</f>
        <v>4489000</v>
      </c>
      <c r="E8" s="109">
        <f>SUM(E9:E19)</f>
        <v>0</v>
      </c>
      <c r="F8" s="143">
        <f>SUM(F9:F19)</f>
        <v>4489000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/>
      <c r="D10" s="260"/>
      <c r="E10" s="260"/>
      <c r="F10" s="321">
        <f t="shared" ref="F10:F19" si="0">D10+E10</f>
        <v>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>
        <v>100000</v>
      </c>
      <c r="D11" s="106">
        <v>100000</v>
      </c>
      <c r="E11" s="260"/>
      <c r="F11" s="321">
        <f t="shared" si="0"/>
        <v>100000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2860000</v>
      </c>
      <c r="D13" s="106">
        <v>2860000</v>
      </c>
      <c r="E13" s="260"/>
      <c r="F13" s="321">
        <f t="shared" si="0"/>
        <v>2860000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>
        <v>729000</v>
      </c>
      <c r="D14" s="106">
        <v>729000</v>
      </c>
      <c r="E14" s="260"/>
      <c r="F14" s="321">
        <f t="shared" si="0"/>
        <v>729000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>
        <v>800000</v>
      </c>
      <c r="D15" s="106">
        <v>800000</v>
      </c>
      <c r="E15" s="260"/>
      <c r="F15" s="321">
        <f t="shared" si="0"/>
        <v>800000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325"/>
      <c r="E29" s="325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109"/>
      <c r="E30" s="109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5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4489000</v>
      </c>
      <c r="D36" s="109">
        <f t="shared" ref="D36" si="3">+D8+D20+D25+D26+D30+D34+D35</f>
        <v>4489000</v>
      </c>
      <c r="E36" s="109">
        <f t="shared" ref="E36" si="4">+E8+E20+E25+E26+E30+E34+E35</f>
        <v>0</v>
      </c>
      <c r="F36" s="109">
        <f t="shared" ref="F36" si="5">+F8+F20+F25+F26+F30+F34+F35</f>
        <v>4489000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67879000</v>
      </c>
      <c r="D37" s="109">
        <f t="shared" ref="D37:F37" si="6">+D38+D39+D40</f>
        <v>67879000</v>
      </c>
      <c r="E37" s="109">
        <f t="shared" si="6"/>
        <v>4166794</v>
      </c>
      <c r="F37" s="109">
        <f t="shared" si="6"/>
        <v>72045794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67879000</v>
      </c>
      <c r="D40" s="297">
        <v>67879000</v>
      </c>
      <c r="E40" s="297">
        <v>4166794</v>
      </c>
      <c r="F40" s="314">
        <f>D40+E40</f>
        <v>72045794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72368000</v>
      </c>
      <c r="D41" s="294">
        <f t="shared" ref="D41:F41" si="7">+D36+D37</f>
        <v>72368000</v>
      </c>
      <c r="E41" s="294">
        <f t="shared" si="7"/>
        <v>4166794</v>
      </c>
      <c r="F41" s="294">
        <f t="shared" si="7"/>
        <v>76534794</v>
      </c>
    </row>
    <row r="42" spans="1:6" s="216" customFormat="1" ht="15" customHeight="1" x14ac:dyDescent="0.2">
      <c r="A42" s="88"/>
      <c r="B42" s="89"/>
      <c r="C42" s="144"/>
      <c r="D42" s="144"/>
      <c r="F42" s="32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71678000</v>
      </c>
      <c r="D45" s="109">
        <f>SUM(D46:D50)</f>
        <v>71678000</v>
      </c>
      <c r="E45" s="262">
        <f>SUM(E46:E50)</f>
        <v>4166794</v>
      </c>
      <c r="F45" s="143">
        <f>SUM(F46:F50)</f>
        <v>75844794</v>
      </c>
    </row>
    <row r="46" spans="1:6" ht="12" customHeight="1" x14ac:dyDescent="0.2">
      <c r="A46" s="209" t="s">
        <v>63</v>
      </c>
      <c r="B46" s="7" t="s">
        <v>36</v>
      </c>
      <c r="C46" s="268">
        <v>41700000</v>
      </c>
      <c r="D46" s="58">
        <v>41700000</v>
      </c>
      <c r="E46" s="58">
        <v>3412257</v>
      </c>
      <c r="F46" s="314">
        <f>D46+E46</f>
        <v>45112257</v>
      </c>
    </row>
    <row r="47" spans="1:6" ht="12" customHeight="1" x14ac:dyDescent="0.2">
      <c r="A47" s="209" t="s">
        <v>64</v>
      </c>
      <c r="B47" s="6" t="s">
        <v>108</v>
      </c>
      <c r="C47" s="47">
        <v>9835000</v>
      </c>
      <c r="D47" s="59">
        <v>9835000</v>
      </c>
      <c r="E47" s="59">
        <v>754537</v>
      </c>
      <c r="F47" s="314">
        <f t="shared" ref="F47:F50" si="8">D47+E47</f>
        <v>10589537</v>
      </c>
    </row>
    <row r="48" spans="1:6" ht="12" customHeight="1" x14ac:dyDescent="0.2">
      <c r="A48" s="209" t="s">
        <v>65</v>
      </c>
      <c r="B48" s="6" t="s">
        <v>82</v>
      </c>
      <c r="C48" s="47">
        <v>20143000</v>
      </c>
      <c r="D48" s="59">
        <v>20143000</v>
      </c>
      <c r="E48" s="59"/>
      <c r="F48" s="314">
        <f t="shared" si="8"/>
        <v>20143000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8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8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690000</v>
      </c>
      <c r="D51" s="109">
        <f>SUM(D52:D54)</f>
        <v>690000</v>
      </c>
      <c r="E51" s="262">
        <f>SUM(E52:E54)</f>
        <v>0</v>
      </c>
      <c r="F51" s="143">
        <f>SUM(F52:F54)</f>
        <v>690000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690000</v>
      </c>
      <c r="D52" s="58">
        <v>690000</v>
      </c>
      <c r="E52" s="58"/>
      <c r="F52" s="314">
        <f>D52+E52</f>
        <v>690000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9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9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9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72368000</v>
      </c>
      <c r="D57" s="294">
        <f>+D45+D51+D56</f>
        <v>72368000</v>
      </c>
      <c r="E57" s="291">
        <f>+E45+E51+E56</f>
        <v>4166794</v>
      </c>
      <c r="F57" s="146">
        <f>+F45+F51+F56</f>
        <v>76534794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14.5</v>
      </c>
      <c r="D59" s="289">
        <v>15</v>
      </c>
      <c r="E59" s="289"/>
      <c r="F59" s="304">
        <f>C59+E59</f>
        <v>14.5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2" zoomScaleNormal="100" workbookViewId="0">
      <selection activeCell="E48" sqref="E48"/>
    </sheetView>
  </sheetViews>
  <sheetFormatPr defaultRowHeight="12.75" x14ac:dyDescent="0.2"/>
  <cols>
    <col min="1" max="1" width="13.83203125" style="93" customWidth="1"/>
    <col min="2" max="2" width="53.6640625" style="94" customWidth="1"/>
    <col min="3" max="4" width="14" style="94" customWidth="1"/>
    <col min="5" max="5" width="14.5" style="94" customWidth="1"/>
    <col min="6" max="6" width="14.66406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480</v>
      </c>
    </row>
    <row r="2" spans="1:6" s="213" customFormat="1" ht="25.5" customHeight="1" thickBot="1" x14ac:dyDescent="0.25">
      <c r="A2" s="72" t="s">
        <v>435</v>
      </c>
      <c r="B2" s="375" t="s">
        <v>556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43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'5.5.1. sz. mell'!F4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4489000</v>
      </c>
      <c r="D8" s="109">
        <f>SUM(D9:D19)</f>
        <v>4489000</v>
      </c>
      <c r="E8" s="109">
        <f>SUM(E9:E19)</f>
        <v>0</v>
      </c>
      <c r="F8" s="143">
        <f>SUM(F9:F19)</f>
        <v>4489000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/>
      <c r="D10" s="260"/>
      <c r="E10" s="260"/>
      <c r="F10" s="321">
        <f t="shared" ref="F10:F19" si="0">D10+E10</f>
        <v>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>
        <v>100000</v>
      </c>
      <c r="D11" s="106">
        <v>100000</v>
      </c>
      <c r="E11" s="260"/>
      <c r="F11" s="321">
        <f t="shared" si="0"/>
        <v>100000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2860000</v>
      </c>
      <c r="D13" s="106">
        <v>2860000</v>
      </c>
      <c r="E13" s="260"/>
      <c r="F13" s="321">
        <f t="shared" si="0"/>
        <v>2860000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>
        <v>729000</v>
      </c>
      <c r="D14" s="106">
        <v>729000</v>
      </c>
      <c r="E14" s="260"/>
      <c r="F14" s="321">
        <f t="shared" si="0"/>
        <v>729000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>
        <v>800000</v>
      </c>
      <c r="D15" s="106">
        <v>800000</v>
      </c>
      <c r="E15" s="260"/>
      <c r="F15" s="321">
        <f t="shared" si="0"/>
        <v>800000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297"/>
      <c r="E29" s="297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262"/>
      <c r="E30" s="262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6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4489000</v>
      </c>
      <c r="D36" s="109">
        <f>+D8+D20+D25+D26+D30+D34+D35</f>
        <v>4489000</v>
      </c>
      <c r="E36" s="262">
        <f>+E8+E20+E25+E26+E30+E34+E35</f>
        <v>0</v>
      </c>
      <c r="F36" s="143">
        <f t="shared" si="2"/>
        <v>4489000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67879000</v>
      </c>
      <c r="D37" s="109">
        <f t="shared" ref="D37:F37" si="3">+D38+D39+D40</f>
        <v>67879000</v>
      </c>
      <c r="E37" s="109">
        <f t="shared" si="3"/>
        <v>4166794</v>
      </c>
      <c r="F37" s="109">
        <f t="shared" si="3"/>
        <v>72045794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C39+E39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67879000</v>
      </c>
      <c r="D40" s="48">
        <v>67879000</v>
      </c>
      <c r="E40" s="297">
        <v>4166794</v>
      </c>
      <c r="F40" s="314">
        <f>C40+E40</f>
        <v>72045794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72368000</v>
      </c>
      <c r="D41" s="294">
        <f t="shared" ref="D41:F41" si="4">+D36+D37</f>
        <v>72368000</v>
      </c>
      <c r="E41" s="294">
        <f t="shared" si="4"/>
        <v>4166794</v>
      </c>
      <c r="F41" s="294">
        <f t="shared" si="4"/>
        <v>76534794</v>
      </c>
    </row>
    <row r="42" spans="1:6" s="216" customFormat="1" ht="15" customHeight="1" x14ac:dyDescent="0.2">
      <c r="A42" s="88"/>
      <c r="B42" s="89"/>
      <c r="C42" s="144"/>
      <c r="D42" s="14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71678000</v>
      </c>
      <c r="D45" s="109">
        <f>SUM(D46:D50)</f>
        <v>71678000</v>
      </c>
      <c r="E45" s="262">
        <f>SUM(E46:E50)</f>
        <v>4166794</v>
      </c>
      <c r="F45" s="143">
        <f>SUM(F46:F50)</f>
        <v>75844794</v>
      </c>
    </row>
    <row r="46" spans="1:6" ht="12" customHeight="1" x14ac:dyDescent="0.2">
      <c r="A46" s="209" t="s">
        <v>63</v>
      </c>
      <c r="B46" s="7" t="s">
        <v>36</v>
      </c>
      <c r="C46" s="268">
        <v>41700000</v>
      </c>
      <c r="D46" s="268">
        <v>41700000</v>
      </c>
      <c r="E46" s="58">
        <v>3412257</v>
      </c>
      <c r="F46" s="314">
        <f>D46+E46</f>
        <v>45112257</v>
      </c>
    </row>
    <row r="47" spans="1:6" ht="12" customHeight="1" x14ac:dyDescent="0.2">
      <c r="A47" s="209" t="s">
        <v>64</v>
      </c>
      <c r="B47" s="6" t="s">
        <v>108</v>
      </c>
      <c r="C47" s="47">
        <v>9835000</v>
      </c>
      <c r="D47" s="47">
        <v>9835000</v>
      </c>
      <c r="E47" s="59">
        <v>754537</v>
      </c>
      <c r="F47" s="314">
        <f t="shared" ref="F47:F50" si="5">D47+E47</f>
        <v>10589537</v>
      </c>
    </row>
    <row r="48" spans="1:6" ht="12" customHeight="1" x14ac:dyDescent="0.2">
      <c r="A48" s="209" t="s">
        <v>65</v>
      </c>
      <c r="B48" s="6" t="s">
        <v>82</v>
      </c>
      <c r="C48" s="47">
        <v>20143000</v>
      </c>
      <c r="D48" s="47">
        <v>20143000</v>
      </c>
      <c r="E48" s="59"/>
      <c r="F48" s="314">
        <f t="shared" si="5"/>
        <v>20143000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5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5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690000</v>
      </c>
      <c r="D51" s="109">
        <f>SUM(D52:D54)</f>
        <v>690000</v>
      </c>
      <c r="E51" s="262">
        <f>SUM(E52:E54)</f>
        <v>0</v>
      </c>
      <c r="F51" s="143">
        <f>SUM(F52:F54)</f>
        <v>690000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690000</v>
      </c>
      <c r="D52" s="58">
        <v>690000</v>
      </c>
      <c r="E52" s="58"/>
      <c r="F52" s="314">
        <f>D52+E52</f>
        <v>690000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6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6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6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72368000</v>
      </c>
      <c r="D57" s="291"/>
      <c r="E57" s="291">
        <f>+E45+E51+E56</f>
        <v>4166794</v>
      </c>
      <c r="F57" s="146">
        <f>+F45+F51+F56</f>
        <v>76534794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15</v>
      </c>
      <c r="D59" s="289">
        <v>15</v>
      </c>
      <c r="E59" s="289"/>
      <c r="F59" s="304">
        <f>C59+E59</f>
        <v>15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5" zoomScaleNormal="100" workbookViewId="0">
      <selection activeCell="E48" sqref="E48"/>
    </sheetView>
  </sheetViews>
  <sheetFormatPr defaultRowHeight="12.75" x14ac:dyDescent="0.2"/>
  <cols>
    <col min="1" max="1" width="13.83203125" style="93" customWidth="1"/>
    <col min="2" max="2" width="54" style="94" customWidth="1"/>
    <col min="3" max="3" width="14.1640625" style="94" customWidth="1"/>
    <col min="4" max="4" width="13.6640625" style="94" customWidth="1"/>
    <col min="5" max="5" width="13.5" style="94" customWidth="1"/>
    <col min="6" max="6" width="1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568</v>
      </c>
    </row>
    <row r="2" spans="1:6" s="213" customFormat="1" ht="25.5" customHeight="1" thickBot="1" x14ac:dyDescent="0.25">
      <c r="A2" s="72" t="s">
        <v>435</v>
      </c>
      <c r="B2" s="375" t="s">
        <v>557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8600000</v>
      </c>
      <c r="D8" s="109">
        <f>SUM(D9:D19)</f>
        <v>8600000</v>
      </c>
      <c r="E8" s="109">
        <f>SUM(E9:E19)</f>
        <v>0</v>
      </c>
      <c r="F8" s="143">
        <f>SUM(F9:F19)</f>
        <v>8600000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3600000</v>
      </c>
      <c r="D10" s="106">
        <v>3600000</v>
      </c>
      <c r="E10" s="260"/>
      <c r="F10" s="321">
        <f t="shared" ref="F10:F19" si="0">D10+E10</f>
        <v>3600000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106"/>
      <c r="E11" s="260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106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5000000</v>
      </c>
      <c r="D13" s="106">
        <v>5000000</v>
      </c>
      <c r="E13" s="260"/>
      <c r="F13" s="321">
        <f t="shared" si="0"/>
        <v>5000000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260"/>
      <c r="E14" s="260"/>
      <c r="F14" s="321">
        <f t="shared" si="0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260"/>
      <c r="E15" s="260"/>
      <c r="F15" s="321">
        <f t="shared" si="0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325"/>
      <c r="E29" s="325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109"/>
      <c r="E30" s="109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6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8600000</v>
      </c>
      <c r="D36" s="109">
        <f>+D8+D20+D25+D26+D30+D34+D35</f>
        <v>8600000</v>
      </c>
      <c r="E36" s="262">
        <f>+E8+E20+E25+E26+E30+E34+E35</f>
        <v>0</v>
      </c>
      <c r="F36" s="143">
        <f t="shared" si="2"/>
        <v>8600000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56111000</v>
      </c>
      <c r="D37" s="109">
        <f t="shared" ref="D37:F37" si="3">+D38+D39+D40</f>
        <v>56460000</v>
      </c>
      <c r="E37" s="109">
        <f t="shared" si="3"/>
        <v>772315</v>
      </c>
      <c r="F37" s="109">
        <f t="shared" si="3"/>
        <v>57232315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56111000</v>
      </c>
      <c r="D40" s="297">
        <v>56460000</v>
      </c>
      <c r="E40" s="297">
        <v>772315</v>
      </c>
      <c r="F40" s="314">
        <f>D40+E40</f>
        <v>57232315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64711000</v>
      </c>
      <c r="D41" s="294">
        <f>+D36+D37</f>
        <v>65060000</v>
      </c>
      <c r="E41" s="294">
        <f>+E36+E37</f>
        <v>772315</v>
      </c>
      <c r="F41" s="294">
        <f>+F36+F37</f>
        <v>65832315</v>
      </c>
    </row>
    <row r="42" spans="1:6" s="216" customFormat="1" ht="15" customHeight="1" x14ac:dyDescent="0.2">
      <c r="A42" s="88"/>
      <c r="B42" s="89"/>
      <c r="C42" s="144"/>
      <c r="D42" s="144"/>
      <c r="F42" s="32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62705000</v>
      </c>
      <c r="D45" s="109">
        <f>SUM(D46:D50)</f>
        <v>63054000</v>
      </c>
      <c r="E45" s="262">
        <f>SUM(E46:E50)</f>
        <v>772315</v>
      </c>
      <c r="F45" s="143">
        <f>SUM(F46:F50)</f>
        <v>63826315</v>
      </c>
    </row>
    <row r="46" spans="1:6" ht="12" customHeight="1" x14ac:dyDescent="0.2">
      <c r="A46" s="209" t="s">
        <v>63</v>
      </c>
      <c r="B46" s="7" t="s">
        <v>36</v>
      </c>
      <c r="C46" s="268">
        <v>24383000</v>
      </c>
      <c r="D46" s="58">
        <v>24669000</v>
      </c>
      <c r="E46" s="58">
        <v>632783</v>
      </c>
      <c r="F46" s="314">
        <f>D46+E46</f>
        <v>25301783</v>
      </c>
    </row>
    <row r="47" spans="1:6" ht="12" customHeight="1" x14ac:dyDescent="0.2">
      <c r="A47" s="209" t="s">
        <v>64</v>
      </c>
      <c r="B47" s="6" t="s">
        <v>108</v>
      </c>
      <c r="C47" s="47">
        <v>5589000</v>
      </c>
      <c r="D47" s="59">
        <v>5652000</v>
      </c>
      <c r="E47" s="59">
        <v>139532</v>
      </c>
      <c r="F47" s="314">
        <f t="shared" ref="F47:F50" si="4">D47+E47</f>
        <v>5791532</v>
      </c>
    </row>
    <row r="48" spans="1:6" ht="12" customHeight="1" x14ac:dyDescent="0.2">
      <c r="A48" s="209" t="s">
        <v>65</v>
      </c>
      <c r="B48" s="6" t="s">
        <v>82</v>
      </c>
      <c r="C48" s="47">
        <v>32733000</v>
      </c>
      <c r="D48" s="59">
        <v>32733000</v>
      </c>
      <c r="E48" s="59"/>
      <c r="F48" s="314">
        <f t="shared" si="4"/>
        <v>32733000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4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4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2006000</v>
      </c>
      <c r="D51" s="109">
        <f>SUM(D52:D54)</f>
        <v>2006000</v>
      </c>
      <c r="E51" s="262">
        <f>SUM(E52:E54)</f>
        <v>0</v>
      </c>
      <c r="F51" s="143">
        <f>SUM(F52:F54)</f>
        <v>2006000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2006000</v>
      </c>
      <c r="D52" s="58">
        <v>2006000</v>
      </c>
      <c r="E52" s="58"/>
      <c r="F52" s="314">
        <f>D52+E52</f>
        <v>2006000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5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5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5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64711000</v>
      </c>
      <c r="D57" s="294">
        <f t="shared" ref="D57:F57" si="6">+D45+D51+D56</f>
        <v>65060000</v>
      </c>
      <c r="E57" s="294">
        <f t="shared" si="6"/>
        <v>772315</v>
      </c>
      <c r="F57" s="294">
        <f t="shared" si="6"/>
        <v>65832315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7.5</v>
      </c>
      <c r="D59" s="289">
        <v>8</v>
      </c>
      <c r="E59" s="289"/>
      <c r="F59" s="304">
        <f>C59+E59</f>
        <v>7.5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1"/>
  <sheetViews>
    <sheetView view="pageLayout" topLeftCell="A22" zoomScaleNormal="100" zoomScaleSheetLayoutView="100" workbookViewId="0">
      <selection activeCell="B41" sqref="B41"/>
    </sheetView>
  </sheetViews>
  <sheetFormatPr defaultRowHeight="15.75" x14ac:dyDescent="0.25"/>
  <cols>
    <col min="1" max="1" width="9.5" style="150" customWidth="1"/>
    <col min="2" max="2" width="59.6640625" style="150" customWidth="1"/>
    <col min="3" max="3" width="14.5" style="151" customWidth="1"/>
    <col min="4" max="4" width="16.1640625" style="151" customWidth="1"/>
    <col min="5" max="5" width="16.5" style="173" customWidth="1"/>
    <col min="6" max="6" width="17.33203125" style="173" customWidth="1"/>
    <col min="7" max="16384" width="9.33203125" style="173"/>
  </cols>
  <sheetData>
    <row r="1" spans="1:6" ht="15.95" customHeight="1" x14ac:dyDescent="0.25">
      <c r="A1" s="355" t="s">
        <v>5</v>
      </c>
      <c r="B1" s="355"/>
      <c r="C1" s="355"/>
      <c r="D1" s="355"/>
      <c r="E1" s="355"/>
      <c r="F1" s="355"/>
    </row>
    <row r="2" spans="1:6" ht="15.95" customHeight="1" thickBot="1" x14ac:dyDescent="0.3">
      <c r="A2" s="356" t="s">
        <v>86</v>
      </c>
      <c r="B2" s="356"/>
      <c r="C2" s="244"/>
      <c r="D2" s="244"/>
      <c r="F2" s="244" t="s">
        <v>482</v>
      </c>
    </row>
    <row r="3" spans="1:6" x14ac:dyDescent="0.25">
      <c r="A3" s="358" t="s">
        <v>51</v>
      </c>
      <c r="B3" s="360" t="s">
        <v>6</v>
      </c>
      <c r="C3" s="362" t="str">
        <f>+CONCATENATE(LEFT(ÖSSZEFÜGGÉSEK!A6,4),". évi")</f>
        <v>2017. évi</v>
      </c>
      <c r="D3" s="362"/>
      <c r="E3" s="363"/>
      <c r="F3" s="364"/>
    </row>
    <row r="4" spans="1:6" ht="28.5" thickBot="1" x14ac:dyDescent="0.3">
      <c r="A4" s="359"/>
      <c r="B4" s="361"/>
      <c r="C4" s="247" t="s">
        <v>412</v>
      </c>
      <c r="D4" s="247" t="s">
        <v>569</v>
      </c>
      <c r="E4" s="245" t="s">
        <v>570</v>
      </c>
      <c r="F4" s="246" t="str">
        <f>+CONCATENATE(LEFT(ÖSSZEFÜGGÉSEK!A6,4),".03.31",CHAR(10),"Módosítás utáni")</f>
        <v>2017.03.31
Módosítás utáni</v>
      </c>
    </row>
    <row r="5" spans="1:6" s="174" customFormat="1" ht="12" customHeight="1" thickBot="1" x14ac:dyDescent="0.25">
      <c r="A5" s="170" t="s">
        <v>379</v>
      </c>
      <c r="B5" s="171" t="s">
        <v>380</v>
      </c>
      <c r="C5" s="171" t="s">
        <v>381</v>
      </c>
      <c r="D5" s="171"/>
      <c r="E5" s="171" t="s">
        <v>383</v>
      </c>
      <c r="F5" s="315" t="s">
        <v>478</v>
      </c>
    </row>
    <row r="6" spans="1:6" s="175" customFormat="1" ht="12" customHeight="1" thickBot="1" x14ac:dyDescent="0.25">
      <c r="A6" s="18" t="s">
        <v>7</v>
      </c>
      <c r="B6" s="19" t="s">
        <v>146</v>
      </c>
      <c r="C6" s="162">
        <f>+C7+C8+C9+C10+C11+C12</f>
        <v>266391023</v>
      </c>
      <c r="D6" s="162">
        <f>+D7+D8+D9+D10+D11+D12</f>
        <v>266391023</v>
      </c>
      <c r="E6" s="162">
        <f>+E7+E8+E9+E10+E11+E12</f>
        <v>5414679</v>
      </c>
      <c r="F6" s="98">
        <f>+F7+F8+F9+F10+F11+F12</f>
        <v>271805702</v>
      </c>
    </row>
    <row r="7" spans="1:6" s="175" customFormat="1" ht="12" customHeight="1" x14ac:dyDescent="0.2">
      <c r="A7" s="13" t="s">
        <v>63</v>
      </c>
      <c r="B7" s="176" t="s">
        <v>147</v>
      </c>
      <c r="C7" s="164">
        <v>435379</v>
      </c>
      <c r="D7" s="164">
        <v>435379</v>
      </c>
      <c r="E7" s="164"/>
      <c r="F7" s="206">
        <f>D7+E7</f>
        <v>435379</v>
      </c>
    </row>
    <row r="8" spans="1:6" s="175" customFormat="1" ht="12" customHeight="1" x14ac:dyDescent="0.2">
      <c r="A8" s="12" t="s">
        <v>64</v>
      </c>
      <c r="B8" s="177" t="s">
        <v>148</v>
      </c>
      <c r="C8" s="163">
        <v>212297711</v>
      </c>
      <c r="D8" s="163">
        <v>212297711</v>
      </c>
      <c r="E8" s="163"/>
      <c r="F8" s="206">
        <f t="shared" ref="F8:F12" si="0">D8+E8</f>
        <v>212297711</v>
      </c>
    </row>
    <row r="9" spans="1:6" s="175" customFormat="1" ht="12" customHeight="1" x14ac:dyDescent="0.2">
      <c r="A9" s="12" t="s">
        <v>65</v>
      </c>
      <c r="B9" s="177" t="s">
        <v>149</v>
      </c>
      <c r="C9" s="163">
        <v>43055933</v>
      </c>
      <c r="D9" s="163">
        <v>43055933</v>
      </c>
      <c r="E9" s="163">
        <v>3945794</v>
      </c>
      <c r="F9" s="206">
        <f t="shared" si="0"/>
        <v>47001727</v>
      </c>
    </row>
    <row r="10" spans="1:6" s="175" customFormat="1" ht="12" customHeight="1" x14ac:dyDescent="0.2">
      <c r="A10" s="12" t="s">
        <v>66</v>
      </c>
      <c r="B10" s="177" t="s">
        <v>150</v>
      </c>
      <c r="C10" s="163">
        <v>10602000</v>
      </c>
      <c r="D10" s="163">
        <v>10602000</v>
      </c>
      <c r="E10" s="163">
        <v>718315</v>
      </c>
      <c r="F10" s="206">
        <f t="shared" si="0"/>
        <v>11320315</v>
      </c>
    </row>
    <row r="11" spans="1:6" s="175" customFormat="1" ht="12" customHeight="1" x14ac:dyDescent="0.2">
      <c r="A11" s="12" t="s">
        <v>83</v>
      </c>
      <c r="B11" s="100" t="s">
        <v>324</v>
      </c>
      <c r="C11" s="163"/>
      <c r="D11" s="163"/>
      <c r="E11" s="163">
        <v>750570</v>
      </c>
      <c r="F11" s="206">
        <f t="shared" si="0"/>
        <v>750570</v>
      </c>
    </row>
    <row r="12" spans="1:6" s="175" customFormat="1" ht="12" customHeight="1" thickBot="1" x14ac:dyDescent="0.25">
      <c r="A12" s="14" t="s">
        <v>67</v>
      </c>
      <c r="B12" s="101" t="s">
        <v>325</v>
      </c>
      <c r="C12" s="163"/>
      <c r="D12" s="163"/>
      <c r="E12" s="163"/>
      <c r="F12" s="206">
        <f t="shared" si="0"/>
        <v>0</v>
      </c>
    </row>
    <row r="13" spans="1:6" s="175" customFormat="1" ht="12" customHeight="1" thickBot="1" x14ac:dyDescent="0.25">
      <c r="A13" s="18" t="s">
        <v>8</v>
      </c>
      <c r="B13" s="99" t="s">
        <v>151</v>
      </c>
      <c r="C13" s="162">
        <f>+C14+C15+C16+C17+C18</f>
        <v>22339000</v>
      </c>
      <c r="D13" s="162">
        <f>+D14+D15+D16+D17+D18</f>
        <v>22625000</v>
      </c>
      <c r="E13" s="162">
        <f>+E14+E15+E16+E17+E18</f>
        <v>0</v>
      </c>
      <c r="F13" s="98">
        <f>+F14+F15+F16+F17+F18</f>
        <v>22625000</v>
      </c>
    </row>
    <row r="14" spans="1:6" s="175" customFormat="1" ht="12" customHeight="1" x14ac:dyDescent="0.2">
      <c r="A14" s="13" t="s">
        <v>69</v>
      </c>
      <c r="B14" s="176" t="s">
        <v>152</v>
      </c>
      <c r="C14" s="164"/>
      <c r="D14" s="164"/>
      <c r="E14" s="164"/>
      <c r="F14" s="206">
        <f>D14+E14</f>
        <v>0</v>
      </c>
    </row>
    <row r="15" spans="1:6" s="175" customFormat="1" ht="12" customHeight="1" x14ac:dyDescent="0.2">
      <c r="A15" s="12" t="s">
        <v>70</v>
      </c>
      <c r="B15" s="177" t="s">
        <v>153</v>
      </c>
      <c r="C15" s="163"/>
      <c r="D15" s="163"/>
      <c r="E15" s="163"/>
      <c r="F15" s="206">
        <f t="shared" ref="F15:F19" si="1">D15+E15</f>
        <v>0</v>
      </c>
    </row>
    <row r="16" spans="1:6" s="175" customFormat="1" ht="12" customHeight="1" x14ac:dyDescent="0.2">
      <c r="A16" s="12" t="s">
        <v>71</v>
      </c>
      <c r="B16" s="177" t="s">
        <v>317</v>
      </c>
      <c r="C16" s="163"/>
      <c r="D16" s="163"/>
      <c r="E16" s="163"/>
      <c r="F16" s="206">
        <f t="shared" si="1"/>
        <v>0</v>
      </c>
    </row>
    <row r="17" spans="1:6" s="175" customFormat="1" ht="12" customHeight="1" x14ac:dyDescent="0.2">
      <c r="A17" s="12" t="s">
        <v>72</v>
      </c>
      <c r="B17" s="177" t="s">
        <v>318</v>
      </c>
      <c r="C17" s="163"/>
      <c r="D17" s="163"/>
      <c r="E17" s="163"/>
      <c r="F17" s="206">
        <f t="shared" si="1"/>
        <v>0</v>
      </c>
    </row>
    <row r="18" spans="1:6" s="175" customFormat="1" ht="12" customHeight="1" x14ac:dyDescent="0.2">
      <c r="A18" s="12" t="s">
        <v>73</v>
      </c>
      <c r="B18" s="177" t="s">
        <v>154</v>
      </c>
      <c r="C18" s="163">
        <v>22339000</v>
      </c>
      <c r="D18" s="163">
        <v>22625000</v>
      </c>
      <c r="E18" s="163"/>
      <c r="F18" s="206">
        <f t="shared" si="1"/>
        <v>22625000</v>
      </c>
    </row>
    <row r="19" spans="1:6" s="175" customFormat="1" ht="12" customHeight="1" thickBot="1" x14ac:dyDescent="0.25">
      <c r="A19" s="14" t="s">
        <v>79</v>
      </c>
      <c r="B19" s="101" t="s">
        <v>155</v>
      </c>
      <c r="C19" s="165"/>
      <c r="D19" s="165"/>
      <c r="E19" s="165"/>
      <c r="F19" s="206">
        <f t="shared" si="1"/>
        <v>0</v>
      </c>
    </row>
    <row r="20" spans="1:6" s="175" customFormat="1" ht="12" customHeight="1" thickBot="1" x14ac:dyDescent="0.25">
      <c r="A20" s="18" t="s">
        <v>9</v>
      </c>
      <c r="B20" s="19" t="s">
        <v>156</v>
      </c>
      <c r="C20" s="162">
        <f>+C21+C22+C23+C24+C25</f>
        <v>0</v>
      </c>
      <c r="D20" s="162">
        <f>+D21+D22+D23+D24+D25</f>
        <v>248676959</v>
      </c>
      <c r="E20" s="162">
        <f>+E21+E22+E23+E24+E25</f>
        <v>0</v>
      </c>
      <c r="F20" s="98">
        <f>+F21+F22+F23+F24+F25</f>
        <v>248676959</v>
      </c>
    </row>
    <row r="21" spans="1:6" s="175" customFormat="1" ht="12" customHeight="1" x14ac:dyDescent="0.2">
      <c r="A21" s="13" t="s">
        <v>52</v>
      </c>
      <c r="B21" s="176" t="s">
        <v>157</v>
      </c>
      <c r="C21" s="164"/>
      <c r="D21" s="164"/>
      <c r="E21" s="164"/>
      <c r="F21" s="206">
        <f>D21+E21</f>
        <v>0</v>
      </c>
    </row>
    <row r="22" spans="1:6" s="175" customFormat="1" ht="12" customHeight="1" x14ac:dyDescent="0.2">
      <c r="A22" s="12" t="s">
        <v>53</v>
      </c>
      <c r="B22" s="177" t="s">
        <v>158</v>
      </c>
      <c r="C22" s="163"/>
      <c r="D22" s="163"/>
      <c r="E22" s="163"/>
      <c r="F22" s="206">
        <f t="shared" ref="F22:F26" si="2">D22+E22</f>
        <v>0</v>
      </c>
    </row>
    <row r="23" spans="1:6" s="175" customFormat="1" ht="12" customHeight="1" x14ac:dyDescent="0.2">
      <c r="A23" s="12" t="s">
        <v>54</v>
      </c>
      <c r="B23" s="177" t="s">
        <v>319</v>
      </c>
      <c r="C23" s="163"/>
      <c r="D23" s="163"/>
      <c r="E23" s="163"/>
      <c r="F23" s="206">
        <f t="shared" si="2"/>
        <v>0</v>
      </c>
    </row>
    <row r="24" spans="1:6" s="175" customFormat="1" ht="12" customHeight="1" x14ac:dyDescent="0.2">
      <c r="A24" s="12" t="s">
        <v>55</v>
      </c>
      <c r="B24" s="177" t="s">
        <v>320</v>
      </c>
      <c r="C24" s="163"/>
      <c r="D24" s="163"/>
      <c r="E24" s="163"/>
      <c r="F24" s="206">
        <f t="shared" si="2"/>
        <v>0</v>
      </c>
    </row>
    <row r="25" spans="1:6" s="175" customFormat="1" ht="12" customHeight="1" x14ac:dyDescent="0.2">
      <c r="A25" s="12" t="s">
        <v>96</v>
      </c>
      <c r="B25" s="177" t="s">
        <v>159</v>
      </c>
      <c r="C25" s="163"/>
      <c r="D25" s="163">
        <v>248676959</v>
      </c>
      <c r="E25" s="163"/>
      <c r="F25" s="206">
        <f t="shared" si="2"/>
        <v>248676959</v>
      </c>
    </row>
    <row r="26" spans="1:6" s="175" customFormat="1" ht="12" customHeight="1" thickBot="1" x14ac:dyDescent="0.25">
      <c r="A26" s="14" t="s">
        <v>97</v>
      </c>
      <c r="B26" s="178" t="s">
        <v>160</v>
      </c>
      <c r="C26" s="165"/>
      <c r="D26" s="165">
        <v>248676959</v>
      </c>
      <c r="E26" s="165"/>
      <c r="F26" s="206">
        <f t="shared" si="2"/>
        <v>248676959</v>
      </c>
    </row>
    <row r="27" spans="1:6" s="175" customFormat="1" ht="12" customHeight="1" thickBot="1" x14ac:dyDescent="0.25">
      <c r="A27" s="18" t="s">
        <v>98</v>
      </c>
      <c r="B27" s="19" t="s">
        <v>465</v>
      </c>
      <c r="C27" s="168">
        <f>+C28+C29+C30+C31+C32+C33+C34</f>
        <v>1196508000</v>
      </c>
      <c r="D27" s="168">
        <f>+D28+D29+D30+D31+D32+D33+D34</f>
        <v>1196508000</v>
      </c>
      <c r="E27" s="168">
        <f>+E28+E29+E30+E31+E32+E33+E34</f>
        <v>0</v>
      </c>
      <c r="F27" s="205">
        <f>+F28+F29+F30+F31+F32+F33+F34</f>
        <v>1196508000</v>
      </c>
    </row>
    <row r="28" spans="1:6" s="175" customFormat="1" ht="12" customHeight="1" x14ac:dyDescent="0.2">
      <c r="A28" s="13" t="s">
        <v>161</v>
      </c>
      <c r="B28" s="176" t="s">
        <v>458</v>
      </c>
      <c r="C28" s="207">
        <v>174000000</v>
      </c>
      <c r="D28" s="207">
        <v>174000000</v>
      </c>
      <c r="E28" s="207"/>
      <c r="F28" s="206">
        <f>D28+E28</f>
        <v>174000000</v>
      </c>
    </row>
    <row r="29" spans="1:6" s="175" customFormat="1" ht="12" customHeight="1" x14ac:dyDescent="0.2">
      <c r="A29" s="12" t="s">
        <v>162</v>
      </c>
      <c r="B29" s="177" t="s">
        <v>580</v>
      </c>
      <c r="C29" s="163">
        <v>134000000</v>
      </c>
      <c r="D29" s="163">
        <v>134000000</v>
      </c>
      <c r="E29" s="163"/>
      <c r="F29" s="206">
        <f t="shared" ref="F29:F34" si="3">D29+E29</f>
        <v>134000000</v>
      </c>
    </row>
    <row r="30" spans="1:6" s="175" customFormat="1" ht="12" customHeight="1" x14ac:dyDescent="0.2">
      <c r="A30" s="12" t="s">
        <v>163</v>
      </c>
      <c r="B30" s="177" t="s">
        <v>460</v>
      </c>
      <c r="C30" s="163">
        <v>850000000</v>
      </c>
      <c r="D30" s="163">
        <v>850000000</v>
      </c>
      <c r="E30" s="163"/>
      <c r="F30" s="206">
        <f t="shared" si="3"/>
        <v>850000000</v>
      </c>
    </row>
    <row r="31" spans="1:6" s="175" customFormat="1" ht="12" customHeight="1" x14ac:dyDescent="0.2">
      <c r="A31" s="12" t="s">
        <v>164</v>
      </c>
      <c r="B31" s="177" t="s">
        <v>461</v>
      </c>
      <c r="C31" s="163">
        <v>1000000</v>
      </c>
      <c r="D31" s="163">
        <v>1000000</v>
      </c>
      <c r="E31" s="163"/>
      <c r="F31" s="206">
        <f t="shared" si="3"/>
        <v>1000000</v>
      </c>
    </row>
    <row r="32" spans="1:6" s="175" customFormat="1" ht="12" customHeight="1" x14ac:dyDescent="0.2">
      <c r="A32" s="12" t="s">
        <v>462</v>
      </c>
      <c r="B32" s="177" t="s">
        <v>165</v>
      </c>
      <c r="C32" s="163">
        <v>34000000</v>
      </c>
      <c r="D32" s="163">
        <v>34000000</v>
      </c>
      <c r="E32" s="163"/>
      <c r="F32" s="206">
        <f t="shared" si="3"/>
        <v>34000000</v>
      </c>
    </row>
    <row r="33" spans="1:6" s="175" customFormat="1" ht="12" customHeight="1" x14ac:dyDescent="0.2">
      <c r="A33" s="12" t="s">
        <v>463</v>
      </c>
      <c r="B33" s="177" t="s">
        <v>166</v>
      </c>
      <c r="C33" s="163"/>
      <c r="D33" s="163"/>
      <c r="E33" s="163"/>
      <c r="F33" s="206">
        <f t="shared" si="3"/>
        <v>0</v>
      </c>
    </row>
    <row r="34" spans="1:6" s="175" customFormat="1" ht="12" customHeight="1" thickBot="1" x14ac:dyDescent="0.25">
      <c r="A34" s="14" t="s">
        <v>464</v>
      </c>
      <c r="B34" s="178" t="s">
        <v>167</v>
      </c>
      <c r="C34" s="165">
        <v>3508000</v>
      </c>
      <c r="D34" s="165">
        <v>3508000</v>
      </c>
      <c r="E34" s="165"/>
      <c r="F34" s="206">
        <f t="shared" si="3"/>
        <v>3508000</v>
      </c>
    </row>
    <row r="35" spans="1:6" s="175" customFormat="1" ht="12" customHeight="1" thickBot="1" x14ac:dyDescent="0.25">
      <c r="A35" s="18" t="s">
        <v>11</v>
      </c>
      <c r="B35" s="19" t="s">
        <v>326</v>
      </c>
      <c r="C35" s="162">
        <f>SUM(C36:C46)</f>
        <v>179863000</v>
      </c>
      <c r="D35" s="162">
        <f>SUM(D36:D46)</f>
        <v>179863000</v>
      </c>
      <c r="E35" s="162">
        <f>SUM(E36:E46)</f>
        <v>0</v>
      </c>
      <c r="F35" s="98">
        <f>SUM(F36:F46)</f>
        <v>179863000</v>
      </c>
    </row>
    <row r="36" spans="1:6" s="175" customFormat="1" ht="12" customHeight="1" x14ac:dyDescent="0.2">
      <c r="A36" s="13" t="s">
        <v>56</v>
      </c>
      <c r="B36" s="176" t="s">
        <v>170</v>
      </c>
      <c r="C36" s="164">
        <v>100000</v>
      </c>
      <c r="D36" s="164">
        <v>100000</v>
      </c>
      <c r="E36" s="164"/>
      <c r="F36" s="206">
        <f>D36+E36</f>
        <v>100000</v>
      </c>
    </row>
    <row r="37" spans="1:6" s="175" customFormat="1" ht="12" customHeight="1" x14ac:dyDescent="0.2">
      <c r="A37" s="12" t="s">
        <v>57</v>
      </c>
      <c r="B37" s="177" t="s">
        <v>171</v>
      </c>
      <c r="C37" s="163">
        <v>7926000</v>
      </c>
      <c r="D37" s="163">
        <v>7926000</v>
      </c>
      <c r="E37" s="163"/>
      <c r="F37" s="206">
        <f t="shared" ref="F37:F46" si="4">D37+E37</f>
        <v>7926000</v>
      </c>
    </row>
    <row r="38" spans="1:6" s="175" customFormat="1" ht="12" customHeight="1" x14ac:dyDescent="0.2">
      <c r="A38" s="12" t="s">
        <v>58</v>
      </c>
      <c r="B38" s="177" t="s">
        <v>172</v>
      </c>
      <c r="C38" s="163">
        <v>2600000</v>
      </c>
      <c r="D38" s="163">
        <v>2600000</v>
      </c>
      <c r="E38" s="163"/>
      <c r="F38" s="206">
        <f t="shared" si="4"/>
        <v>2600000</v>
      </c>
    </row>
    <row r="39" spans="1:6" s="175" customFormat="1" ht="12" customHeight="1" x14ac:dyDescent="0.2">
      <c r="A39" s="12" t="s">
        <v>100</v>
      </c>
      <c r="B39" s="177" t="s">
        <v>173</v>
      </c>
      <c r="C39" s="163">
        <v>90789000</v>
      </c>
      <c r="D39" s="163">
        <v>90789000</v>
      </c>
      <c r="E39" s="163"/>
      <c r="F39" s="206">
        <f t="shared" si="4"/>
        <v>90789000</v>
      </c>
    </row>
    <row r="40" spans="1:6" s="175" customFormat="1" ht="12" customHeight="1" x14ac:dyDescent="0.2">
      <c r="A40" s="12" t="s">
        <v>101</v>
      </c>
      <c r="B40" s="177" t="s">
        <v>174</v>
      </c>
      <c r="C40" s="163">
        <v>29320000</v>
      </c>
      <c r="D40" s="163">
        <v>29320000</v>
      </c>
      <c r="E40" s="163"/>
      <c r="F40" s="206">
        <f t="shared" si="4"/>
        <v>29320000</v>
      </c>
    </row>
    <row r="41" spans="1:6" s="175" customFormat="1" ht="12" customHeight="1" x14ac:dyDescent="0.2">
      <c r="A41" s="12" t="s">
        <v>102</v>
      </c>
      <c r="B41" s="177" t="s">
        <v>175</v>
      </c>
      <c r="C41" s="163">
        <v>39613000</v>
      </c>
      <c r="D41" s="163">
        <v>39613000</v>
      </c>
      <c r="E41" s="163"/>
      <c r="F41" s="206">
        <f t="shared" si="4"/>
        <v>39613000</v>
      </c>
    </row>
    <row r="42" spans="1:6" s="175" customFormat="1" ht="12" customHeight="1" x14ac:dyDescent="0.2">
      <c r="A42" s="12" t="s">
        <v>103</v>
      </c>
      <c r="B42" s="177" t="s">
        <v>176</v>
      </c>
      <c r="C42" s="163">
        <v>1600000</v>
      </c>
      <c r="D42" s="163">
        <v>1600000</v>
      </c>
      <c r="E42" s="163"/>
      <c r="F42" s="206">
        <f t="shared" si="4"/>
        <v>1600000</v>
      </c>
    </row>
    <row r="43" spans="1:6" s="175" customFormat="1" ht="12" customHeight="1" x14ac:dyDescent="0.2">
      <c r="A43" s="12" t="s">
        <v>104</v>
      </c>
      <c r="B43" s="177" t="s">
        <v>466</v>
      </c>
      <c r="C43" s="163">
        <v>6300000</v>
      </c>
      <c r="D43" s="163">
        <v>6300000</v>
      </c>
      <c r="E43" s="163"/>
      <c r="F43" s="206">
        <f t="shared" si="4"/>
        <v>6300000</v>
      </c>
    </row>
    <row r="44" spans="1:6" s="175" customFormat="1" ht="12" customHeight="1" x14ac:dyDescent="0.2">
      <c r="A44" s="12" t="s">
        <v>168</v>
      </c>
      <c r="B44" s="177" t="s">
        <v>178</v>
      </c>
      <c r="C44" s="166"/>
      <c r="D44" s="166"/>
      <c r="E44" s="166"/>
      <c r="F44" s="206">
        <f t="shared" si="4"/>
        <v>0</v>
      </c>
    </row>
    <row r="45" spans="1:6" s="175" customFormat="1" ht="12" customHeight="1" x14ac:dyDescent="0.2">
      <c r="A45" s="14" t="s">
        <v>169</v>
      </c>
      <c r="B45" s="178" t="s">
        <v>328</v>
      </c>
      <c r="C45" s="167"/>
      <c r="D45" s="167"/>
      <c r="E45" s="167"/>
      <c r="F45" s="206">
        <f t="shared" si="4"/>
        <v>0</v>
      </c>
    </row>
    <row r="46" spans="1:6" s="175" customFormat="1" ht="12" customHeight="1" thickBot="1" x14ac:dyDescent="0.25">
      <c r="A46" s="14" t="s">
        <v>327</v>
      </c>
      <c r="B46" s="101" t="s">
        <v>179</v>
      </c>
      <c r="C46" s="167">
        <v>1615000</v>
      </c>
      <c r="D46" s="167">
        <v>1615000</v>
      </c>
      <c r="E46" s="167"/>
      <c r="F46" s="206">
        <f t="shared" si="4"/>
        <v>1615000</v>
      </c>
    </row>
    <row r="47" spans="1:6" s="175" customFormat="1" ht="12" customHeight="1" thickBot="1" x14ac:dyDescent="0.25">
      <c r="A47" s="18" t="s">
        <v>12</v>
      </c>
      <c r="B47" s="19" t="s">
        <v>180</v>
      </c>
      <c r="C47" s="162">
        <f>SUM(C48:C52)</f>
        <v>35950000</v>
      </c>
      <c r="D47" s="162">
        <f>SUM(D48:D52)</f>
        <v>35950000</v>
      </c>
      <c r="E47" s="162">
        <f>SUM(E48:E52)</f>
        <v>0</v>
      </c>
      <c r="F47" s="98">
        <f>SUM(F48:F52)</f>
        <v>35950000</v>
      </c>
    </row>
    <row r="48" spans="1:6" s="175" customFormat="1" ht="12" customHeight="1" x14ac:dyDescent="0.2">
      <c r="A48" s="13" t="s">
        <v>59</v>
      </c>
      <c r="B48" s="176" t="s">
        <v>184</v>
      </c>
      <c r="C48" s="218"/>
      <c r="D48" s="218"/>
      <c r="E48" s="218"/>
      <c r="F48" s="302">
        <f>D48+E48</f>
        <v>0</v>
      </c>
    </row>
    <row r="49" spans="1:6" s="175" customFormat="1" ht="12" customHeight="1" x14ac:dyDescent="0.2">
      <c r="A49" s="12" t="s">
        <v>60</v>
      </c>
      <c r="B49" s="177" t="s">
        <v>185</v>
      </c>
      <c r="C49" s="166">
        <v>35950000</v>
      </c>
      <c r="D49" s="166">
        <v>35950000</v>
      </c>
      <c r="E49" s="166"/>
      <c r="F49" s="302">
        <f t="shared" ref="F49:F52" si="5">D49+E49</f>
        <v>35950000</v>
      </c>
    </row>
    <row r="50" spans="1:6" s="175" customFormat="1" ht="12" customHeight="1" x14ac:dyDescent="0.2">
      <c r="A50" s="12" t="s">
        <v>181</v>
      </c>
      <c r="B50" s="177" t="s">
        <v>186</v>
      </c>
      <c r="C50" s="166"/>
      <c r="D50" s="166"/>
      <c r="E50" s="166"/>
      <c r="F50" s="302">
        <f t="shared" si="5"/>
        <v>0</v>
      </c>
    </row>
    <row r="51" spans="1:6" s="175" customFormat="1" ht="12" customHeight="1" x14ac:dyDescent="0.2">
      <c r="A51" s="12" t="s">
        <v>182</v>
      </c>
      <c r="B51" s="177" t="s">
        <v>187</v>
      </c>
      <c r="C51" s="166"/>
      <c r="D51" s="166"/>
      <c r="E51" s="166"/>
      <c r="F51" s="302">
        <f t="shared" si="5"/>
        <v>0</v>
      </c>
    </row>
    <row r="52" spans="1:6" s="175" customFormat="1" ht="12" customHeight="1" thickBot="1" x14ac:dyDescent="0.25">
      <c r="A52" s="14" t="s">
        <v>183</v>
      </c>
      <c r="B52" s="101" t="s">
        <v>188</v>
      </c>
      <c r="C52" s="167"/>
      <c r="D52" s="167"/>
      <c r="E52" s="167"/>
      <c r="F52" s="302">
        <f t="shared" si="5"/>
        <v>0</v>
      </c>
    </row>
    <row r="53" spans="1:6" s="175" customFormat="1" ht="12" customHeight="1" thickBot="1" x14ac:dyDescent="0.25">
      <c r="A53" s="18" t="s">
        <v>105</v>
      </c>
      <c r="B53" s="19" t="s">
        <v>189</v>
      </c>
      <c r="C53" s="162">
        <f>SUM(C54:C56)</f>
        <v>12700000</v>
      </c>
      <c r="D53" s="162">
        <f>SUM(D54:D56)</f>
        <v>12700000</v>
      </c>
      <c r="E53" s="162">
        <f>SUM(E54:E56)</f>
        <v>0</v>
      </c>
      <c r="F53" s="98">
        <f>SUM(F54:F56)</f>
        <v>12700000</v>
      </c>
    </row>
    <row r="54" spans="1:6" s="175" customFormat="1" ht="12" customHeight="1" x14ac:dyDescent="0.2">
      <c r="A54" s="13" t="s">
        <v>61</v>
      </c>
      <c r="B54" s="176" t="s">
        <v>190</v>
      </c>
      <c r="C54" s="164"/>
      <c r="D54" s="164"/>
      <c r="E54" s="164"/>
      <c r="F54" s="206">
        <f>D54+E54</f>
        <v>0</v>
      </c>
    </row>
    <row r="55" spans="1:6" s="175" customFormat="1" ht="12" customHeight="1" x14ac:dyDescent="0.2">
      <c r="A55" s="12" t="s">
        <v>62</v>
      </c>
      <c r="B55" s="177" t="s">
        <v>486</v>
      </c>
      <c r="C55" s="163">
        <v>12700000</v>
      </c>
      <c r="D55" s="163">
        <v>12700000</v>
      </c>
      <c r="E55" s="163"/>
      <c r="F55" s="206">
        <f t="shared" ref="F55:F57" si="6">D55+E55</f>
        <v>12700000</v>
      </c>
    </row>
    <row r="56" spans="1:6" s="175" customFormat="1" ht="12" customHeight="1" x14ac:dyDescent="0.2">
      <c r="A56" s="12" t="s">
        <v>193</v>
      </c>
      <c r="B56" s="177" t="s">
        <v>191</v>
      </c>
      <c r="C56" s="163"/>
      <c r="D56" s="163"/>
      <c r="E56" s="163"/>
      <c r="F56" s="206">
        <f t="shared" si="6"/>
        <v>0</v>
      </c>
    </row>
    <row r="57" spans="1:6" s="175" customFormat="1" ht="12" customHeight="1" thickBot="1" x14ac:dyDescent="0.25">
      <c r="A57" s="14" t="s">
        <v>194</v>
      </c>
      <c r="B57" s="101" t="s">
        <v>192</v>
      </c>
      <c r="C57" s="165"/>
      <c r="D57" s="165"/>
      <c r="E57" s="165"/>
      <c r="F57" s="206">
        <f t="shared" si="6"/>
        <v>0</v>
      </c>
    </row>
    <row r="58" spans="1:6" s="175" customFormat="1" ht="12" customHeight="1" thickBot="1" x14ac:dyDescent="0.25">
      <c r="A58" s="18" t="s">
        <v>14</v>
      </c>
      <c r="B58" s="99" t="s">
        <v>195</v>
      </c>
      <c r="C58" s="162">
        <f>SUM(C59:C61)</f>
        <v>1740000</v>
      </c>
      <c r="D58" s="162">
        <f>SUM(D59:D61)</f>
        <v>1740000</v>
      </c>
      <c r="E58" s="162">
        <f>SUM(E59:E61)</f>
        <v>0</v>
      </c>
      <c r="F58" s="98">
        <f>SUM(F59:F61)</f>
        <v>1740000</v>
      </c>
    </row>
    <row r="59" spans="1:6" s="175" customFormat="1" ht="12" customHeight="1" x14ac:dyDescent="0.2">
      <c r="A59" s="13" t="s">
        <v>106</v>
      </c>
      <c r="B59" s="176" t="s">
        <v>197</v>
      </c>
      <c r="C59" s="166"/>
      <c r="D59" s="166"/>
      <c r="E59" s="166"/>
      <c r="F59" s="300">
        <f>D59+E59</f>
        <v>0</v>
      </c>
    </row>
    <row r="60" spans="1:6" s="175" customFormat="1" ht="12" customHeight="1" x14ac:dyDescent="0.2">
      <c r="A60" s="12" t="s">
        <v>107</v>
      </c>
      <c r="B60" s="177" t="s">
        <v>487</v>
      </c>
      <c r="C60" s="166">
        <v>1740000</v>
      </c>
      <c r="D60" s="166">
        <v>1740000</v>
      </c>
      <c r="E60" s="166"/>
      <c r="F60" s="300">
        <f t="shared" ref="F60:F62" si="7">D60+E60</f>
        <v>1740000</v>
      </c>
    </row>
    <row r="61" spans="1:6" s="175" customFormat="1" ht="12" customHeight="1" x14ac:dyDescent="0.2">
      <c r="A61" s="12" t="s">
        <v>128</v>
      </c>
      <c r="B61" s="177" t="s">
        <v>198</v>
      </c>
      <c r="C61" s="166"/>
      <c r="D61" s="166"/>
      <c r="E61" s="166"/>
      <c r="F61" s="300">
        <f t="shared" si="7"/>
        <v>0</v>
      </c>
    </row>
    <row r="62" spans="1:6" s="175" customFormat="1" ht="12" customHeight="1" thickBot="1" x14ac:dyDescent="0.25">
      <c r="A62" s="14" t="s">
        <v>196</v>
      </c>
      <c r="B62" s="101" t="s">
        <v>199</v>
      </c>
      <c r="C62" s="166"/>
      <c r="D62" s="166"/>
      <c r="E62" s="166"/>
      <c r="F62" s="300">
        <f t="shared" si="7"/>
        <v>0</v>
      </c>
    </row>
    <row r="63" spans="1:6" s="175" customFormat="1" ht="12" customHeight="1" thickBot="1" x14ac:dyDescent="0.25">
      <c r="A63" s="231" t="s">
        <v>368</v>
      </c>
      <c r="B63" s="19" t="s">
        <v>200</v>
      </c>
      <c r="C63" s="168">
        <f>+C6+C13+C20+C27+C35+C47+C53+C58</f>
        <v>1715491023</v>
      </c>
      <c r="D63" s="168">
        <f>+D6+D13+D20+D27+D35+D47+D53+D58</f>
        <v>1964453982</v>
      </c>
      <c r="E63" s="168">
        <f>+E6+E13+E20+E27+E35+E47+E53+E58</f>
        <v>5414679</v>
      </c>
      <c r="F63" s="205">
        <f>+F6+F13+F20+F27+F35+F47+F53+F58</f>
        <v>1969868661</v>
      </c>
    </row>
    <row r="64" spans="1:6" s="175" customFormat="1" ht="12" customHeight="1" thickBot="1" x14ac:dyDescent="0.25">
      <c r="A64" s="219" t="s">
        <v>201</v>
      </c>
      <c r="B64" s="99" t="s">
        <v>202</v>
      </c>
      <c r="C64" s="162">
        <f>SUM(C65:C67)</f>
        <v>0</v>
      </c>
      <c r="D64" s="162"/>
      <c r="E64" s="162">
        <f>SUM(E65:E67)</f>
        <v>0</v>
      </c>
      <c r="F64" s="98">
        <f>SUM(F65:F67)</f>
        <v>0</v>
      </c>
    </row>
    <row r="65" spans="1:6" s="175" customFormat="1" ht="12" customHeight="1" x14ac:dyDescent="0.2">
      <c r="A65" s="13" t="s">
        <v>233</v>
      </c>
      <c r="B65" s="176" t="s">
        <v>203</v>
      </c>
      <c r="C65" s="166"/>
      <c r="D65" s="166"/>
      <c r="E65" s="166"/>
      <c r="F65" s="300">
        <f>D65+E65</f>
        <v>0</v>
      </c>
    </row>
    <row r="66" spans="1:6" s="175" customFormat="1" ht="12" customHeight="1" x14ac:dyDescent="0.2">
      <c r="A66" s="12" t="s">
        <v>242</v>
      </c>
      <c r="B66" s="177" t="s">
        <v>204</v>
      </c>
      <c r="C66" s="166"/>
      <c r="D66" s="166"/>
      <c r="E66" s="166"/>
      <c r="F66" s="300">
        <f t="shared" ref="F66:F67" si="8">D66+E66</f>
        <v>0</v>
      </c>
    </row>
    <row r="67" spans="1:6" s="175" customFormat="1" ht="12" customHeight="1" thickBot="1" x14ac:dyDescent="0.25">
      <c r="A67" s="14" t="s">
        <v>243</v>
      </c>
      <c r="B67" s="227" t="s">
        <v>353</v>
      </c>
      <c r="C67" s="166"/>
      <c r="D67" s="166"/>
      <c r="E67" s="166"/>
      <c r="F67" s="300">
        <f t="shared" si="8"/>
        <v>0</v>
      </c>
    </row>
    <row r="68" spans="1:6" s="175" customFormat="1" ht="12" customHeight="1" thickBot="1" x14ac:dyDescent="0.25">
      <c r="A68" s="219" t="s">
        <v>206</v>
      </c>
      <c r="B68" s="99" t="s">
        <v>207</v>
      </c>
      <c r="C68" s="162">
        <f>SUM(C69:C72)</f>
        <v>0</v>
      </c>
      <c r="D68" s="162">
        <f>SUM(D69:D72)</f>
        <v>0</v>
      </c>
      <c r="E68" s="162">
        <f>SUM(E69:E72)</f>
        <v>0</v>
      </c>
      <c r="F68" s="98">
        <f>SUM(F69:F72)</f>
        <v>0</v>
      </c>
    </row>
    <row r="69" spans="1:6" s="175" customFormat="1" ht="12" customHeight="1" x14ac:dyDescent="0.2">
      <c r="A69" s="13" t="s">
        <v>84</v>
      </c>
      <c r="B69" s="176" t="s">
        <v>208</v>
      </c>
      <c r="C69" s="166"/>
      <c r="D69" s="166"/>
      <c r="E69" s="166"/>
      <c r="F69" s="300">
        <f>D69+E69</f>
        <v>0</v>
      </c>
    </row>
    <row r="70" spans="1:6" s="175" customFormat="1" ht="12" customHeight="1" x14ac:dyDescent="0.2">
      <c r="A70" s="12" t="s">
        <v>85</v>
      </c>
      <c r="B70" s="177" t="s">
        <v>209</v>
      </c>
      <c r="C70" s="166"/>
      <c r="D70" s="166"/>
      <c r="E70" s="166"/>
      <c r="F70" s="300">
        <f>D70+E70</f>
        <v>0</v>
      </c>
    </row>
    <row r="71" spans="1:6" s="175" customFormat="1" ht="12" customHeight="1" x14ac:dyDescent="0.2">
      <c r="A71" s="12" t="s">
        <v>234</v>
      </c>
      <c r="B71" s="177" t="s">
        <v>210</v>
      </c>
      <c r="C71" s="166"/>
      <c r="D71" s="166"/>
      <c r="E71" s="166"/>
      <c r="F71" s="300">
        <f>D71+E71</f>
        <v>0</v>
      </c>
    </row>
    <row r="72" spans="1:6" s="175" customFormat="1" ht="12" customHeight="1" thickBot="1" x14ac:dyDescent="0.25">
      <c r="A72" s="14" t="s">
        <v>235</v>
      </c>
      <c r="B72" s="101" t="s">
        <v>211</v>
      </c>
      <c r="C72" s="166"/>
      <c r="D72" s="166"/>
      <c r="E72" s="166"/>
      <c r="F72" s="300">
        <f>D72+E72</f>
        <v>0</v>
      </c>
    </row>
    <row r="73" spans="1:6" s="175" customFormat="1" ht="12" customHeight="1" thickBot="1" x14ac:dyDescent="0.25">
      <c r="A73" s="219" t="s">
        <v>212</v>
      </c>
      <c r="B73" s="99" t="s">
        <v>213</v>
      </c>
      <c r="C73" s="162">
        <f>SUM(C74:C75)</f>
        <v>830591000</v>
      </c>
      <c r="D73" s="162">
        <f>SUM(D74:D75)</f>
        <v>830591000</v>
      </c>
      <c r="E73" s="162">
        <f>SUM(E74:E75)</f>
        <v>0</v>
      </c>
      <c r="F73" s="98">
        <f>SUM(F74:F75)</f>
        <v>830591000</v>
      </c>
    </row>
    <row r="74" spans="1:6" s="175" customFormat="1" ht="12" customHeight="1" x14ac:dyDescent="0.2">
      <c r="A74" s="13" t="s">
        <v>236</v>
      </c>
      <c r="B74" s="176" t="s">
        <v>214</v>
      </c>
      <c r="C74" s="166">
        <v>830591000</v>
      </c>
      <c r="D74" s="166">
        <v>830591000</v>
      </c>
      <c r="E74" s="166"/>
      <c r="F74" s="300">
        <f>D74+E74</f>
        <v>830591000</v>
      </c>
    </row>
    <row r="75" spans="1:6" s="175" customFormat="1" ht="12" customHeight="1" thickBot="1" x14ac:dyDescent="0.25">
      <c r="A75" s="14" t="s">
        <v>237</v>
      </c>
      <c r="B75" s="101" t="s">
        <v>215</v>
      </c>
      <c r="C75" s="166"/>
      <c r="D75" s="166"/>
      <c r="E75" s="166"/>
      <c r="F75" s="300">
        <f>D75+E75</f>
        <v>0</v>
      </c>
    </row>
    <row r="76" spans="1:6" s="175" customFormat="1" ht="12" customHeight="1" thickBot="1" x14ac:dyDescent="0.25">
      <c r="A76" s="219" t="s">
        <v>216</v>
      </c>
      <c r="B76" s="99" t="s">
        <v>217</v>
      </c>
      <c r="C76" s="162">
        <f>SUM(C77:C79)</f>
        <v>0</v>
      </c>
      <c r="D76" s="162"/>
      <c r="E76" s="162">
        <f>SUM(E77:E79)</f>
        <v>0</v>
      </c>
      <c r="F76" s="98">
        <f>SUM(F77:F79)</f>
        <v>0</v>
      </c>
    </row>
    <row r="77" spans="1:6" s="175" customFormat="1" ht="12" customHeight="1" x14ac:dyDescent="0.2">
      <c r="A77" s="13" t="s">
        <v>238</v>
      </c>
      <c r="B77" s="176" t="s">
        <v>218</v>
      </c>
      <c r="C77" s="166"/>
      <c r="D77" s="166"/>
      <c r="E77" s="166"/>
      <c r="F77" s="300">
        <f>D77+E77</f>
        <v>0</v>
      </c>
    </row>
    <row r="78" spans="1:6" s="175" customFormat="1" ht="12" customHeight="1" x14ac:dyDescent="0.2">
      <c r="A78" s="12" t="s">
        <v>239</v>
      </c>
      <c r="B78" s="177" t="s">
        <v>219</v>
      </c>
      <c r="C78" s="166"/>
      <c r="D78" s="166"/>
      <c r="E78" s="166"/>
      <c r="F78" s="300">
        <f t="shared" ref="F78:F79" si="9">D78+E78</f>
        <v>0</v>
      </c>
    </row>
    <row r="79" spans="1:6" s="175" customFormat="1" ht="12" customHeight="1" thickBot="1" x14ac:dyDescent="0.25">
      <c r="A79" s="14" t="s">
        <v>240</v>
      </c>
      <c r="B79" s="101" t="s">
        <v>220</v>
      </c>
      <c r="C79" s="166"/>
      <c r="D79" s="166"/>
      <c r="E79" s="166"/>
      <c r="F79" s="300">
        <f t="shared" si="9"/>
        <v>0</v>
      </c>
    </row>
    <row r="80" spans="1:6" s="175" customFormat="1" ht="12" customHeight="1" thickBot="1" x14ac:dyDescent="0.25">
      <c r="A80" s="219" t="s">
        <v>221</v>
      </c>
      <c r="B80" s="99" t="s">
        <v>241</v>
      </c>
      <c r="C80" s="162">
        <f>SUM(C81:C84)</f>
        <v>0</v>
      </c>
      <c r="D80" s="162">
        <f>SUM(D81:D84)</f>
        <v>0</v>
      </c>
      <c r="E80" s="162">
        <f>SUM(E81:E84)</f>
        <v>0</v>
      </c>
      <c r="F80" s="98">
        <f>SUM(F81:F84)</f>
        <v>0</v>
      </c>
    </row>
    <row r="81" spans="1:6" s="175" customFormat="1" ht="12" customHeight="1" x14ac:dyDescent="0.2">
      <c r="A81" s="180" t="s">
        <v>222</v>
      </c>
      <c r="B81" s="176" t="s">
        <v>223</v>
      </c>
      <c r="C81" s="166"/>
      <c r="D81" s="166"/>
      <c r="E81" s="166"/>
      <c r="F81" s="300">
        <f>D81+E81</f>
        <v>0</v>
      </c>
    </row>
    <row r="82" spans="1:6" s="175" customFormat="1" ht="12" customHeight="1" x14ac:dyDescent="0.2">
      <c r="A82" s="181" t="s">
        <v>224</v>
      </c>
      <c r="B82" s="177" t="s">
        <v>225</v>
      </c>
      <c r="C82" s="166"/>
      <c r="D82" s="166"/>
      <c r="E82" s="166"/>
      <c r="F82" s="300">
        <f t="shared" ref="F82:F84" si="10">D82+E82</f>
        <v>0</v>
      </c>
    </row>
    <row r="83" spans="1:6" s="175" customFormat="1" ht="12" customHeight="1" x14ac:dyDescent="0.2">
      <c r="A83" s="181" t="s">
        <v>226</v>
      </c>
      <c r="B83" s="177" t="s">
        <v>227</v>
      </c>
      <c r="C83" s="166"/>
      <c r="D83" s="166"/>
      <c r="E83" s="166"/>
      <c r="F83" s="300">
        <f t="shared" si="10"/>
        <v>0</v>
      </c>
    </row>
    <row r="84" spans="1:6" s="175" customFormat="1" ht="12" customHeight="1" thickBot="1" x14ac:dyDescent="0.25">
      <c r="A84" s="182" t="s">
        <v>228</v>
      </c>
      <c r="B84" s="101" t="s">
        <v>229</v>
      </c>
      <c r="C84" s="166"/>
      <c r="D84" s="166"/>
      <c r="E84" s="166"/>
      <c r="F84" s="300">
        <f t="shared" si="10"/>
        <v>0</v>
      </c>
    </row>
    <row r="85" spans="1:6" s="175" customFormat="1" ht="12" customHeight="1" thickBot="1" x14ac:dyDescent="0.25">
      <c r="A85" s="219" t="s">
        <v>230</v>
      </c>
      <c r="B85" s="99" t="s">
        <v>367</v>
      </c>
      <c r="C85" s="221"/>
      <c r="D85" s="221"/>
      <c r="E85" s="221"/>
      <c r="F85" s="98">
        <f>D85+E85</f>
        <v>0</v>
      </c>
    </row>
    <row r="86" spans="1:6" s="175" customFormat="1" ht="13.5" customHeight="1" thickBot="1" x14ac:dyDescent="0.25">
      <c r="A86" s="219" t="s">
        <v>232</v>
      </c>
      <c r="B86" s="99" t="s">
        <v>231</v>
      </c>
      <c r="C86" s="221"/>
      <c r="D86" s="221"/>
      <c r="E86" s="221"/>
      <c r="F86" s="98">
        <f>D86+E86</f>
        <v>0</v>
      </c>
    </row>
    <row r="87" spans="1:6" s="175" customFormat="1" ht="15.75" customHeight="1" thickBot="1" x14ac:dyDescent="0.25">
      <c r="A87" s="219" t="s">
        <v>244</v>
      </c>
      <c r="B87" s="183" t="s">
        <v>370</v>
      </c>
      <c r="C87" s="168">
        <f>+C64+C68+C73+C76+C80+C86+C85</f>
        <v>830591000</v>
      </c>
      <c r="D87" s="168">
        <f>+D64+D68+D73+D76+D80+D86+D85</f>
        <v>830591000</v>
      </c>
      <c r="E87" s="168">
        <f>+E64+E68+E73+E76+E80+E86+E85</f>
        <v>0</v>
      </c>
      <c r="F87" s="205">
        <f>+F64+F68+F73+F76+F80+F86+F85</f>
        <v>830591000</v>
      </c>
    </row>
    <row r="88" spans="1:6" s="175" customFormat="1" ht="25.5" customHeight="1" thickBot="1" x14ac:dyDescent="0.25">
      <c r="A88" s="220" t="s">
        <v>369</v>
      </c>
      <c r="B88" s="184" t="s">
        <v>371</v>
      </c>
      <c r="C88" s="168">
        <f>+C63+C87</f>
        <v>2546082023</v>
      </c>
      <c r="D88" s="168">
        <f>+D63+D87</f>
        <v>2795044982</v>
      </c>
      <c r="E88" s="168">
        <f>+E63+E87</f>
        <v>5414679</v>
      </c>
      <c r="F88" s="205">
        <f>+F63+F87</f>
        <v>2800459661</v>
      </c>
    </row>
    <row r="89" spans="1:6" s="175" customFormat="1" ht="30.75" customHeight="1" x14ac:dyDescent="0.2">
      <c r="A89" s="3"/>
      <c r="B89" s="4"/>
      <c r="C89" s="103"/>
      <c r="D89" s="103"/>
    </row>
    <row r="90" spans="1:6" ht="16.5" customHeight="1" x14ac:dyDescent="0.25">
      <c r="A90" s="355" t="s">
        <v>35</v>
      </c>
      <c r="B90" s="355"/>
      <c r="C90" s="355"/>
      <c r="D90" s="355"/>
      <c r="E90" s="355"/>
      <c r="F90" s="355"/>
    </row>
    <row r="91" spans="1:6" s="185" customFormat="1" ht="16.5" customHeight="1" thickBot="1" x14ac:dyDescent="0.3">
      <c r="A91" s="357" t="s">
        <v>87</v>
      </c>
      <c r="B91" s="357"/>
      <c r="C91" s="60"/>
      <c r="D91" s="343"/>
      <c r="F91" s="60" t="str">
        <f>F2</f>
        <v>Forintban!</v>
      </c>
    </row>
    <row r="92" spans="1:6" x14ac:dyDescent="0.25">
      <c r="A92" s="358" t="s">
        <v>51</v>
      </c>
      <c r="B92" s="360" t="s">
        <v>413</v>
      </c>
      <c r="C92" s="362" t="str">
        <f>+CONCATENATE(LEFT(ÖSSZEFÜGGÉSEK!A6,4),". évi")</f>
        <v>2017. évi</v>
      </c>
      <c r="D92" s="362"/>
      <c r="E92" s="363"/>
      <c r="F92" s="364"/>
    </row>
    <row r="93" spans="1:6" ht="24.75" thickBot="1" x14ac:dyDescent="0.3">
      <c r="A93" s="359"/>
      <c r="B93" s="361"/>
      <c r="C93" s="247" t="s">
        <v>412</v>
      </c>
      <c r="D93" s="247" t="s">
        <v>569</v>
      </c>
      <c r="E93" s="245" t="s">
        <v>467</v>
      </c>
      <c r="F93" s="246" t="str">
        <f>+CONCATENATE(LEFT(ÖSSZEFÜGGÉSEK!A6,4),". 03.31",CHAR(10),"Módosítás utáni")</f>
        <v>2017. 03.31
Módosítás utáni</v>
      </c>
    </row>
    <row r="94" spans="1:6" s="174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30" t="s">
        <v>478</v>
      </c>
    </row>
    <row r="95" spans="1:6" ht="12" customHeight="1" thickBot="1" x14ac:dyDescent="0.3">
      <c r="A95" s="20" t="s">
        <v>7</v>
      </c>
      <c r="B95" s="23" t="s">
        <v>329</v>
      </c>
      <c r="C95" s="161">
        <f>C96+C97+C98+C99+C100+C113</f>
        <v>2067871839</v>
      </c>
      <c r="D95" s="161">
        <f>D96+D97+D98+D99+D100+D113</f>
        <v>2027624850</v>
      </c>
      <c r="E95" s="161">
        <f>E96+E97+E98+E99+E100+E113</f>
        <v>-10460321</v>
      </c>
      <c r="F95" s="234">
        <f>F96+F97+F98+F99+F100+F113</f>
        <v>2017164529</v>
      </c>
    </row>
    <row r="96" spans="1:6" ht="12" customHeight="1" thickBot="1" x14ac:dyDescent="0.3">
      <c r="A96" s="15" t="s">
        <v>63</v>
      </c>
      <c r="B96" s="8" t="s">
        <v>36</v>
      </c>
      <c r="C96" s="238">
        <v>523011000</v>
      </c>
      <c r="D96" s="238">
        <v>528288000</v>
      </c>
      <c r="E96" s="238">
        <v>4469040</v>
      </c>
      <c r="F96" s="303">
        <f>D96+E96</f>
        <v>532757040</v>
      </c>
    </row>
    <row r="97" spans="1:6" ht="12" customHeight="1" thickBot="1" x14ac:dyDescent="0.3">
      <c r="A97" s="12" t="s">
        <v>64</v>
      </c>
      <c r="B97" s="6" t="s">
        <v>108</v>
      </c>
      <c r="C97" s="163">
        <v>124612000</v>
      </c>
      <c r="D97" s="163">
        <v>125799000</v>
      </c>
      <c r="E97" s="163">
        <v>992696</v>
      </c>
      <c r="F97" s="303">
        <f t="shared" ref="F97:F115" si="11">D97+E97</f>
        <v>126791696</v>
      </c>
    </row>
    <row r="98" spans="1:6" ht="12" customHeight="1" thickBot="1" x14ac:dyDescent="0.3">
      <c r="A98" s="12" t="s">
        <v>65</v>
      </c>
      <c r="B98" s="6" t="s">
        <v>82</v>
      </c>
      <c r="C98" s="165">
        <v>392402000</v>
      </c>
      <c r="D98" s="165">
        <v>389701350</v>
      </c>
      <c r="E98" s="165">
        <v>3394000</v>
      </c>
      <c r="F98" s="303">
        <f t="shared" si="11"/>
        <v>393095350</v>
      </c>
    </row>
    <row r="99" spans="1:6" ht="12" customHeight="1" thickBot="1" x14ac:dyDescent="0.3">
      <c r="A99" s="12" t="s">
        <v>66</v>
      </c>
      <c r="B99" s="9" t="s">
        <v>109</v>
      </c>
      <c r="C99" s="165">
        <v>31920000</v>
      </c>
      <c r="D99" s="165">
        <v>31920000</v>
      </c>
      <c r="E99" s="165"/>
      <c r="F99" s="303">
        <f t="shared" si="11"/>
        <v>31920000</v>
      </c>
    </row>
    <row r="100" spans="1:6" ht="12" customHeight="1" thickBot="1" x14ac:dyDescent="0.3">
      <c r="A100" s="12" t="s">
        <v>74</v>
      </c>
      <c r="B100" s="17" t="s">
        <v>110</v>
      </c>
      <c r="C100" s="165">
        <v>152117335</v>
      </c>
      <c r="D100" s="165">
        <v>173533335</v>
      </c>
      <c r="E100" s="165">
        <v>14000000</v>
      </c>
      <c r="F100" s="303">
        <f t="shared" si="11"/>
        <v>187533335</v>
      </c>
    </row>
    <row r="101" spans="1:6" ht="12" customHeight="1" thickBot="1" x14ac:dyDescent="0.3">
      <c r="A101" s="12" t="s">
        <v>67</v>
      </c>
      <c r="B101" s="6" t="s">
        <v>334</v>
      </c>
      <c r="C101" s="165"/>
      <c r="D101" s="165"/>
      <c r="E101" s="165"/>
      <c r="F101" s="303">
        <f t="shared" si="11"/>
        <v>0</v>
      </c>
    </row>
    <row r="102" spans="1:6" ht="12" customHeight="1" thickBot="1" x14ac:dyDescent="0.3">
      <c r="A102" s="12" t="s">
        <v>68</v>
      </c>
      <c r="B102" s="64" t="s">
        <v>333</v>
      </c>
      <c r="C102" s="165"/>
      <c r="D102" s="165"/>
      <c r="E102" s="165"/>
      <c r="F102" s="303">
        <f t="shared" si="11"/>
        <v>0</v>
      </c>
    </row>
    <row r="103" spans="1:6" ht="12" customHeight="1" thickBot="1" x14ac:dyDescent="0.3">
      <c r="A103" s="12" t="s">
        <v>75</v>
      </c>
      <c r="B103" s="64" t="s">
        <v>332</v>
      </c>
      <c r="C103" s="165">
        <v>26107335</v>
      </c>
      <c r="D103" s="165">
        <v>26107335</v>
      </c>
      <c r="E103" s="165"/>
      <c r="F103" s="303">
        <f t="shared" si="11"/>
        <v>26107335</v>
      </c>
    </row>
    <row r="104" spans="1:6" ht="12" customHeight="1" thickBot="1" x14ac:dyDescent="0.3">
      <c r="A104" s="12" t="s">
        <v>76</v>
      </c>
      <c r="B104" s="62" t="s">
        <v>247</v>
      </c>
      <c r="C104" s="165"/>
      <c r="D104" s="165"/>
      <c r="E104" s="165"/>
      <c r="F104" s="303">
        <f t="shared" si="11"/>
        <v>0</v>
      </c>
    </row>
    <row r="105" spans="1:6" ht="12" customHeight="1" thickBot="1" x14ac:dyDescent="0.3">
      <c r="A105" s="12" t="s">
        <v>77</v>
      </c>
      <c r="B105" s="63" t="s">
        <v>248</v>
      </c>
      <c r="C105" s="165"/>
      <c r="D105" s="165"/>
      <c r="E105" s="165"/>
      <c r="F105" s="303">
        <f t="shared" si="11"/>
        <v>0</v>
      </c>
    </row>
    <row r="106" spans="1:6" ht="12" customHeight="1" thickBot="1" x14ac:dyDescent="0.3">
      <c r="A106" s="12" t="s">
        <v>78</v>
      </c>
      <c r="B106" s="63" t="s">
        <v>249</v>
      </c>
      <c r="C106" s="165"/>
      <c r="D106" s="165"/>
      <c r="E106" s="165"/>
      <c r="F106" s="303">
        <f t="shared" si="11"/>
        <v>0</v>
      </c>
    </row>
    <row r="107" spans="1:6" ht="12" customHeight="1" thickBot="1" x14ac:dyDescent="0.3">
      <c r="A107" s="12" t="s">
        <v>80</v>
      </c>
      <c r="B107" s="62" t="s">
        <v>250</v>
      </c>
      <c r="C107" s="165">
        <v>4100000</v>
      </c>
      <c r="D107" s="165">
        <v>4300000</v>
      </c>
      <c r="E107" s="165"/>
      <c r="F107" s="303">
        <f t="shared" si="11"/>
        <v>4300000</v>
      </c>
    </row>
    <row r="108" spans="1:6" ht="12" customHeight="1" thickBot="1" x14ac:dyDescent="0.3">
      <c r="A108" s="12" t="s">
        <v>111</v>
      </c>
      <c r="B108" s="62" t="s">
        <v>251</v>
      </c>
      <c r="C108" s="165"/>
      <c r="D108" s="165"/>
      <c r="E108" s="165"/>
      <c r="F108" s="303">
        <f t="shared" si="11"/>
        <v>0</v>
      </c>
    </row>
    <row r="109" spans="1:6" ht="12" customHeight="1" thickBot="1" x14ac:dyDescent="0.3">
      <c r="A109" s="12" t="s">
        <v>245</v>
      </c>
      <c r="B109" s="63" t="s">
        <v>252</v>
      </c>
      <c r="C109" s="165">
        <v>7600000</v>
      </c>
      <c r="D109" s="165">
        <v>7600000</v>
      </c>
      <c r="E109" s="165">
        <v>14000000</v>
      </c>
      <c r="F109" s="303">
        <f t="shared" si="11"/>
        <v>21600000</v>
      </c>
    </row>
    <row r="110" spans="1:6" ht="12" customHeight="1" thickBot="1" x14ac:dyDescent="0.3">
      <c r="A110" s="11" t="s">
        <v>246</v>
      </c>
      <c r="B110" s="64" t="s">
        <v>253</v>
      </c>
      <c r="C110" s="165"/>
      <c r="D110" s="165"/>
      <c r="E110" s="165"/>
      <c r="F110" s="303">
        <f t="shared" si="11"/>
        <v>0</v>
      </c>
    </row>
    <row r="111" spans="1:6" ht="12" customHeight="1" thickBot="1" x14ac:dyDescent="0.3">
      <c r="A111" s="12" t="s">
        <v>330</v>
      </c>
      <c r="B111" s="64" t="s">
        <v>254</v>
      </c>
      <c r="C111" s="165"/>
      <c r="D111" s="165"/>
      <c r="E111" s="165"/>
      <c r="F111" s="303">
        <f t="shared" si="11"/>
        <v>0</v>
      </c>
    </row>
    <row r="112" spans="1:6" ht="12" customHeight="1" thickBot="1" x14ac:dyDescent="0.3">
      <c r="A112" s="14" t="s">
        <v>331</v>
      </c>
      <c r="B112" s="64" t="s">
        <v>255</v>
      </c>
      <c r="C112" s="165">
        <v>114310000</v>
      </c>
      <c r="D112" s="165">
        <v>135526000</v>
      </c>
      <c r="E112" s="165"/>
      <c r="F112" s="303">
        <f t="shared" si="11"/>
        <v>135526000</v>
      </c>
    </row>
    <row r="113" spans="1:6" ht="12" customHeight="1" thickBot="1" x14ac:dyDescent="0.3">
      <c r="A113" s="12" t="s">
        <v>335</v>
      </c>
      <c r="B113" s="9" t="s">
        <v>37</v>
      </c>
      <c r="C113" s="163">
        <v>843809504</v>
      </c>
      <c r="D113" s="163">
        <v>778383165</v>
      </c>
      <c r="E113" s="335">
        <v>-33316057</v>
      </c>
      <c r="F113" s="303">
        <f t="shared" si="11"/>
        <v>745067108</v>
      </c>
    </row>
    <row r="114" spans="1:6" ht="12" customHeight="1" thickBot="1" x14ac:dyDescent="0.3">
      <c r="A114" s="12" t="s">
        <v>336</v>
      </c>
      <c r="B114" s="6" t="s">
        <v>338</v>
      </c>
      <c r="C114" s="163">
        <v>761809504</v>
      </c>
      <c r="D114" s="163">
        <v>696383165</v>
      </c>
      <c r="E114" s="335">
        <v>-33316057</v>
      </c>
      <c r="F114" s="303">
        <f t="shared" si="11"/>
        <v>663067108</v>
      </c>
    </row>
    <row r="115" spans="1:6" ht="12" customHeight="1" thickBot="1" x14ac:dyDescent="0.3">
      <c r="A115" s="16" t="s">
        <v>337</v>
      </c>
      <c r="B115" s="230" t="s">
        <v>339</v>
      </c>
      <c r="C115" s="239">
        <v>82000000</v>
      </c>
      <c r="D115" s="239">
        <v>82000000</v>
      </c>
      <c r="E115" s="239"/>
      <c r="F115" s="303">
        <f t="shared" si="11"/>
        <v>82000000</v>
      </c>
    </row>
    <row r="116" spans="1:6" ht="12" customHeight="1" thickBot="1" x14ac:dyDescent="0.3">
      <c r="A116" s="228" t="s">
        <v>8</v>
      </c>
      <c r="B116" s="229" t="s">
        <v>256</v>
      </c>
      <c r="C116" s="240">
        <f>+C117+C119+C121</f>
        <v>470607447</v>
      </c>
      <c r="D116" s="240">
        <f>+D117+D119+D121</f>
        <v>759817395</v>
      </c>
      <c r="E116" s="162">
        <f>+E117+E119+E121</f>
        <v>15875000</v>
      </c>
      <c r="F116" s="235">
        <f>+F117+F119+F121</f>
        <v>775692395</v>
      </c>
    </row>
    <row r="117" spans="1:6" ht="12" customHeight="1" x14ac:dyDescent="0.25">
      <c r="A117" s="13" t="s">
        <v>69</v>
      </c>
      <c r="B117" s="6" t="s">
        <v>127</v>
      </c>
      <c r="C117" s="164">
        <v>387540447</v>
      </c>
      <c r="D117" s="250">
        <v>665600395</v>
      </c>
      <c r="E117" s="250">
        <v>13375000</v>
      </c>
      <c r="F117" s="206">
        <f>D117+E117</f>
        <v>678975395</v>
      </c>
    </row>
    <row r="118" spans="1:6" ht="12" customHeight="1" x14ac:dyDescent="0.25">
      <c r="A118" s="13" t="s">
        <v>70</v>
      </c>
      <c r="B118" s="10" t="s">
        <v>260</v>
      </c>
      <c r="C118" s="164">
        <v>23879447</v>
      </c>
      <c r="D118" s="250">
        <v>268604395</v>
      </c>
      <c r="E118" s="250"/>
      <c r="F118" s="206">
        <f t="shared" ref="F118:F129" si="12">D118+E118</f>
        <v>268604395</v>
      </c>
    </row>
    <row r="119" spans="1:6" ht="12" customHeight="1" x14ac:dyDescent="0.25">
      <c r="A119" s="13" t="s">
        <v>71</v>
      </c>
      <c r="B119" s="10" t="s">
        <v>112</v>
      </c>
      <c r="C119" s="163">
        <v>56857000</v>
      </c>
      <c r="D119" s="251">
        <v>56857000</v>
      </c>
      <c r="E119" s="251"/>
      <c r="F119" s="206">
        <f t="shared" si="12"/>
        <v>56857000</v>
      </c>
    </row>
    <row r="120" spans="1:6" ht="12" customHeight="1" x14ac:dyDescent="0.25">
      <c r="A120" s="13" t="s">
        <v>72</v>
      </c>
      <c r="B120" s="10" t="s">
        <v>261</v>
      </c>
      <c r="C120" s="163"/>
      <c r="D120" s="251"/>
      <c r="E120" s="251"/>
      <c r="F120" s="206">
        <f t="shared" si="12"/>
        <v>0</v>
      </c>
    </row>
    <row r="121" spans="1:6" ht="12" customHeight="1" x14ac:dyDescent="0.25">
      <c r="A121" s="13" t="s">
        <v>73</v>
      </c>
      <c r="B121" s="101" t="s">
        <v>129</v>
      </c>
      <c r="C121" s="163">
        <v>26210000</v>
      </c>
      <c r="D121" s="251">
        <v>37360000</v>
      </c>
      <c r="E121" s="251">
        <v>2500000</v>
      </c>
      <c r="F121" s="206">
        <f t="shared" si="12"/>
        <v>39860000</v>
      </c>
    </row>
    <row r="122" spans="1:6" ht="12" customHeight="1" x14ac:dyDescent="0.25">
      <c r="A122" s="13" t="s">
        <v>79</v>
      </c>
      <c r="B122" s="100" t="s">
        <v>323</v>
      </c>
      <c r="C122" s="163"/>
      <c r="D122" s="251"/>
      <c r="E122" s="251"/>
      <c r="F122" s="206">
        <f t="shared" si="12"/>
        <v>0</v>
      </c>
    </row>
    <row r="123" spans="1:6" ht="12" customHeight="1" x14ac:dyDescent="0.25">
      <c r="A123" s="13" t="s">
        <v>81</v>
      </c>
      <c r="B123" s="172" t="s">
        <v>266</v>
      </c>
      <c r="C123" s="163"/>
      <c r="D123" s="251"/>
      <c r="E123" s="251"/>
      <c r="F123" s="206">
        <f t="shared" si="12"/>
        <v>0</v>
      </c>
    </row>
    <row r="124" spans="1:6" ht="22.5" x14ac:dyDescent="0.25">
      <c r="A124" s="13" t="s">
        <v>113</v>
      </c>
      <c r="B124" s="63" t="s">
        <v>249</v>
      </c>
      <c r="C124" s="163"/>
      <c r="D124" s="251"/>
      <c r="E124" s="251"/>
      <c r="F124" s="206">
        <f t="shared" si="12"/>
        <v>0</v>
      </c>
    </row>
    <row r="125" spans="1:6" ht="12" customHeight="1" x14ac:dyDescent="0.25">
      <c r="A125" s="13" t="s">
        <v>114</v>
      </c>
      <c r="B125" s="63" t="s">
        <v>265</v>
      </c>
      <c r="C125" s="163"/>
      <c r="D125" s="251"/>
      <c r="E125" s="251"/>
      <c r="F125" s="206">
        <f t="shared" si="12"/>
        <v>0</v>
      </c>
    </row>
    <row r="126" spans="1:6" ht="12" customHeight="1" x14ac:dyDescent="0.25">
      <c r="A126" s="13" t="s">
        <v>115</v>
      </c>
      <c r="B126" s="63" t="s">
        <v>264</v>
      </c>
      <c r="C126" s="163"/>
      <c r="D126" s="251"/>
      <c r="E126" s="251"/>
      <c r="F126" s="206">
        <f t="shared" si="12"/>
        <v>0</v>
      </c>
    </row>
    <row r="127" spans="1:6" ht="12" customHeight="1" x14ac:dyDescent="0.25">
      <c r="A127" s="13" t="s">
        <v>257</v>
      </c>
      <c r="B127" s="63" t="s">
        <v>252</v>
      </c>
      <c r="C127" s="163"/>
      <c r="D127" s="251"/>
      <c r="E127" s="251"/>
      <c r="F127" s="206">
        <f t="shared" si="12"/>
        <v>0</v>
      </c>
    </row>
    <row r="128" spans="1:6" ht="12" customHeight="1" x14ac:dyDescent="0.25">
      <c r="A128" s="13" t="s">
        <v>258</v>
      </c>
      <c r="B128" s="63" t="s">
        <v>263</v>
      </c>
      <c r="C128" s="163"/>
      <c r="D128" s="251"/>
      <c r="E128" s="251"/>
      <c r="F128" s="206">
        <f t="shared" si="12"/>
        <v>0</v>
      </c>
    </row>
    <row r="129" spans="1:6" ht="23.25" thickBot="1" x14ac:dyDescent="0.3">
      <c r="A129" s="11" t="s">
        <v>259</v>
      </c>
      <c r="B129" s="63" t="s">
        <v>262</v>
      </c>
      <c r="C129" s="165">
        <v>26210000</v>
      </c>
      <c r="D129" s="252">
        <v>37360000</v>
      </c>
      <c r="E129" s="252">
        <v>2500000</v>
      </c>
      <c r="F129" s="206">
        <f t="shared" si="12"/>
        <v>39860000</v>
      </c>
    </row>
    <row r="130" spans="1:6" ht="12" customHeight="1" thickBot="1" x14ac:dyDescent="0.3">
      <c r="A130" s="18" t="s">
        <v>9</v>
      </c>
      <c r="B130" s="56" t="s">
        <v>340</v>
      </c>
      <c r="C130" s="162">
        <f>+C95+C116</f>
        <v>2538479286</v>
      </c>
      <c r="D130" s="162">
        <f>+D95+D116</f>
        <v>2787442245</v>
      </c>
      <c r="E130" s="249">
        <f>+E95+E116</f>
        <v>5414679</v>
      </c>
      <c r="F130" s="98">
        <f>+F95+F116</f>
        <v>2792856924</v>
      </c>
    </row>
    <row r="131" spans="1:6" ht="12" customHeight="1" thickBot="1" x14ac:dyDescent="0.3">
      <c r="A131" s="18" t="s">
        <v>10</v>
      </c>
      <c r="B131" s="56" t="s">
        <v>414</v>
      </c>
      <c r="C131" s="162">
        <f>+C132+C133+C134</f>
        <v>0</v>
      </c>
      <c r="D131" s="249"/>
      <c r="E131" s="249">
        <f>+E132+E133+E134</f>
        <v>0</v>
      </c>
      <c r="F131" s="98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63"/>
      <c r="D132" s="251"/>
      <c r="E132" s="251"/>
      <c r="F132" s="298">
        <f>D132+E132</f>
        <v>0</v>
      </c>
    </row>
    <row r="133" spans="1:6" ht="12" customHeight="1" x14ac:dyDescent="0.25">
      <c r="A133" s="13" t="s">
        <v>162</v>
      </c>
      <c r="B133" s="10" t="s">
        <v>349</v>
      </c>
      <c r="C133" s="163"/>
      <c r="D133" s="251"/>
      <c r="E133" s="251"/>
      <c r="F133" s="298">
        <f t="shared" ref="F133:F134" si="13">D133+E133</f>
        <v>0</v>
      </c>
    </row>
    <row r="134" spans="1:6" ht="12" customHeight="1" thickBot="1" x14ac:dyDescent="0.3">
      <c r="A134" s="11" t="s">
        <v>163</v>
      </c>
      <c r="B134" s="10" t="s">
        <v>350</v>
      </c>
      <c r="C134" s="163"/>
      <c r="D134" s="251"/>
      <c r="E134" s="251"/>
      <c r="F134" s="298">
        <f t="shared" si="13"/>
        <v>0</v>
      </c>
    </row>
    <row r="135" spans="1:6" ht="12" customHeight="1" thickBot="1" x14ac:dyDescent="0.3">
      <c r="A135" s="18" t="s">
        <v>11</v>
      </c>
      <c r="B135" s="56" t="s">
        <v>342</v>
      </c>
      <c r="C135" s="162">
        <f>SUM(C136:C141)</f>
        <v>0</v>
      </c>
      <c r="D135" s="249"/>
      <c r="E135" s="249">
        <f>SUM(E136:E141)</f>
        <v>0</v>
      </c>
      <c r="F135" s="98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63"/>
      <c r="D136" s="251"/>
      <c r="E136" s="251"/>
      <c r="F136" s="298">
        <f>D136+E136</f>
        <v>0</v>
      </c>
    </row>
    <row r="137" spans="1:6" ht="12" customHeight="1" x14ac:dyDescent="0.25">
      <c r="A137" s="13" t="s">
        <v>57</v>
      </c>
      <c r="B137" s="7" t="s">
        <v>343</v>
      </c>
      <c r="C137" s="163"/>
      <c r="D137" s="251"/>
      <c r="E137" s="251"/>
      <c r="F137" s="298">
        <f t="shared" ref="F137:F141" si="14">D137+E137</f>
        <v>0</v>
      </c>
    </row>
    <row r="138" spans="1:6" ht="12" customHeight="1" x14ac:dyDescent="0.25">
      <c r="A138" s="13" t="s">
        <v>58</v>
      </c>
      <c r="B138" s="7" t="s">
        <v>344</v>
      </c>
      <c r="C138" s="163"/>
      <c r="D138" s="251"/>
      <c r="E138" s="251"/>
      <c r="F138" s="298">
        <f t="shared" si="14"/>
        <v>0</v>
      </c>
    </row>
    <row r="139" spans="1:6" ht="12" customHeight="1" x14ac:dyDescent="0.25">
      <c r="A139" s="13" t="s">
        <v>100</v>
      </c>
      <c r="B139" s="7" t="s">
        <v>345</v>
      </c>
      <c r="C139" s="163"/>
      <c r="D139" s="251"/>
      <c r="E139" s="251"/>
      <c r="F139" s="298">
        <f t="shared" si="14"/>
        <v>0</v>
      </c>
    </row>
    <row r="140" spans="1:6" ht="12" customHeight="1" x14ac:dyDescent="0.25">
      <c r="A140" s="13" t="s">
        <v>101</v>
      </c>
      <c r="B140" s="7" t="s">
        <v>346</v>
      </c>
      <c r="C140" s="163"/>
      <c r="D140" s="251"/>
      <c r="E140" s="251"/>
      <c r="F140" s="298">
        <f t="shared" si="14"/>
        <v>0</v>
      </c>
    </row>
    <row r="141" spans="1:6" ht="12" customHeight="1" thickBot="1" x14ac:dyDescent="0.3">
      <c r="A141" s="11" t="s">
        <v>102</v>
      </c>
      <c r="B141" s="7" t="s">
        <v>347</v>
      </c>
      <c r="C141" s="163"/>
      <c r="D141" s="251"/>
      <c r="E141" s="251"/>
      <c r="F141" s="298">
        <f t="shared" si="14"/>
        <v>0</v>
      </c>
    </row>
    <row r="142" spans="1:6" ht="12" customHeight="1" thickBot="1" x14ac:dyDescent="0.3">
      <c r="A142" s="18" t="s">
        <v>12</v>
      </c>
      <c r="B142" s="56" t="s">
        <v>355</v>
      </c>
      <c r="C142" s="168">
        <f>+C143+C144+C145+C146</f>
        <v>7602737</v>
      </c>
      <c r="D142" s="168">
        <f>+D143+D144+D145+D146</f>
        <v>7602737</v>
      </c>
      <c r="E142" s="253">
        <f>+E143+E144+E145+E146</f>
        <v>0</v>
      </c>
      <c r="F142" s="205">
        <f>+F143+F144+F145+F146</f>
        <v>7602737</v>
      </c>
    </row>
    <row r="143" spans="1:6" ht="12" customHeight="1" x14ac:dyDescent="0.25">
      <c r="A143" s="13" t="s">
        <v>59</v>
      </c>
      <c r="B143" s="7" t="s">
        <v>267</v>
      </c>
      <c r="C143" s="163"/>
      <c r="D143" s="251"/>
      <c r="E143" s="251"/>
      <c r="F143" s="298">
        <f>D143+E143</f>
        <v>0</v>
      </c>
    </row>
    <row r="144" spans="1:6" ht="12" customHeight="1" x14ac:dyDescent="0.25">
      <c r="A144" s="13" t="s">
        <v>60</v>
      </c>
      <c r="B144" s="7" t="s">
        <v>268</v>
      </c>
      <c r="C144" s="163">
        <v>7602737</v>
      </c>
      <c r="D144" s="251">
        <v>7602737</v>
      </c>
      <c r="E144" s="251"/>
      <c r="F144" s="298">
        <f t="shared" ref="F144:F146" si="15">D144+E144</f>
        <v>7602737</v>
      </c>
    </row>
    <row r="145" spans="1:10" ht="12" customHeight="1" x14ac:dyDescent="0.25">
      <c r="A145" s="13" t="s">
        <v>181</v>
      </c>
      <c r="B145" s="7" t="s">
        <v>356</v>
      </c>
      <c r="C145" s="163"/>
      <c r="D145" s="251"/>
      <c r="E145" s="251"/>
      <c r="F145" s="298">
        <f t="shared" si="15"/>
        <v>0</v>
      </c>
    </row>
    <row r="146" spans="1:10" ht="12" customHeight="1" thickBot="1" x14ac:dyDescent="0.3">
      <c r="A146" s="11" t="s">
        <v>182</v>
      </c>
      <c r="B146" s="5" t="s">
        <v>287</v>
      </c>
      <c r="C146" s="163"/>
      <c r="D146" s="251"/>
      <c r="E146" s="251"/>
      <c r="F146" s="298">
        <f t="shared" si="15"/>
        <v>0</v>
      </c>
    </row>
    <row r="147" spans="1:10" ht="12" customHeight="1" thickBot="1" x14ac:dyDescent="0.3">
      <c r="A147" s="18" t="s">
        <v>13</v>
      </c>
      <c r="B147" s="56" t="s">
        <v>357</v>
      </c>
      <c r="C147" s="241">
        <f>SUM(C148:C152)</f>
        <v>0</v>
      </c>
      <c r="D147" s="254"/>
      <c r="E147" s="254">
        <f>SUM(E148:E152)</f>
        <v>0</v>
      </c>
      <c r="F147" s="236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63"/>
      <c r="D148" s="251"/>
      <c r="E148" s="251"/>
      <c r="F148" s="298">
        <f>D148+E148</f>
        <v>0</v>
      </c>
    </row>
    <row r="149" spans="1:10" ht="12" customHeight="1" x14ac:dyDescent="0.25">
      <c r="A149" s="13" t="s">
        <v>62</v>
      </c>
      <c r="B149" s="7" t="s">
        <v>359</v>
      </c>
      <c r="C149" s="163"/>
      <c r="D149" s="251"/>
      <c r="E149" s="251"/>
      <c r="F149" s="298">
        <f t="shared" ref="F149:F152" si="16">D149+E149</f>
        <v>0</v>
      </c>
    </row>
    <row r="150" spans="1:10" ht="12" customHeight="1" x14ac:dyDescent="0.25">
      <c r="A150" s="13" t="s">
        <v>193</v>
      </c>
      <c r="B150" s="7" t="s">
        <v>354</v>
      </c>
      <c r="C150" s="163"/>
      <c r="D150" s="251"/>
      <c r="E150" s="251"/>
      <c r="F150" s="298">
        <f t="shared" si="16"/>
        <v>0</v>
      </c>
    </row>
    <row r="151" spans="1:10" ht="12" customHeight="1" x14ac:dyDescent="0.25">
      <c r="A151" s="13" t="s">
        <v>194</v>
      </c>
      <c r="B151" s="7" t="s">
        <v>360</v>
      </c>
      <c r="C151" s="163"/>
      <c r="D151" s="251"/>
      <c r="E151" s="251"/>
      <c r="F151" s="298">
        <f t="shared" si="16"/>
        <v>0</v>
      </c>
    </row>
    <row r="152" spans="1:10" ht="12" customHeight="1" thickBot="1" x14ac:dyDescent="0.3">
      <c r="A152" s="13" t="s">
        <v>358</v>
      </c>
      <c r="B152" s="7" t="s">
        <v>361</v>
      </c>
      <c r="C152" s="163"/>
      <c r="D152" s="251"/>
      <c r="E152" s="251"/>
      <c r="F152" s="298">
        <f t="shared" si="16"/>
        <v>0</v>
      </c>
    </row>
    <row r="153" spans="1:10" ht="12" customHeight="1" thickBot="1" x14ac:dyDescent="0.3">
      <c r="A153" s="18" t="s">
        <v>14</v>
      </c>
      <c r="B153" s="56" t="s">
        <v>362</v>
      </c>
      <c r="C153" s="242"/>
      <c r="D153" s="255"/>
      <c r="E153" s="255"/>
      <c r="F153" s="305">
        <f>D153+E153</f>
        <v>0</v>
      </c>
    </row>
    <row r="154" spans="1:10" ht="12" customHeight="1" thickBot="1" x14ac:dyDescent="0.3">
      <c r="A154" s="18" t="s">
        <v>15</v>
      </c>
      <c r="B154" s="56" t="s">
        <v>363</v>
      </c>
      <c r="C154" s="242"/>
      <c r="D154" s="255"/>
      <c r="E154" s="255"/>
      <c r="F154" s="206">
        <f>D154+E154</f>
        <v>0</v>
      </c>
    </row>
    <row r="155" spans="1:10" ht="15" customHeight="1" thickBot="1" x14ac:dyDescent="0.3">
      <c r="A155" s="18" t="s">
        <v>16</v>
      </c>
      <c r="B155" s="56" t="s">
        <v>365</v>
      </c>
      <c r="C155" s="243">
        <f>+C131+C135+C142+C147+C153+C154</f>
        <v>7602737</v>
      </c>
      <c r="D155" s="243">
        <f>+D131+D135+D142+D147+D153+D154</f>
        <v>7602737</v>
      </c>
      <c r="E155" s="256">
        <f>+E131+E135+E142+E147+E153+E154</f>
        <v>0</v>
      </c>
      <c r="F155" s="237">
        <f>+F131+F135+F142+F147+F153+F154</f>
        <v>7602737</v>
      </c>
      <c r="G155" s="186"/>
      <c r="H155" s="187"/>
      <c r="I155" s="187"/>
      <c r="J155" s="187"/>
    </row>
    <row r="156" spans="1:10" s="175" customFormat="1" ht="12.95" customHeight="1" thickBot="1" x14ac:dyDescent="0.25">
      <c r="A156" s="102" t="s">
        <v>17</v>
      </c>
      <c r="B156" s="149" t="s">
        <v>364</v>
      </c>
      <c r="C156" s="243">
        <f>+C130+C155</f>
        <v>2546082023</v>
      </c>
      <c r="D156" s="243">
        <f>+D130+D155</f>
        <v>2795044982</v>
      </c>
      <c r="E156" s="256">
        <f>+E130+E155</f>
        <v>5414679</v>
      </c>
      <c r="F156" s="237">
        <f>+F130+F155</f>
        <v>2800459661</v>
      </c>
    </row>
    <row r="157" spans="1:10" ht="7.5" customHeight="1" x14ac:dyDescent="0.25"/>
    <row r="158" spans="1:10" x14ac:dyDescent="0.25">
      <c r="A158" s="365" t="s">
        <v>269</v>
      </c>
      <c r="B158" s="365"/>
      <c r="C158" s="365"/>
      <c r="D158" s="365"/>
      <c r="E158" s="365"/>
      <c r="F158" s="365"/>
    </row>
    <row r="159" spans="1:10" ht="15" customHeight="1" thickBot="1" x14ac:dyDescent="0.3">
      <c r="A159" s="356" t="s">
        <v>88</v>
      </c>
      <c r="B159" s="356"/>
      <c r="C159" s="104"/>
      <c r="D159" s="244"/>
      <c r="F159" s="104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8">
        <f>+C63-C130</f>
        <v>-822988263</v>
      </c>
      <c r="D160" s="248"/>
      <c r="E160" s="162">
        <f>+E63-E130</f>
        <v>0</v>
      </c>
      <c r="F160" s="98">
        <f>+F63-F130</f>
        <v>-822988263</v>
      </c>
    </row>
    <row r="161" spans="1:6" ht="32.25" customHeight="1" thickBot="1" x14ac:dyDescent="0.3">
      <c r="A161" s="18" t="s">
        <v>8</v>
      </c>
      <c r="B161" s="22" t="s">
        <v>372</v>
      </c>
      <c r="C161" s="162">
        <f>+C87-C155</f>
        <v>822988263</v>
      </c>
      <c r="D161" s="162"/>
      <c r="E161" s="162">
        <f>+E87-E155</f>
        <v>0</v>
      </c>
      <c r="F161" s="98">
        <f>+F87-F155</f>
        <v>822988263</v>
      </c>
    </row>
  </sheetData>
  <mergeCells count="12">
    <mergeCell ref="A1:F1"/>
    <mergeCell ref="A90:F90"/>
    <mergeCell ref="A2:B2"/>
    <mergeCell ref="A91:B91"/>
    <mergeCell ref="A159:B159"/>
    <mergeCell ref="A3:A4"/>
    <mergeCell ref="B3:B4"/>
    <mergeCell ref="C3:F3"/>
    <mergeCell ref="A92:A93"/>
    <mergeCell ref="B92:B93"/>
    <mergeCell ref="C92:F92"/>
    <mergeCell ref="A158:F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KÖLTSÉGVETÉSÉNEK ÖSSZEVONT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31" zoomScaleNormal="100" workbookViewId="0">
      <selection activeCell="H42" sqref="H42"/>
    </sheetView>
  </sheetViews>
  <sheetFormatPr defaultRowHeight="12.75" x14ac:dyDescent="0.2"/>
  <cols>
    <col min="1" max="1" width="13.83203125" style="93" customWidth="1"/>
    <col min="2" max="2" width="53.33203125" style="94" customWidth="1"/>
    <col min="3" max="3" width="14.83203125" style="94" customWidth="1"/>
    <col min="4" max="4" width="14.33203125" style="94" customWidth="1"/>
    <col min="5" max="5" width="13.33203125" style="94" customWidth="1"/>
    <col min="6" max="6" width="13.66406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567</v>
      </c>
    </row>
    <row r="2" spans="1:6" s="213" customFormat="1" ht="25.5" customHeight="1" thickBot="1" x14ac:dyDescent="0.25">
      <c r="A2" s="72" t="s">
        <v>435</v>
      </c>
      <c r="B2" s="375" t="s">
        <v>557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42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'5.4. sz. mell 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8600000</v>
      </c>
      <c r="D8" s="109">
        <f>SUM(D9:D19)</f>
        <v>8600000</v>
      </c>
      <c r="E8" s="109">
        <f>SUM(E9:E19)</f>
        <v>0</v>
      </c>
      <c r="F8" s="143">
        <f>SUM(F9:F19)</f>
        <v>8600000</v>
      </c>
    </row>
    <row r="9" spans="1:6" s="148" customFormat="1" ht="12" customHeight="1" x14ac:dyDescent="0.2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x14ac:dyDescent="0.2">
      <c r="A10" s="209" t="s">
        <v>64</v>
      </c>
      <c r="B10" s="6" t="s">
        <v>171</v>
      </c>
      <c r="C10" s="106">
        <v>3600000</v>
      </c>
      <c r="D10" s="106">
        <v>3600000</v>
      </c>
      <c r="E10" s="260"/>
      <c r="F10" s="312">
        <f>D10+E10</f>
        <v>3600000</v>
      </c>
    </row>
    <row r="11" spans="1:6" s="148" customFormat="1" ht="12" customHeight="1" x14ac:dyDescent="0.2">
      <c r="A11" s="209" t="s">
        <v>65</v>
      </c>
      <c r="B11" s="6" t="s">
        <v>172</v>
      </c>
      <c r="C11" s="106"/>
      <c r="D11" s="106"/>
      <c r="E11" s="260"/>
      <c r="F11" s="312">
        <f t="shared" ref="F11:F19" si="0">D11+E11</f>
        <v>0</v>
      </c>
    </row>
    <row r="12" spans="1:6" s="148" customFormat="1" ht="12" customHeight="1" x14ac:dyDescent="0.2">
      <c r="A12" s="209" t="s">
        <v>66</v>
      </c>
      <c r="B12" s="6" t="s">
        <v>173</v>
      </c>
      <c r="C12" s="106"/>
      <c r="D12" s="106"/>
      <c r="E12" s="260"/>
      <c r="F12" s="312">
        <f t="shared" si="0"/>
        <v>0</v>
      </c>
    </row>
    <row r="13" spans="1:6" s="148" customFormat="1" ht="12" customHeight="1" x14ac:dyDescent="0.2">
      <c r="A13" s="209" t="s">
        <v>83</v>
      </c>
      <c r="B13" s="6" t="s">
        <v>174</v>
      </c>
      <c r="C13" s="106">
        <v>5000000</v>
      </c>
      <c r="D13" s="106">
        <v>5000000</v>
      </c>
      <c r="E13" s="260"/>
      <c r="F13" s="312">
        <f t="shared" si="0"/>
        <v>5000000</v>
      </c>
    </row>
    <row r="14" spans="1:6" s="148" customFormat="1" ht="12" customHeight="1" x14ac:dyDescent="0.2">
      <c r="A14" s="209" t="s">
        <v>67</v>
      </c>
      <c r="B14" s="6" t="s">
        <v>296</v>
      </c>
      <c r="C14" s="106"/>
      <c r="D14" s="260"/>
      <c r="E14" s="260"/>
      <c r="F14" s="312">
        <f t="shared" si="0"/>
        <v>0</v>
      </c>
    </row>
    <row r="15" spans="1:6" s="148" customFormat="1" ht="12" customHeight="1" x14ac:dyDescent="0.2">
      <c r="A15" s="209" t="s">
        <v>68</v>
      </c>
      <c r="B15" s="5" t="s">
        <v>297</v>
      </c>
      <c r="C15" s="106"/>
      <c r="D15" s="260"/>
      <c r="E15" s="260"/>
      <c r="F15" s="312">
        <f t="shared" si="0"/>
        <v>0</v>
      </c>
    </row>
    <row r="16" spans="1:6" s="148" customFormat="1" ht="12" customHeight="1" x14ac:dyDescent="0.2">
      <c r="A16" s="209" t="s">
        <v>75</v>
      </c>
      <c r="B16" s="6" t="s">
        <v>177</v>
      </c>
      <c r="C16" s="267"/>
      <c r="D16" s="296"/>
      <c r="E16" s="296"/>
      <c r="F16" s="312">
        <f t="shared" si="0"/>
        <v>0</v>
      </c>
    </row>
    <row r="17" spans="1:6" s="216" customFormat="1" ht="12" customHeight="1" x14ac:dyDescent="0.2">
      <c r="A17" s="209" t="s">
        <v>76</v>
      </c>
      <c r="B17" s="6" t="s">
        <v>178</v>
      </c>
      <c r="C17" s="106"/>
      <c r="D17" s="260"/>
      <c r="E17" s="260"/>
      <c r="F17" s="312">
        <f t="shared" si="0"/>
        <v>0</v>
      </c>
    </row>
    <row r="18" spans="1:6" s="216" customFormat="1" ht="12" customHeight="1" x14ac:dyDescent="0.2">
      <c r="A18" s="209" t="s">
        <v>77</v>
      </c>
      <c r="B18" s="6" t="s">
        <v>328</v>
      </c>
      <c r="C18" s="108"/>
      <c r="D18" s="261"/>
      <c r="E18" s="261"/>
      <c r="F18" s="312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12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297"/>
      <c r="E29" s="297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262"/>
      <c r="E30" s="262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6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8600000</v>
      </c>
      <c r="D36" s="109">
        <f t="shared" ref="D36:E36" si="3">+D8+D20+D25+D26+D30+D34+D35</f>
        <v>8600000</v>
      </c>
      <c r="E36" s="109">
        <f t="shared" si="3"/>
        <v>0</v>
      </c>
      <c r="F36" s="143">
        <f t="shared" si="2"/>
        <v>8600000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56111000</v>
      </c>
      <c r="D37" s="109">
        <f>+D38+D39+D40</f>
        <v>56460000</v>
      </c>
      <c r="E37" s="109">
        <f t="shared" ref="E37:F37" si="4">+E38+E39+E40</f>
        <v>772315</v>
      </c>
      <c r="F37" s="109">
        <f t="shared" si="4"/>
        <v>57232315</v>
      </c>
    </row>
    <row r="38" spans="1:6" s="148" customFormat="1" ht="12" customHeight="1" x14ac:dyDescent="0.2">
      <c r="A38" s="210" t="s">
        <v>307</v>
      </c>
      <c r="B38" s="211" t="s">
        <v>134</v>
      </c>
      <c r="C38" s="268"/>
      <c r="D38" s="58"/>
      <c r="E38" s="58"/>
      <c r="F38" s="327"/>
    </row>
    <row r="39" spans="1:6" s="148" customFormat="1" ht="12" customHeight="1" x14ac:dyDescent="0.2">
      <c r="A39" s="210" t="s">
        <v>308</v>
      </c>
      <c r="B39" s="212" t="s">
        <v>2</v>
      </c>
      <c r="C39" s="110"/>
      <c r="D39" s="263"/>
      <c r="E39" s="263"/>
      <c r="F39" s="314">
        <f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56111000</v>
      </c>
      <c r="D40" s="297">
        <v>56460000</v>
      </c>
      <c r="E40" s="297">
        <v>772315</v>
      </c>
      <c r="F40" s="314">
        <f>D40+E40</f>
        <v>57232315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64711000</v>
      </c>
      <c r="D41" s="294">
        <f t="shared" ref="D41:F41" si="5">+D36+D37</f>
        <v>65060000</v>
      </c>
      <c r="E41" s="294">
        <f t="shared" si="5"/>
        <v>772315</v>
      </c>
      <c r="F41" s="294">
        <f t="shared" si="5"/>
        <v>65832315</v>
      </c>
    </row>
    <row r="42" spans="1:6" s="216" customFormat="1" ht="15" customHeight="1" x14ac:dyDescent="0.2">
      <c r="A42" s="88"/>
      <c r="B42" s="89"/>
      <c r="C42" s="144"/>
      <c r="D42" s="14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62705000</v>
      </c>
      <c r="D45" s="109">
        <f>SUM(D46:D50)</f>
        <v>63054000</v>
      </c>
      <c r="E45" s="262">
        <f>SUM(E46:E50)</f>
        <v>772315</v>
      </c>
      <c r="F45" s="143">
        <f>SUM(F46:F50)</f>
        <v>63826315</v>
      </c>
    </row>
    <row r="46" spans="1:6" ht="12" customHeight="1" x14ac:dyDescent="0.2">
      <c r="A46" s="209" t="s">
        <v>63</v>
      </c>
      <c r="B46" s="7" t="s">
        <v>36</v>
      </c>
      <c r="C46" s="268">
        <v>24383000</v>
      </c>
      <c r="D46" s="58">
        <v>24669000</v>
      </c>
      <c r="E46" s="58">
        <v>632783</v>
      </c>
      <c r="F46" s="314">
        <f>D46+E46</f>
        <v>25301783</v>
      </c>
    </row>
    <row r="47" spans="1:6" ht="12" customHeight="1" x14ac:dyDescent="0.2">
      <c r="A47" s="209" t="s">
        <v>64</v>
      </c>
      <c r="B47" s="6" t="s">
        <v>108</v>
      </c>
      <c r="C47" s="47">
        <v>5589000</v>
      </c>
      <c r="D47" s="59">
        <v>5652000</v>
      </c>
      <c r="E47" s="59">
        <v>139532</v>
      </c>
      <c r="F47" s="314">
        <f t="shared" ref="F47:F50" si="6">D47+E47</f>
        <v>5791532</v>
      </c>
    </row>
    <row r="48" spans="1:6" ht="12" customHeight="1" x14ac:dyDescent="0.2">
      <c r="A48" s="209" t="s">
        <v>65</v>
      </c>
      <c r="B48" s="6" t="s">
        <v>82</v>
      </c>
      <c r="C48" s="47">
        <v>32733000</v>
      </c>
      <c r="D48" s="59">
        <v>32733000</v>
      </c>
      <c r="E48" s="59"/>
      <c r="F48" s="314">
        <f t="shared" si="6"/>
        <v>32733000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6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6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2006000</v>
      </c>
      <c r="D51" s="109">
        <f t="shared" ref="D51:F51" si="7">SUM(D52:D54)</f>
        <v>2006000</v>
      </c>
      <c r="E51" s="109">
        <f t="shared" si="7"/>
        <v>0</v>
      </c>
      <c r="F51" s="109">
        <f t="shared" si="7"/>
        <v>2006000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2006000</v>
      </c>
      <c r="D52" s="58">
        <v>2006000</v>
      </c>
      <c r="E52" s="58"/>
      <c r="F52" s="314">
        <f>D52+E52</f>
        <v>2006000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8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8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8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64711000</v>
      </c>
      <c r="D57" s="294">
        <f t="shared" ref="D57:F57" si="9">+D45+D51+D56</f>
        <v>65060000</v>
      </c>
      <c r="E57" s="294">
        <f t="shared" si="9"/>
        <v>772315</v>
      </c>
      <c r="F57" s="294">
        <f t="shared" si="9"/>
        <v>65832315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8</v>
      </c>
      <c r="D59" s="289">
        <v>8</v>
      </c>
      <c r="E59" s="289"/>
      <c r="F59" s="304">
        <f>C59+E59</f>
        <v>8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Normal="100" workbookViewId="0">
      <selection activeCell="E49" sqref="E49"/>
    </sheetView>
  </sheetViews>
  <sheetFormatPr defaultRowHeight="12.75" x14ac:dyDescent="0.2"/>
  <cols>
    <col min="1" max="1" width="13.83203125" style="93" customWidth="1"/>
    <col min="2" max="2" width="53.5" style="94" customWidth="1"/>
    <col min="3" max="3" width="14.5" style="94" customWidth="1"/>
    <col min="4" max="4" width="13.83203125" style="94" customWidth="1"/>
    <col min="5" max="5" width="13.1640625" style="94" customWidth="1"/>
    <col min="6" max="6" width="14.16406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564</v>
      </c>
    </row>
    <row r="2" spans="1:6" s="213" customFormat="1" ht="25.5" customHeight="1" thickBot="1" x14ac:dyDescent="0.25">
      <c r="A2" s="72" t="s">
        <v>435</v>
      </c>
      <c r="B2" s="375" t="s">
        <v>558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300000</v>
      </c>
      <c r="D8" s="109">
        <f>SUM(D9:D19)</f>
        <v>300000</v>
      </c>
      <c r="E8" s="109">
        <f>SUM(E9:E19)</f>
        <v>0</v>
      </c>
      <c r="F8" s="143">
        <f>SUM(F9:F19)</f>
        <v>300000</v>
      </c>
    </row>
    <row r="9" spans="1:6" s="148" customFormat="1" ht="12" customHeight="1" x14ac:dyDescent="0.2">
      <c r="A9" s="208" t="s">
        <v>63</v>
      </c>
      <c r="B9" s="8" t="s">
        <v>170</v>
      </c>
      <c r="C9" s="269"/>
      <c r="D9" s="269"/>
      <c r="E9" s="269"/>
      <c r="F9" s="321">
        <f>C9+E9</f>
        <v>0</v>
      </c>
    </row>
    <row r="10" spans="1:6" s="148" customFormat="1" ht="12" customHeight="1" x14ac:dyDescent="0.2">
      <c r="A10" s="209" t="s">
        <v>64</v>
      </c>
      <c r="B10" s="6" t="s">
        <v>171</v>
      </c>
      <c r="C10" s="106"/>
      <c r="D10" s="260"/>
      <c r="E10" s="260"/>
      <c r="F10" s="312">
        <f t="shared" ref="F10:F25" si="0">C10+E10</f>
        <v>0</v>
      </c>
    </row>
    <row r="11" spans="1:6" s="148" customFormat="1" ht="12" customHeight="1" x14ac:dyDescent="0.2">
      <c r="A11" s="209" t="s">
        <v>65</v>
      </c>
      <c r="B11" s="6" t="s">
        <v>172</v>
      </c>
      <c r="C11" s="106"/>
      <c r="D11" s="260"/>
      <c r="E11" s="260"/>
      <c r="F11" s="312">
        <f t="shared" si="0"/>
        <v>0</v>
      </c>
    </row>
    <row r="12" spans="1:6" s="148" customFormat="1" ht="12" customHeight="1" x14ac:dyDescent="0.2">
      <c r="A12" s="209" t="s">
        <v>66</v>
      </c>
      <c r="B12" s="6" t="s">
        <v>173</v>
      </c>
      <c r="C12" s="106"/>
      <c r="D12" s="260"/>
      <c r="E12" s="260"/>
      <c r="F12" s="312">
        <f t="shared" si="0"/>
        <v>0</v>
      </c>
    </row>
    <row r="13" spans="1:6" s="148" customFormat="1" ht="12" customHeight="1" x14ac:dyDescent="0.2">
      <c r="A13" s="209" t="s">
        <v>83</v>
      </c>
      <c r="B13" s="6" t="s">
        <v>174</v>
      </c>
      <c r="C13" s="106">
        <v>300000</v>
      </c>
      <c r="D13" s="260">
        <v>300000</v>
      </c>
      <c r="E13" s="260"/>
      <c r="F13" s="312">
        <f t="shared" si="0"/>
        <v>300000</v>
      </c>
    </row>
    <row r="14" spans="1:6" s="148" customFormat="1" ht="12" customHeight="1" x14ac:dyDescent="0.2">
      <c r="A14" s="209" t="s">
        <v>67</v>
      </c>
      <c r="B14" s="6" t="s">
        <v>296</v>
      </c>
      <c r="C14" s="106"/>
      <c r="D14" s="260"/>
      <c r="E14" s="260"/>
      <c r="F14" s="312">
        <f t="shared" si="0"/>
        <v>0</v>
      </c>
    </row>
    <row r="15" spans="1:6" s="148" customFormat="1" ht="12" customHeight="1" x14ac:dyDescent="0.2">
      <c r="A15" s="209" t="s">
        <v>68</v>
      </c>
      <c r="B15" s="5" t="s">
        <v>297</v>
      </c>
      <c r="C15" s="106"/>
      <c r="D15" s="260"/>
      <c r="E15" s="260"/>
      <c r="F15" s="312">
        <f t="shared" si="0"/>
        <v>0</v>
      </c>
    </row>
    <row r="16" spans="1:6" s="148" customFormat="1" ht="12" customHeight="1" x14ac:dyDescent="0.2">
      <c r="A16" s="209" t="s">
        <v>75</v>
      </c>
      <c r="B16" s="6" t="s">
        <v>177</v>
      </c>
      <c r="C16" s="267"/>
      <c r="D16" s="296"/>
      <c r="E16" s="296"/>
      <c r="F16" s="313">
        <f t="shared" si="0"/>
        <v>0</v>
      </c>
    </row>
    <row r="17" spans="1:6" s="216" customFormat="1" ht="12" customHeight="1" x14ac:dyDescent="0.2">
      <c r="A17" s="209" t="s">
        <v>76</v>
      </c>
      <c r="B17" s="6" t="s">
        <v>178</v>
      </c>
      <c r="C17" s="106"/>
      <c r="D17" s="260"/>
      <c r="E17" s="260"/>
      <c r="F17" s="312">
        <f t="shared" si="0"/>
        <v>0</v>
      </c>
    </row>
    <row r="18" spans="1:6" s="216" customFormat="1" ht="12" customHeight="1" x14ac:dyDescent="0.2">
      <c r="A18" s="209" t="s">
        <v>77</v>
      </c>
      <c r="B18" s="6" t="s">
        <v>328</v>
      </c>
      <c r="C18" s="108"/>
      <c r="D18" s="261"/>
      <c r="E18" s="261"/>
      <c r="F18" s="322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2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si="0"/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0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0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0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0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325"/>
      <c r="E29" s="325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109"/>
      <c r="E30" s="109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6" si="1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1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1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1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300000</v>
      </c>
      <c r="D36" s="109">
        <f>+D8+D20+D25+D26+D30+D34+D35</f>
        <v>300000</v>
      </c>
      <c r="E36" s="262">
        <f>+E8+E20+E25+E26+E30+E34+E35</f>
        <v>0</v>
      </c>
      <c r="F36" s="143">
        <f t="shared" si="1"/>
        <v>300000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22183000</v>
      </c>
      <c r="D37" s="109">
        <f t="shared" ref="D37:F37" si="2">+D38+D39+D40</f>
        <v>22183000</v>
      </c>
      <c r="E37" s="109">
        <f t="shared" si="2"/>
        <v>341000</v>
      </c>
      <c r="F37" s="109">
        <f t="shared" si="2"/>
        <v>22524000</v>
      </c>
    </row>
    <row r="38" spans="1:6" s="148" customFormat="1" ht="12" customHeight="1" thickBot="1" x14ac:dyDescent="0.25">
      <c r="A38" s="210" t="s">
        <v>307</v>
      </c>
      <c r="B38" s="211" t="s">
        <v>134</v>
      </c>
      <c r="C38" s="268"/>
      <c r="D38" s="58"/>
      <c r="E38" s="58"/>
      <c r="F38" s="327">
        <f>D38+E38</f>
        <v>0</v>
      </c>
    </row>
    <row r="39" spans="1:6" s="148" customFormat="1" ht="12" customHeight="1" thickBot="1" x14ac:dyDescent="0.25">
      <c r="A39" s="210" t="s">
        <v>308</v>
      </c>
      <c r="B39" s="212" t="s">
        <v>2</v>
      </c>
      <c r="C39" s="110"/>
      <c r="D39" s="263"/>
      <c r="E39" s="263"/>
      <c r="F39" s="327">
        <f t="shared" ref="F39:F40" si="3"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22183000</v>
      </c>
      <c r="D40" s="297">
        <v>22183000</v>
      </c>
      <c r="E40" s="297">
        <v>341000</v>
      </c>
      <c r="F40" s="346">
        <f t="shared" si="3"/>
        <v>22524000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22483000</v>
      </c>
      <c r="D41" s="294">
        <f t="shared" ref="D41:F41" si="4">+D36+D37</f>
        <v>22483000</v>
      </c>
      <c r="E41" s="294">
        <f t="shared" si="4"/>
        <v>341000</v>
      </c>
      <c r="F41" s="294">
        <f t="shared" si="4"/>
        <v>22824000</v>
      </c>
    </row>
    <row r="42" spans="1:6" s="216" customFormat="1" ht="15" customHeight="1" x14ac:dyDescent="0.2">
      <c r="A42" s="88"/>
      <c r="B42" s="89"/>
      <c r="C42" s="144"/>
      <c r="D42" s="144"/>
      <c r="F42" s="32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21959000</v>
      </c>
      <c r="D45" s="109">
        <f>SUM(D46:D50)</f>
        <v>21959000</v>
      </c>
      <c r="E45" s="262">
        <f>SUM(E46:E50)</f>
        <v>341000</v>
      </c>
      <c r="F45" s="143">
        <f>SUM(F46:F50)</f>
        <v>22300000</v>
      </c>
    </row>
    <row r="46" spans="1:6" ht="12" customHeight="1" x14ac:dyDescent="0.2">
      <c r="A46" s="209" t="s">
        <v>63</v>
      </c>
      <c r="B46" s="7" t="s">
        <v>36</v>
      </c>
      <c r="C46" s="268">
        <v>13141000</v>
      </c>
      <c r="D46" s="268">
        <v>13141000</v>
      </c>
      <c r="E46" s="58">
        <v>-51000</v>
      </c>
      <c r="F46" s="314">
        <f>D46+E46</f>
        <v>13090000</v>
      </c>
    </row>
    <row r="47" spans="1:6" ht="12" customHeight="1" x14ac:dyDescent="0.2">
      <c r="A47" s="209" t="s">
        <v>64</v>
      </c>
      <c r="B47" s="6" t="s">
        <v>108</v>
      </c>
      <c r="C47" s="47">
        <v>3153000</v>
      </c>
      <c r="D47" s="47">
        <v>3153000</v>
      </c>
      <c r="E47" s="59">
        <v>-15000</v>
      </c>
      <c r="F47" s="314">
        <f t="shared" ref="F47:F50" si="5">D47+E47</f>
        <v>3138000</v>
      </c>
    </row>
    <row r="48" spans="1:6" ht="12" customHeight="1" x14ac:dyDescent="0.2">
      <c r="A48" s="209" t="s">
        <v>65</v>
      </c>
      <c r="B48" s="6" t="s">
        <v>82</v>
      </c>
      <c r="C48" s="47">
        <v>5665000</v>
      </c>
      <c r="D48" s="47">
        <v>5665000</v>
      </c>
      <c r="E48" s="59">
        <v>407000</v>
      </c>
      <c r="F48" s="314">
        <f t="shared" si="5"/>
        <v>6072000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5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5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524000</v>
      </c>
      <c r="D51" s="109">
        <f>SUM(D52:D54)</f>
        <v>524000</v>
      </c>
      <c r="E51" s="262">
        <f>SUM(E52:E54)</f>
        <v>0</v>
      </c>
      <c r="F51" s="143">
        <f>SUM(F52:F54)</f>
        <v>524000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524000</v>
      </c>
      <c r="D52" s="58">
        <v>524000</v>
      </c>
      <c r="E52" s="58"/>
      <c r="F52" s="314">
        <f>D52+E52</f>
        <v>524000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6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6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6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22483000</v>
      </c>
      <c r="D57" s="294">
        <f t="shared" ref="D57:F57" si="7">+D45+D51+D56</f>
        <v>22483000</v>
      </c>
      <c r="E57" s="294">
        <f t="shared" si="7"/>
        <v>341000</v>
      </c>
      <c r="F57" s="294">
        <f t="shared" si="7"/>
        <v>22824000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4.25</v>
      </c>
      <c r="D59" s="289">
        <v>4</v>
      </c>
      <c r="E59" s="289"/>
      <c r="F59" s="304">
        <f>C59+E59</f>
        <v>4.25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19" zoomScaleNormal="100" workbookViewId="0">
      <selection activeCell="H54" sqref="H54"/>
    </sheetView>
  </sheetViews>
  <sheetFormatPr defaultRowHeight="12.75" x14ac:dyDescent="0.2"/>
  <cols>
    <col min="1" max="1" width="13.83203125" style="93" customWidth="1"/>
    <col min="2" max="2" width="53.33203125" style="94" customWidth="1"/>
    <col min="3" max="3" width="14.1640625" style="94" customWidth="1"/>
    <col min="4" max="4" width="14" style="94" customWidth="1"/>
    <col min="5" max="5" width="13.1640625" style="94" customWidth="1"/>
    <col min="6" max="6" width="14.16406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565</v>
      </c>
    </row>
    <row r="2" spans="1:6" s="213" customFormat="1" ht="25.5" customHeight="1" thickBot="1" x14ac:dyDescent="0.25">
      <c r="A2" s="72" t="s">
        <v>435</v>
      </c>
      <c r="B2" s="375" t="s">
        <v>558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42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'5.4. sz. mell 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 t="s">
        <v>383</v>
      </c>
      <c r="E6" s="284" t="s">
        <v>382</v>
      </c>
      <c r="F6" s="330" t="s">
        <v>572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300000</v>
      </c>
      <c r="D8" s="109">
        <f t="shared" ref="D8:E8" si="0">SUM(D9:D19)</f>
        <v>300000</v>
      </c>
      <c r="E8" s="109">
        <f t="shared" si="0"/>
        <v>0</v>
      </c>
      <c r="F8" s="143">
        <f>SUM(F9:F19)</f>
        <v>300000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/>
      <c r="D10" s="260"/>
      <c r="E10" s="260"/>
      <c r="F10" s="321">
        <f t="shared" ref="F10:F19" si="1">D10+E10</f>
        <v>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260"/>
      <c r="E11" s="260"/>
      <c r="F11" s="321">
        <f t="shared" si="1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260"/>
      <c r="E12" s="260"/>
      <c r="F12" s="321">
        <f t="shared" si="1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>
        <v>300000</v>
      </c>
      <c r="D13" s="260">
        <v>300000</v>
      </c>
      <c r="E13" s="260"/>
      <c r="F13" s="321">
        <f t="shared" si="1"/>
        <v>300000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260"/>
      <c r="E14" s="260"/>
      <c r="F14" s="321">
        <f t="shared" si="1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260"/>
      <c r="E15" s="260"/>
      <c r="F15" s="321">
        <f t="shared" si="1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1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1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1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1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2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2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2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2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2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297"/>
      <c r="E29" s="297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262"/>
      <c r="E30" s="262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7" si="3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3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3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3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300000</v>
      </c>
      <c r="D36" s="109">
        <f>+D8+D20+D25+D26+D30+D34+D35</f>
        <v>300000</v>
      </c>
      <c r="E36" s="262">
        <f>+E8+E20+E25+E26+E30+E34+E35</f>
        <v>0</v>
      </c>
      <c r="F36" s="143">
        <f t="shared" si="3"/>
        <v>300000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22183000</v>
      </c>
      <c r="D37" s="109">
        <f>+D38+D39+D40</f>
        <v>22183000</v>
      </c>
      <c r="E37" s="262">
        <f>+E38+E39+E40</f>
        <v>0</v>
      </c>
      <c r="F37" s="143">
        <f t="shared" si="3"/>
        <v>22183000</v>
      </c>
    </row>
    <row r="38" spans="1:6" s="148" customFormat="1" ht="12" customHeight="1" thickBot="1" x14ac:dyDescent="0.25">
      <c r="A38" s="210" t="s">
        <v>307</v>
      </c>
      <c r="B38" s="211" t="s">
        <v>134</v>
      </c>
      <c r="C38" s="268"/>
      <c r="D38" s="58"/>
      <c r="E38" s="58"/>
      <c r="F38" s="327">
        <f>D38+E38</f>
        <v>0</v>
      </c>
    </row>
    <row r="39" spans="1:6" s="148" customFormat="1" ht="12" customHeight="1" thickBot="1" x14ac:dyDescent="0.25">
      <c r="A39" s="210" t="s">
        <v>308</v>
      </c>
      <c r="B39" s="212" t="s">
        <v>2</v>
      </c>
      <c r="C39" s="110"/>
      <c r="D39" s="263"/>
      <c r="E39" s="263"/>
      <c r="F39" s="327">
        <f t="shared" ref="F39:F40" si="4"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22183000</v>
      </c>
      <c r="D40" s="297">
        <v>22183000</v>
      </c>
      <c r="E40" s="297"/>
      <c r="F40" s="346">
        <f t="shared" si="4"/>
        <v>22183000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22483000</v>
      </c>
      <c r="D41" s="294">
        <f t="shared" ref="D41:F41" si="5">+D36+D37</f>
        <v>22483000</v>
      </c>
      <c r="E41" s="294">
        <f t="shared" si="5"/>
        <v>0</v>
      </c>
      <c r="F41" s="294">
        <f t="shared" si="5"/>
        <v>22483000</v>
      </c>
    </row>
    <row r="42" spans="1:6" s="216" customFormat="1" ht="15" customHeight="1" x14ac:dyDescent="0.2">
      <c r="A42" s="88"/>
      <c r="B42" s="89"/>
      <c r="C42" s="144"/>
      <c r="D42" s="14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21959000</v>
      </c>
      <c r="D45" s="109">
        <f>SUM(D46:D50)</f>
        <v>21959000</v>
      </c>
      <c r="E45" s="262">
        <f>SUM(E46:E50)</f>
        <v>0</v>
      </c>
      <c r="F45" s="143">
        <f>SUM(F46:F50)</f>
        <v>21959000</v>
      </c>
    </row>
    <row r="46" spans="1:6" ht="12" customHeight="1" x14ac:dyDescent="0.2">
      <c r="A46" s="209" t="s">
        <v>63</v>
      </c>
      <c r="B46" s="7" t="s">
        <v>36</v>
      </c>
      <c r="C46" s="268">
        <v>13141000</v>
      </c>
      <c r="D46" s="268">
        <v>13141000</v>
      </c>
      <c r="E46" s="58"/>
      <c r="F46" s="314">
        <f>D46+E46</f>
        <v>13141000</v>
      </c>
    </row>
    <row r="47" spans="1:6" ht="12" customHeight="1" x14ac:dyDescent="0.2">
      <c r="A47" s="209" t="s">
        <v>64</v>
      </c>
      <c r="B47" s="6" t="s">
        <v>108</v>
      </c>
      <c r="C47" s="47">
        <v>3153000</v>
      </c>
      <c r="D47" s="47">
        <v>3153000</v>
      </c>
      <c r="E47" s="59"/>
      <c r="F47" s="314">
        <f t="shared" ref="F47:F50" si="6">D47+E47</f>
        <v>3153000</v>
      </c>
    </row>
    <row r="48" spans="1:6" ht="12" customHeight="1" x14ac:dyDescent="0.2">
      <c r="A48" s="209" t="s">
        <v>65</v>
      </c>
      <c r="B48" s="6" t="s">
        <v>82</v>
      </c>
      <c r="C48" s="47">
        <v>5665000</v>
      </c>
      <c r="D48" s="47">
        <v>5665000</v>
      </c>
      <c r="E48" s="59"/>
      <c r="F48" s="314">
        <f t="shared" si="6"/>
        <v>5665000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6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6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524000</v>
      </c>
      <c r="D51" s="109">
        <f>SUM(D52:D54)</f>
        <v>524000</v>
      </c>
      <c r="E51" s="262">
        <f>SUM(E52:E54)</f>
        <v>0</v>
      </c>
      <c r="F51" s="143">
        <f>SUM(F52:F54)</f>
        <v>524000</v>
      </c>
    </row>
    <row r="52" spans="1:6" s="217" customFormat="1" ht="12" customHeight="1" x14ac:dyDescent="0.2">
      <c r="A52" s="209" t="s">
        <v>69</v>
      </c>
      <c r="B52" s="7" t="s">
        <v>127</v>
      </c>
      <c r="C52" s="268">
        <v>524000</v>
      </c>
      <c r="D52" s="268">
        <v>524000</v>
      </c>
      <c r="E52" s="58"/>
      <c r="F52" s="314">
        <f>D52+E52</f>
        <v>524000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7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7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7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22483000</v>
      </c>
      <c r="D57" s="294">
        <f>+D45+D51+D56</f>
        <v>22483000</v>
      </c>
      <c r="E57" s="291">
        <f>+E45+E51+E56</f>
        <v>0</v>
      </c>
      <c r="F57" s="146">
        <f>+F45+F51+F56</f>
        <v>22483000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4</v>
      </c>
      <c r="D59" s="289"/>
      <c r="E59" s="289"/>
      <c r="F59" s="304">
        <f>C59+E59</f>
        <v>4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A31" zoomScaleNormal="100" workbookViewId="0">
      <selection activeCell="D63" sqref="D63"/>
    </sheetView>
  </sheetViews>
  <sheetFormatPr defaultRowHeight="12.75" x14ac:dyDescent="0.2"/>
  <cols>
    <col min="1" max="1" width="13.83203125" style="93" customWidth="1"/>
    <col min="2" max="2" width="51.33203125" style="94" customWidth="1"/>
    <col min="3" max="3" width="12.83203125" style="94" customWidth="1"/>
    <col min="4" max="4" width="13" style="94" customWidth="1"/>
    <col min="5" max="5" width="13.5" style="94" customWidth="1"/>
    <col min="6" max="6" width="13.16406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563</v>
      </c>
    </row>
    <row r="2" spans="1:6" s="213" customFormat="1" ht="25.5" customHeight="1" thickBot="1" x14ac:dyDescent="0.25">
      <c r="A2" s="72" t="s">
        <v>435</v>
      </c>
      <c r="B2" s="375" t="s">
        <v>559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295</v>
      </c>
      <c r="C3" s="376"/>
      <c r="D3" s="376"/>
      <c r="E3" s="377"/>
      <c r="F3" s="292" t="s">
        <v>38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">
        <v>482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926000</v>
      </c>
      <c r="D8" s="109">
        <f>SUM(D9:D19)</f>
        <v>926000</v>
      </c>
      <c r="E8" s="109">
        <f>SUM(E9:E19)</f>
        <v>0</v>
      </c>
      <c r="F8" s="143">
        <f>SUM(F9:F19)</f>
        <v>926000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926000</v>
      </c>
      <c r="D10" s="260">
        <v>926000</v>
      </c>
      <c r="E10" s="260"/>
      <c r="F10" s="321">
        <f t="shared" ref="F10:F19" si="0">D10+E10</f>
        <v>926000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260"/>
      <c r="E11" s="260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260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/>
      <c r="D13" s="260"/>
      <c r="E13" s="260"/>
      <c r="F13" s="321">
        <f t="shared" si="0"/>
        <v>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260"/>
      <c r="E14" s="260"/>
      <c r="F14" s="321">
        <f t="shared" si="0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260"/>
      <c r="E15" s="260"/>
      <c r="F15" s="321">
        <f t="shared" si="0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thickBot="1" x14ac:dyDescent="0.25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1">
        <f t="shared" si="0"/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ref="F21:F25" si="1">C21+E21</f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325"/>
      <c r="E29" s="325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109"/>
      <c r="E30" s="109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6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926000</v>
      </c>
      <c r="D36" s="109">
        <f>+D8+D20+D25+D26+D30+D34+D35</f>
        <v>926000</v>
      </c>
      <c r="E36" s="262">
        <f>+E8+E20+E25+E26+E30+E34+E35</f>
        <v>0</v>
      </c>
      <c r="F36" s="143">
        <f t="shared" si="2"/>
        <v>926000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103074000</v>
      </c>
      <c r="D37" s="109">
        <f>+D38+D39+D40</f>
        <v>104821000</v>
      </c>
      <c r="E37" s="109">
        <f t="shared" ref="E37:F37" si="3">+E38+E39+E40</f>
        <v>0</v>
      </c>
      <c r="F37" s="109">
        <f t="shared" si="3"/>
        <v>104821000</v>
      </c>
    </row>
    <row r="38" spans="1:6" s="148" customFormat="1" ht="12" customHeight="1" thickBot="1" x14ac:dyDescent="0.25">
      <c r="A38" s="210" t="s">
        <v>307</v>
      </c>
      <c r="B38" s="211" t="s">
        <v>134</v>
      </c>
      <c r="C38" s="268"/>
      <c r="D38" s="58"/>
      <c r="E38" s="58"/>
      <c r="F38" s="327">
        <f>D38+E38</f>
        <v>0</v>
      </c>
    </row>
    <row r="39" spans="1:6" s="148" customFormat="1" ht="12" customHeight="1" thickBot="1" x14ac:dyDescent="0.25">
      <c r="A39" s="210" t="s">
        <v>308</v>
      </c>
      <c r="B39" s="212" t="s">
        <v>2</v>
      </c>
      <c r="C39" s="110"/>
      <c r="D39" s="263"/>
      <c r="E39" s="263"/>
      <c r="F39" s="327">
        <f t="shared" ref="F39:F40" si="4"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103074000</v>
      </c>
      <c r="D40" s="297">
        <v>104821000</v>
      </c>
      <c r="E40" s="297"/>
      <c r="F40" s="346">
        <f t="shared" si="4"/>
        <v>104821000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104000000</v>
      </c>
      <c r="D41" s="294">
        <f t="shared" ref="D41:F41" si="5">+D36+D37</f>
        <v>105747000</v>
      </c>
      <c r="E41" s="294">
        <f t="shared" si="5"/>
        <v>0</v>
      </c>
      <c r="F41" s="294">
        <f t="shared" si="5"/>
        <v>105747000</v>
      </c>
    </row>
    <row r="42" spans="1:6" s="216" customFormat="1" ht="15" customHeight="1" x14ac:dyDescent="0.2">
      <c r="A42" s="88"/>
      <c r="B42" s="89"/>
      <c r="C42" s="144"/>
      <c r="D42" s="144"/>
      <c r="F42" s="32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104000000</v>
      </c>
      <c r="D45" s="109">
        <f>SUM(D46:D50)</f>
        <v>99262000</v>
      </c>
      <c r="E45" s="262">
        <f>SUM(E46:E50)</f>
        <v>0</v>
      </c>
      <c r="F45" s="143">
        <f>SUM(F46:F50)</f>
        <v>99262000</v>
      </c>
    </row>
    <row r="46" spans="1:6" ht="12" customHeight="1" x14ac:dyDescent="0.2">
      <c r="A46" s="209" t="s">
        <v>63</v>
      </c>
      <c r="B46" s="7" t="s">
        <v>36</v>
      </c>
      <c r="C46" s="268">
        <v>36584000</v>
      </c>
      <c r="D46" s="58">
        <v>39548000</v>
      </c>
      <c r="E46" s="58"/>
      <c r="F46" s="314">
        <f>D46+E46</f>
        <v>39548000</v>
      </c>
    </row>
    <row r="47" spans="1:6" ht="12" customHeight="1" x14ac:dyDescent="0.2">
      <c r="A47" s="209" t="s">
        <v>64</v>
      </c>
      <c r="B47" s="6" t="s">
        <v>108</v>
      </c>
      <c r="C47" s="47">
        <v>8133000</v>
      </c>
      <c r="D47" s="59">
        <v>8811000</v>
      </c>
      <c r="E47" s="59"/>
      <c r="F47" s="314">
        <f t="shared" ref="F47:F50" si="6">D47+E47</f>
        <v>8811000</v>
      </c>
    </row>
    <row r="48" spans="1:6" ht="12" customHeight="1" x14ac:dyDescent="0.2">
      <c r="A48" s="209" t="s">
        <v>65</v>
      </c>
      <c r="B48" s="6" t="s">
        <v>82</v>
      </c>
      <c r="C48" s="47">
        <v>59283000</v>
      </c>
      <c r="D48" s="59">
        <v>50903000</v>
      </c>
      <c r="E48" s="59"/>
      <c r="F48" s="314">
        <f t="shared" si="6"/>
        <v>50903000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4">
        <f t="shared" si="6"/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4">
        <f t="shared" si="6"/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0</v>
      </c>
      <c r="D51" s="109">
        <f>SUM(D52:D54)</f>
        <v>6485000</v>
      </c>
      <c r="E51" s="262">
        <f>SUM(E52:E54)</f>
        <v>0</v>
      </c>
      <c r="F51" s="143">
        <f>SUM(F52:F54)</f>
        <v>6485000</v>
      </c>
    </row>
    <row r="52" spans="1:6" s="217" customFormat="1" ht="12" customHeight="1" x14ac:dyDescent="0.2">
      <c r="A52" s="209" t="s">
        <v>69</v>
      </c>
      <c r="B52" s="7" t="s">
        <v>127</v>
      </c>
      <c r="C52" s="268"/>
      <c r="D52" s="58">
        <v>6485000</v>
      </c>
      <c r="E52" s="58"/>
      <c r="F52" s="314">
        <f>D52+E52</f>
        <v>6485000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4">
        <f t="shared" ref="F53:F55" si="7">D53+E53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4">
        <f t="shared" si="7"/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4">
        <f t="shared" si="7"/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104000000</v>
      </c>
      <c r="D57" s="294">
        <f t="shared" ref="D57:F57" si="8">+D45+D51+D56</f>
        <v>105747000</v>
      </c>
      <c r="E57" s="294">
        <f t="shared" si="8"/>
        <v>0</v>
      </c>
      <c r="F57" s="294">
        <f t="shared" si="8"/>
        <v>105747000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12.5</v>
      </c>
      <c r="D59" s="289">
        <v>13</v>
      </c>
      <c r="E59" s="289"/>
      <c r="F59" s="304">
        <f>C59+E59</f>
        <v>12.5</v>
      </c>
    </row>
    <row r="60" spans="1:6" ht="13.5" thickBot="1" x14ac:dyDescent="0.25">
      <c r="A60" s="95" t="s">
        <v>123</v>
      </c>
      <c r="B60" s="96"/>
      <c r="C60" s="289">
        <v>4</v>
      </c>
      <c r="D60" s="289">
        <v>4</v>
      </c>
      <c r="E60" s="289"/>
      <c r="F60" s="304">
        <f>C60+E60</f>
        <v>4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A28" zoomScaleNormal="100" workbookViewId="0">
      <selection activeCell="E41" sqref="E41"/>
    </sheetView>
  </sheetViews>
  <sheetFormatPr defaultRowHeight="12.75" x14ac:dyDescent="0.2"/>
  <cols>
    <col min="1" max="1" width="13.83203125" style="93" customWidth="1"/>
    <col min="2" max="2" width="48.5" style="94" customWidth="1"/>
    <col min="3" max="3" width="13" style="94" customWidth="1"/>
    <col min="4" max="4" width="13.5" style="94" customWidth="1"/>
    <col min="5" max="5" width="12.6640625" style="94" customWidth="1"/>
    <col min="6" max="6" width="13.33203125" style="94" customWidth="1"/>
    <col min="7" max="16384" width="9.33203125" style="94"/>
  </cols>
  <sheetData>
    <row r="1" spans="1:6" s="80" customFormat="1" ht="16.5" thickBot="1" x14ac:dyDescent="0.25">
      <c r="A1" s="79"/>
      <c r="B1" s="81"/>
      <c r="C1" s="1"/>
      <c r="D1" s="1"/>
      <c r="E1" s="1"/>
      <c r="F1" s="280" t="s">
        <v>566</v>
      </c>
    </row>
    <row r="2" spans="1:6" s="213" customFormat="1" ht="25.5" customHeight="1" thickBot="1" x14ac:dyDescent="0.25">
      <c r="A2" s="72" t="s">
        <v>435</v>
      </c>
      <c r="B2" s="375" t="s">
        <v>559</v>
      </c>
      <c r="C2" s="376"/>
      <c r="D2" s="376"/>
      <c r="E2" s="377"/>
      <c r="F2" s="292" t="s">
        <v>43</v>
      </c>
    </row>
    <row r="3" spans="1:6" s="213" customFormat="1" ht="24.75" thickBot="1" x14ac:dyDescent="0.25">
      <c r="A3" s="72" t="s">
        <v>121</v>
      </c>
      <c r="B3" s="375" t="s">
        <v>314</v>
      </c>
      <c r="C3" s="376"/>
      <c r="D3" s="376"/>
      <c r="E3" s="377"/>
      <c r="F3" s="292" t="s">
        <v>42</v>
      </c>
    </row>
    <row r="4" spans="1:6" s="214" customFormat="1" ht="15.95" customHeight="1" thickBot="1" x14ac:dyDescent="0.3">
      <c r="A4" s="82"/>
      <c r="B4" s="82"/>
      <c r="C4" s="83"/>
      <c r="D4" s="83"/>
      <c r="E4" s="50"/>
      <c r="F4" s="83" t="str">
        <f>'5.4. sz. mell '!F4</f>
        <v>Forintban!</v>
      </c>
    </row>
    <row r="5" spans="1:6" ht="36.75" thickBot="1" x14ac:dyDescent="0.25">
      <c r="A5" s="169" t="s">
        <v>122</v>
      </c>
      <c r="B5" s="84" t="s">
        <v>481</v>
      </c>
      <c r="C5" s="319" t="s">
        <v>412</v>
      </c>
      <c r="D5" s="319" t="s">
        <v>569</v>
      </c>
      <c r="E5" s="319" t="s">
        <v>571</v>
      </c>
      <c r="F5" s="320" t="str">
        <f>+CONCATENATE(LEFT(ÖSSZEFÜGGÉSEK!A7,4),"2017.05.25",CHAR(10),"Módosítás utáni")</f>
        <v>2017.05.25
Módosítás utáni</v>
      </c>
    </row>
    <row r="6" spans="1:6" s="215" customFormat="1" ht="12.95" customHeight="1" thickBot="1" x14ac:dyDescent="0.25">
      <c r="A6" s="73" t="s">
        <v>379</v>
      </c>
      <c r="B6" s="74" t="s">
        <v>380</v>
      </c>
      <c r="C6" s="74" t="s">
        <v>381</v>
      </c>
      <c r="D6" s="284"/>
      <c r="E6" s="284" t="s">
        <v>383</v>
      </c>
      <c r="F6" s="330" t="s">
        <v>478</v>
      </c>
    </row>
    <row r="7" spans="1:6" s="215" customFormat="1" ht="15.95" customHeight="1" thickBot="1" x14ac:dyDescent="0.25">
      <c r="A7" s="371" t="s">
        <v>39</v>
      </c>
      <c r="B7" s="372"/>
      <c r="C7" s="372"/>
      <c r="D7" s="372"/>
      <c r="E7" s="372"/>
      <c r="F7" s="373"/>
    </row>
    <row r="8" spans="1:6" s="148" customFormat="1" ht="12" customHeight="1" thickBot="1" x14ac:dyDescent="0.25">
      <c r="A8" s="73" t="s">
        <v>7</v>
      </c>
      <c r="B8" s="85" t="s">
        <v>401</v>
      </c>
      <c r="C8" s="109">
        <f>SUM(C9:C19)</f>
        <v>926000</v>
      </c>
      <c r="D8" s="109">
        <f>SUM(D9:D19)</f>
        <v>926000</v>
      </c>
      <c r="E8" s="109">
        <f>SUM(E9:E19)</f>
        <v>0</v>
      </c>
      <c r="F8" s="143">
        <f>SUM(F9:F19)</f>
        <v>926000</v>
      </c>
    </row>
    <row r="9" spans="1:6" s="148" customFormat="1" ht="12" customHeight="1" thickBot="1" x14ac:dyDescent="0.25">
      <c r="A9" s="208" t="s">
        <v>63</v>
      </c>
      <c r="B9" s="8" t="s">
        <v>170</v>
      </c>
      <c r="C9" s="269"/>
      <c r="D9" s="269"/>
      <c r="E9" s="269"/>
      <c r="F9" s="321">
        <f>D9+E9</f>
        <v>0</v>
      </c>
    </row>
    <row r="10" spans="1:6" s="148" customFormat="1" ht="12" customHeight="1" thickBot="1" x14ac:dyDescent="0.25">
      <c r="A10" s="209" t="s">
        <v>64</v>
      </c>
      <c r="B10" s="6" t="s">
        <v>171</v>
      </c>
      <c r="C10" s="106">
        <v>926000</v>
      </c>
      <c r="D10" s="260">
        <v>926000</v>
      </c>
      <c r="E10" s="260"/>
      <c r="F10" s="321">
        <f t="shared" ref="F10:F18" si="0">D10+E10</f>
        <v>926000</v>
      </c>
    </row>
    <row r="11" spans="1:6" s="148" customFormat="1" ht="12" customHeight="1" thickBot="1" x14ac:dyDescent="0.25">
      <c r="A11" s="209" t="s">
        <v>65</v>
      </c>
      <c r="B11" s="6" t="s">
        <v>172</v>
      </c>
      <c r="C11" s="106"/>
      <c r="D11" s="260"/>
      <c r="E11" s="260"/>
      <c r="F11" s="321">
        <f t="shared" si="0"/>
        <v>0</v>
      </c>
    </row>
    <row r="12" spans="1:6" s="148" customFormat="1" ht="12" customHeight="1" thickBot="1" x14ac:dyDescent="0.25">
      <c r="A12" s="209" t="s">
        <v>66</v>
      </c>
      <c r="B12" s="6" t="s">
        <v>173</v>
      </c>
      <c r="C12" s="106"/>
      <c r="D12" s="260"/>
      <c r="E12" s="260"/>
      <c r="F12" s="321">
        <f t="shared" si="0"/>
        <v>0</v>
      </c>
    </row>
    <row r="13" spans="1:6" s="148" customFormat="1" ht="12" customHeight="1" thickBot="1" x14ac:dyDescent="0.25">
      <c r="A13" s="209" t="s">
        <v>83</v>
      </c>
      <c r="B13" s="6" t="s">
        <v>174</v>
      </c>
      <c r="C13" s="106"/>
      <c r="D13" s="260"/>
      <c r="E13" s="260"/>
      <c r="F13" s="321">
        <f t="shared" si="0"/>
        <v>0</v>
      </c>
    </row>
    <row r="14" spans="1:6" s="148" customFormat="1" ht="12" customHeight="1" thickBot="1" x14ac:dyDescent="0.25">
      <c r="A14" s="209" t="s">
        <v>67</v>
      </c>
      <c r="B14" s="6" t="s">
        <v>296</v>
      </c>
      <c r="C14" s="106"/>
      <c r="D14" s="260"/>
      <c r="E14" s="260"/>
      <c r="F14" s="321">
        <f t="shared" si="0"/>
        <v>0</v>
      </c>
    </row>
    <row r="15" spans="1:6" s="148" customFormat="1" ht="12" customHeight="1" thickBot="1" x14ac:dyDescent="0.25">
      <c r="A15" s="209" t="s">
        <v>68</v>
      </c>
      <c r="B15" s="5" t="s">
        <v>297</v>
      </c>
      <c r="C15" s="106"/>
      <c r="D15" s="260"/>
      <c r="E15" s="260"/>
      <c r="F15" s="321">
        <f t="shared" si="0"/>
        <v>0</v>
      </c>
    </row>
    <row r="16" spans="1:6" s="148" customFormat="1" ht="12" customHeight="1" thickBot="1" x14ac:dyDescent="0.25">
      <c r="A16" s="209" t="s">
        <v>75</v>
      </c>
      <c r="B16" s="6" t="s">
        <v>177</v>
      </c>
      <c r="C16" s="267"/>
      <c r="D16" s="296"/>
      <c r="E16" s="296"/>
      <c r="F16" s="321">
        <f t="shared" si="0"/>
        <v>0</v>
      </c>
    </row>
    <row r="17" spans="1:6" s="216" customFormat="1" ht="12" customHeight="1" thickBot="1" x14ac:dyDescent="0.25">
      <c r="A17" s="209" t="s">
        <v>76</v>
      </c>
      <c r="B17" s="6" t="s">
        <v>178</v>
      </c>
      <c r="C17" s="106"/>
      <c r="D17" s="260"/>
      <c r="E17" s="260"/>
      <c r="F17" s="321">
        <f t="shared" si="0"/>
        <v>0</v>
      </c>
    </row>
    <row r="18" spans="1:6" s="216" customFormat="1" ht="12" customHeight="1" x14ac:dyDescent="0.2">
      <c r="A18" s="209" t="s">
        <v>77</v>
      </c>
      <c r="B18" s="6" t="s">
        <v>328</v>
      </c>
      <c r="C18" s="108"/>
      <c r="D18" s="261"/>
      <c r="E18" s="261"/>
      <c r="F18" s="321">
        <f t="shared" si="0"/>
        <v>0</v>
      </c>
    </row>
    <row r="19" spans="1:6" s="216" customFormat="1" ht="12" customHeight="1" thickBot="1" x14ac:dyDescent="0.25">
      <c r="A19" s="209" t="s">
        <v>78</v>
      </c>
      <c r="B19" s="5" t="s">
        <v>179</v>
      </c>
      <c r="C19" s="108"/>
      <c r="D19" s="261"/>
      <c r="E19" s="261"/>
      <c r="F19" s="322">
        <f t="shared" ref="F19:F25" si="1">C19+E19</f>
        <v>0</v>
      </c>
    </row>
    <row r="20" spans="1:6" s="148" customFormat="1" ht="12" customHeight="1" thickBot="1" x14ac:dyDescent="0.25">
      <c r="A20" s="73" t="s">
        <v>8</v>
      </c>
      <c r="B20" s="85" t="s">
        <v>298</v>
      </c>
      <c r="C20" s="109">
        <f>SUM(C21:C23)</f>
        <v>0</v>
      </c>
      <c r="D20" s="262"/>
      <c r="E20" s="262">
        <f>SUM(E21:E23)</f>
        <v>0</v>
      </c>
      <c r="F20" s="143">
        <f>SUM(F21:F23)</f>
        <v>0</v>
      </c>
    </row>
    <row r="21" spans="1:6" s="216" customFormat="1" ht="12" customHeight="1" x14ac:dyDescent="0.2">
      <c r="A21" s="209" t="s">
        <v>69</v>
      </c>
      <c r="B21" s="7" t="s">
        <v>152</v>
      </c>
      <c r="C21" s="106"/>
      <c r="D21" s="260"/>
      <c r="E21" s="260"/>
      <c r="F21" s="312">
        <f t="shared" si="1"/>
        <v>0</v>
      </c>
    </row>
    <row r="22" spans="1:6" s="216" customFormat="1" ht="12" customHeight="1" x14ac:dyDescent="0.2">
      <c r="A22" s="209" t="s">
        <v>70</v>
      </c>
      <c r="B22" s="6" t="s">
        <v>299</v>
      </c>
      <c r="C22" s="106"/>
      <c r="D22" s="260"/>
      <c r="E22" s="260"/>
      <c r="F22" s="312">
        <f t="shared" si="1"/>
        <v>0</v>
      </c>
    </row>
    <row r="23" spans="1:6" s="216" customFormat="1" ht="12" customHeight="1" x14ac:dyDescent="0.2">
      <c r="A23" s="209" t="s">
        <v>71</v>
      </c>
      <c r="B23" s="6" t="s">
        <v>300</v>
      </c>
      <c r="C23" s="106"/>
      <c r="D23" s="260"/>
      <c r="E23" s="260"/>
      <c r="F23" s="312">
        <f t="shared" si="1"/>
        <v>0</v>
      </c>
    </row>
    <row r="24" spans="1:6" s="216" customFormat="1" ht="12" customHeight="1" thickBot="1" x14ac:dyDescent="0.25">
      <c r="A24" s="209" t="s">
        <v>72</v>
      </c>
      <c r="B24" s="6" t="s">
        <v>406</v>
      </c>
      <c r="C24" s="106"/>
      <c r="D24" s="260"/>
      <c r="E24" s="260"/>
      <c r="F24" s="312">
        <f t="shared" si="1"/>
        <v>0</v>
      </c>
    </row>
    <row r="25" spans="1:6" s="216" customFormat="1" ht="12" customHeight="1" thickBot="1" x14ac:dyDescent="0.25">
      <c r="A25" s="75" t="s">
        <v>9</v>
      </c>
      <c r="B25" s="56" t="s">
        <v>99</v>
      </c>
      <c r="C25" s="293"/>
      <c r="D25" s="295"/>
      <c r="E25" s="295"/>
      <c r="F25" s="143">
        <f t="shared" si="1"/>
        <v>0</v>
      </c>
    </row>
    <row r="26" spans="1:6" s="216" customFormat="1" ht="12" customHeight="1" thickBot="1" x14ac:dyDescent="0.25">
      <c r="A26" s="75" t="s">
        <v>10</v>
      </c>
      <c r="B26" s="56" t="s">
        <v>301</v>
      </c>
      <c r="C26" s="109">
        <f>+C27+C28</f>
        <v>0</v>
      </c>
      <c r="D26" s="262"/>
      <c r="E26" s="262">
        <f>+E27+E28</f>
        <v>0</v>
      </c>
      <c r="F26" s="143">
        <f>+F27+F28+F29</f>
        <v>0</v>
      </c>
    </row>
    <row r="27" spans="1:6" s="216" customFormat="1" ht="12" customHeight="1" x14ac:dyDescent="0.2">
      <c r="A27" s="210" t="s">
        <v>161</v>
      </c>
      <c r="B27" s="211" t="s">
        <v>299</v>
      </c>
      <c r="C27" s="268"/>
      <c r="D27" s="58"/>
      <c r="E27" s="58"/>
      <c r="F27" s="314">
        <f>C27+E27</f>
        <v>0</v>
      </c>
    </row>
    <row r="28" spans="1:6" s="216" customFormat="1" ht="12" customHeight="1" x14ac:dyDescent="0.2">
      <c r="A28" s="210" t="s">
        <v>162</v>
      </c>
      <c r="B28" s="212" t="s">
        <v>302</v>
      </c>
      <c r="C28" s="110"/>
      <c r="D28" s="263"/>
      <c r="E28" s="263"/>
      <c r="F28" s="312">
        <f>C28+E28</f>
        <v>0</v>
      </c>
    </row>
    <row r="29" spans="1:6" s="216" customFormat="1" ht="12" customHeight="1" thickBot="1" x14ac:dyDescent="0.25">
      <c r="A29" s="209" t="s">
        <v>163</v>
      </c>
      <c r="B29" s="61" t="s">
        <v>407</v>
      </c>
      <c r="C29" s="48"/>
      <c r="D29" s="297"/>
      <c r="E29" s="297"/>
      <c r="F29" s="322">
        <f>C29+E29</f>
        <v>0</v>
      </c>
    </row>
    <row r="30" spans="1:6" s="216" customFormat="1" ht="12" customHeight="1" thickBot="1" x14ac:dyDescent="0.25">
      <c r="A30" s="75" t="s">
        <v>11</v>
      </c>
      <c r="B30" s="56" t="s">
        <v>303</v>
      </c>
      <c r="C30" s="109">
        <f>+C31+C32+C33</f>
        <v>0</v>
      </c>
      <c r="D30" s="262"/>
      <c r="E30" s="262">
        <f>+E31+E32+E33</f>
        <v>0</v>
      </c>
      <c r="F30" s="326">
        <f>C30+E30</f>
        <v>0</v>
      </c>
    </row>
    <row r="31" spans="1:6" s="216" customFormat="1" ht="12" customHeight="1" x14ac:dyDescent="0.2">
      <c r="A31" s="210" t="s">
        <v>56</v>
      </c>
      <c r="B31" s="211" t="s">
        <v>184</v>
      </c>
      <c r="C31" s="268"/>
      <c r="D31" s="58"/>
      <c r="E31" s="58"/>
      <c r="F31" s="327">
        <f>+F32+F33+F34</f>
        <v>0</v>
      </c>
    </row>
    <row r="32" spans="1:6" s="216" customFormat="1" ht="12" customHeight="1" x14ac:dyDescent="0.2">
      <c r="A32" s="210" t="s">
        <v>57</v>
      </c>
      <c r="B32" s="212" t="s">
        <v>185</v>
      </c>
      <c r="C32" s="110"/>
      <c r="D32" s="263"/>
      <c r="E32" s="263"/>
      <c r="F32" s="314">
        <f t="shared" ref="F32:F35" si="2">C32+E32</f>
        <v>0</v>
      </c>
    </row>
    <row r="33" spans="1:6" s="216" customFormat="1" ht="12" customHeight="1" thickBot="1" x14ac:dyDescent="0.25">
      <c r="A33" s="209" t="s">
        <v>58</v>
      </c>
      <c r="B33" s="61" t="s">
        <v>186</v>
      </c>
      <c r="C33" s="48"/>
      <c r="D33" s="297"/>
      <c r="E33" s="297"/>
      <c r="F33" s="309">
        <f t="shared" si="2"/>
        <v>0</v>
      </c>
    </row>
    <row r="34" spans="1:6" s="148" customFormat="1" ht="12" customHeight="1" thickBot="1" x14ac:dyDescent="0.25">
      <c r="A34" s="75" t="s">
        <v>12</v>
      </c>
      <c r="B34" s="56" t="s">
        <v>272</v>
      </c>
      <c r="C34" s="293"/>
      <c r="D34" s="295"/>
      <c r="E34" s="295"/>
      <c r="F34" s="328">
        <f t="shared" si="2"/>
        <v>0</v>
      </c>
    </row>
    <row r="35" spans="1:6" s="148" customFormat="1" ht="12" customHeight="1" thickBot="1" x14ac:dyDescent="0.25">
      <c r="A35" s="75" t="s">
        <v>13</v>
      </c>
      <c r="B35" s="56" t="s">
        <v>304</v>
      </c>
      <c r="C35" s="293"/>
      <c r="D35" s="295"/>
      <c r="E35" s="295"/>
      <c r="F35" s="143">
        <f t="shared" si="2"/>
        <v>0</v>
      </c>
    </row>
    <row r="36" spans="1:6" s="148" customFormat="1" ht="12" customHeight="1" thickBot="1" x14ac:dyDescent="0.25">
      <c r="A36" s="73" t="s">
        <v>14</v>
      </c>
      <c r="B36" s="56" t="s">
        <v>408</v>
      </c>
      <c r="C36" s="109">
        <f>+C8+C20+C25+C26+C30+C34+C35</f>
        <v>926000</v>
      </c>
      <c r="D36" s="109">
        <f t="shared" ref="D36:F36" si="3">+D8+D20+D25+D26+D30+D34+D35</f>
        <v>926000</v>
      </c>
      <c r="E36" s="109">
        <f t="shared" si="3"/>
        <v>0</v>
      </c>
      <c r="F36" s="109">
        <f t="shared" si="3"/>
        <v>926000</v>
      </c>
    </row>
    <row r="37" spans="1:6" s="148" customFormat="1" ht="12" customHeight="1" thickBot="1" x14ac:dyDescent="0.25">
      <c r="A37" s="86" t="s">
        <v>15</v>
      </c>
      <c r="B37" s="56" t="s">
        <v>306</v>
      </c>
      <c r="C37" s="109">
        <f>+C38+C39+C40</f>
        <v>103074000</v>
      </c>
      <c r="D37" s="109">
        <f t="shared" ref="D37:F37" si="4">+D38+D39+D40</f>
        <v>104821000</v>
      </c>
      <c r="E37" s="109">
        <f t="shared" si="4"/>
        <v>0</v>
      </c>
      <c r="F37" s="109">
        <f t="shared" si="4"/>
        <v>104821000</v>
      </c>
    </row>
    <row r="38" spans="1:6" s="148" customFormat="1" ht="12" customHeight="1" thickBot="1" x14ac:dyDescent="0.25">
      <c r="A38" s="210" t="s">
        <v>307</v>
      </c>
      <c r="B38" s="211" t="s">
        <v>134</v>
      </c>
      <c r="C38" s="268"/>
      <c r="D38" s="58"/>
      <c r="E38" s="58"/>
      <c r="F38" s="327">
        <f>D38+E38</f>
        <v>0</v>
      </c>
    </row>
    <row r="39" spans="1:6" s="148" customFormat="1" ht="12" customHeight="1" thickBot="1" x14ac:dyDescent="0.25">
      <c r="A39" s="210" t="s">
        <v>308</v>
      </c>
      <c r="B39" s="212" t="s">
        <v>2</v>
      </c>
      <c r="C39" s="110"/>
      <c r="D39" s="263"/>
      <c r="E39" s="263"/>
      <c r="F39" s="327">
        <f t="shared" ref="F39:F40" si="5">D39+E39</f>
        <v>0</v>
      </c>
    </row>
    <row r="40" spans="1:6" s="216" customFormat="1" ht="12" customHeight="1" thickBot="1" x14ac:dyDescent="0.25">
      <c r="A40" s="209" t="s">
        <v>309</v>
      </c>
      <c r="B40" s="61" t="s">
        <v>310</v>
      </c>
      <c r="C40" s="48">
        <v>103074000</v>
      </c>
      <c r="D40" s="297">
        <v>104821000</v>
      </c>
      <c r="E40" s="297"/>
      <c r="F40" s="346">
        <f t="shared" si="5"/>
        <v>104821000</v>
      </c>
    </row>
    <row r="41" spans="1:6" s="216" customFormat="1" ht="15" customHeight="1" thickBot="1" x14ac:dyDescent="0.25">
      <c r="A41" s="86" t="s">
        <v>16</v>
      </c>
      <c r="B41" s="87" t="s">
        <v>311</v>
      </c>
      <c r="C41" s="294">
        <f>+C36+C37</f>
        <v>104000000</v>
      </c>
      <c r="D41" s="294">
        <f t="shared" ref="D41:F41" si="6">+D36+D37</f>
        <v>105747000</v>
      </c>
      <c r="E41" s="294">
        <f t="shared" si="6"/>
        <v>0</v>
      </c>
      <c r="F41" s="294">
        <f t="shared" si="6"/>
        <v>105747000</v>
      </c>
    </row>
    <row r="42" spans="1:6" s="216" customFormat="1" ht="15" customHeight="1" x14ac:dyDescent="0.2">
      <c r="A42" s="88"/>
      <c r="B42" s="89"/>
      <c r="C42" s="144"/>
      <c r="D42" s="144"/>
    </row>
    <row r="43" spans="1:6" ht="13.5" thickBot="1" x14ac:dyDescent="0.25">
      <c r="A43" s="90"/>
      <c r="B43" s="91"/>
      <c r="C43" s="145"/>
      <c r="D43" s="145"/>
    </row>
    <row r="44" spans="1:6" s="215" customFormat="1" ht="16.5" customHeight="1" thickBot="1" x14ac:dyDescent="0.25">
      <c r="A44" s="371" t="s">
        <v>40</v>
      </c>
      <c r="B44" s="372"/>
      <c r="C44" s="372"/>
      <c r="D44" s="372"/>
      <c r="E44" s="372"/>
      <c r="F44" s="373"/>
    </row>
    <row r="45" spans="1:6" s="217" customFormat="1" ht="12" customHeight="1" thickBot="1" x14ac:dyDescent="0.25">
      <c r="A45" s="75" t="s">
        <v>7</v>
      </c>
      <c r="B45" s="56" t="s">
        <v>312</v>
      </c>
      <c r="C45" s="109">
        <f>SUM(C46:C50)</f>
        <v>104000000</v>
      </c>
      <c r="D45" s="262"/>
      <c r="E45" s="262">
        <f>SUM(E46:E50)</f>
        <v>-4738000</v>
      </c>
      <c r="F45" s="143">
        <f>SUM(F46:F50)</f>
        <v>99262000</v>
      </c>
    </row>
    <row r="46" spans="1:6" ht="12" customHeight="1" x14ac:dyDescent="0.2">
      <c r="A46" s="209" t="s">
        <v>63</v>
      </c>
      <c r="B46" s="7" t="s">
        <v>36</v>
      </c>
      <c r="C46" s="268">
        <v>36584000</v>
      </c>
      <c r="D46" s="58"/>
      <c r="E46" s="58">
        <v>2964000</v>
      </c>
      <c r="F46" s="314">
        <f>C46+E46</f>
        <v>39548000</v>
      </c>
    </row>
    <row r="47" spans="1:6" ht="12" customHeight="1" x14ac:dyDescent="0.2">
      <c r="A47" s="209" t="s">
        <v>64</v>
      </c>
      <c r="B47" s="6" t="s">
        <v>108</v>
      </c>
      <c r="C47" s="47">
        <v>8133000</v>
      </c>
      <c r="D47" s="59"/>
      <c r="E47" s="59">
        <v>678000</v>
      </c>
      <c r="F47" s="310">
        <f>C47+E47</f>
        <v>8811000</v>
      </c>
    </row>
    <row r="48" spans="1:6" ht="12" customHeight="1" x14ac:dyDescent="0.2">
      <c r="A48" s="209" t="s">
        <v>65</v>
      </c>
      <c r="B48" s="6" t="s">
        <v>82</v>
      </c>
      <c r="C48" s="47">
        <v>59283000</v>
      </c>
      <c r="D48" s="59"/>
      <c r="E48" s="59">
        <v>-8380000</v>
      </c>
      <c r="F48" s="310">
        <f>C48+E48</f>
        <v>50903000</v>
      </c>
    </row>
    <row r="49" spans="1:6" ht="12" customHeight="1" x14ac:dyDescent="0.2">
      <c r="A49" s="209" t="s">
        <v>66</v>
      </c>
      <c r="B49" s="6" t="s">
        <v>109</v>
      </c>
      <c r="C49" s="47"/>
      <c r="D49" s="59"/>
      <c r="E49" s="59"/>
      <c r="F49" s="310">
        <f>C49+E49</f>
        <v>0</v>
      </c>
    </row>
    <row r="50" spans="1:6" ht="12" customHeight="1" thickBot="1" x14ac:dyDescent="0.25">
      <c r="A50" s="209" t="s">
        <v>83</v>
      </c>
      <c r="B50" s="6" t="s">
        <v>110</v>
      </c>
      <c r="C50" s="47"/>
      <c r="D50" s="59"/>
      <c r="E50" s="59"/>
      <c r="F50" s="310">
        <f>C50+E50</f>
        <v>0</v>
      </c>
    </row>
    <row r="51" spans="1:6" ht="12" customHeight="1" thickBot="1" x14ac:dyDescent="0.25">
      <c r="A51" s="75" t="s">
        <v>8</v>
      </c>
      <c r="B51" s="56" t="s">
        <v>313</v>
      </c>
      <c r="C51" s="109">
        <f>SUM(C52:C54)</f>
        <v>0</v>
      </c>
      <c r="D51" s="262"/>
      <c r="E51" s="262">
        <f>SUM(E52:E54)</f>
        <v>6485000</v>
      </c>
      <c r="F51" s="143">
        <f>SUM(F52:F54)</f>
        <v>6485000</v>
      </c>
    </row>
    <row r="52" spans="1:6" s="217" customFormat="1" ht="12" customHeight="1" x14ac:dyDescent="0.2">
      <c r="A52" s="209" t="s">
        <v>69</v>
      </c>
      <c r="B52" s="7" t="s">
        <v>127</v>
      </c>
      <c r="C52" s="268"/>
      <c r="D52" s="58"/>
      <c r="E52" s="58">
        <v>6485000</v>
      </c>
      <c r="F52" s="314">
        <f>C52+E52</f>
        <v>6485000</v>
      </c>
    </row>
    <row r="53" spans="1:6" ht="12" customHeight="1" x14ac:dyDescent="0.2">
      <c r="A53" s="209" t="s">
        <v>70</v>
      </c>
      <c r="B53" s="6" t="s">
        <v>112</v>
      </c>
      <c r="C53" s="47"/>
      <c r="D53" s="59"/>
      <c r="E53" s="59"/>
      <c r="F53" s="310">
        <f>C53+E53</f>
        <v>0</v>
      </c>
    </row>
    <row r="54" spans="1:6" ht="12" customHeight="1" x14ac:dyDescent="0.2">
      <c r="A54" s="209" t="s">
        <v>71</v>
      </c>
      <c r="B54" s="6" t="s">
        <v>41</v>
      </c>
      <c r="C54" s="47"/>
      <c r="D54" s="59"/>
      <c r="E54" s="59"/>
      <c r="F54" s="310">
        <f>C54+E54</f>
        <v>0</v>
      </c>
    </row>
    <row r="55" spans="1:6" ht="12" customHeight="1" thickBot="1" x14ac:dyDescent="0.25">
      <c r="A55" s="209" t="s">
        <v>72</v>
      </c>
      <c r="B55" s="6" t="s">
        <v>405</v>
      </c>
      <c r="C55" s="47"/>
      <c r="D55" s="59"/>
      <c r="E55" s="59"/>
      <c r="F55" s="310">
        <f>C55+E55</f>
        <v>0</v>
      </c>
    </row>
    <row r="56" spans="1:6" ht="15" customHeight="1" thickBot="1" x14ac:dyDescent="0.25">
      <c r="A56" s="75" t="s">
        <v>9</v>
      </c>
      <c r="B56" s="56" t="s">
        <v>4</v>
      </c>
      <c r="C56" s="293"/>
      <c r="D56" s="295"/>
      <c r="E56" s="295"/>
      <c r="F56" s="143">
        <f>C56+E56</f>
        <v>0</v>
      </c>
    </row>
    <row r="57" spans="1:6" ht="13.5" thickBot="1" x14ac:dyDescent="0.25">
      <c r="A57" s="75" t="s">
        <v>10</v>
      </c>
      <c r="B57" s="92" t="s">
        <v>409</v>
      </c>
      <c r="C57" s="294">
        <f>+C45+C51+C56</f>
        <v>104000000</v>
      </c>
      <c r="D57" s="291"/>
      <c r="E57" s="291">
        <f>+E45+E51+E56</f>
        <v>1747000</v>
      </c>
      <c r="F57" s="146">
        <f>+F45+F51+F56</f>
        <v>105747000</v>
      </c>
    </row>
    <row r="58" spans="1:6" ht="15" customHeight="1" thickBot="1" x14ac:dyDescent="0.25">
      <c r="C58" s="147"/>
      <c r="D58" s="147"/>
      <c r="F58" s="147"/>
    </row>
    <row r="59" spans="1:6" ht="14.25" customHeight="1" thickBot="1" x14ac:dyDescent="0.25">
      <c r="A59" s="95" t="s">
        <v>400</v>
      </c>
      <c r="B59" s="96"/>
      <c r="C59" s="289">
        <v>4</v>
      </c>
      <c r="D59" s="289"/>
      <c r="E59" s="289"/>
      <c r="F59" s="304">
        <f>C59+E59</f>
        <v>4</v>
      </c>
    </row>
    <row r="60" spans="1:6" ht="13.5" thickBot="1" x14ac:dyDescent="0.25">
      <c r="A60" s="95" t="s">
        <v>123</v>
      </c>
      <c r="B60" s="96"/>
      <c r="C60" s="289"/>
      <c r="D60" s="289"/>
      <c r="E60" s="289"/>
      <c r="F60" s="304">
        <f>C60+E60</f>
        <v>0</v>
      </c>
    </row>
  </sheetData>
  <sheetProtection formatCells="0"/>
  <mergeCells count="4">
    <mergeCell ref="B2:E2"/>
    <mergeCell ref="B3:E3"/>
    <mergeCell ref="A7:F7"/>
    <mergeCell ref="A44:F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2.75" x14ac:dyDescent="0.2"/>
  <sheetData/>
  <phoneticPr fontId="25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1"/>
  <sheetViews>
    <sheetView view="pageLayout" topLeftCell="A136" zoomScaleNormal="100" zoomScaleSheetLayoutView="100" workbookViewId="0">
      <selection activeCell="E31" sqref="E31"/>
    </sheetView>
  </sheetViews>
  <sheetFormatPr defaultRowHeight="15.75" x14ac:dyDescent="0.25"/>
  <cols>
    <col min="1" max="1" width="9.5" style="150" customWidth="1"/>
    <col min="2" max="2" width="59.6640625" style="150" customWidth="1"/>
    <col min="3" max="3" width="15" style="151" customWidth="1"/>
    <col min="4" max="4" width="16.5" style="151" customWidth="1"/>
    <col min="5" max="5" width="15.1640625" style="173" customWidth="1"/>
    <col min="6" max="6" width="17.33203125" style="173" customWidth="1"/>
    <col min="7" max="16384" width="9.33203125" style="173"/>
  </cols>
  <sheetData>
    <row r="1" spans="1:6" ht="15.95" customHeight="1" x14ac:dyDescent="0.25">
      <c r="A1" s="355" t="s">
        <v>5</v>
      </c>
      <c r="B1" s="355"/>
      <c r="C1" s="355"/>
      <c r="D1" s="355"/>
      <c r="E1" s="355"/>
      <c r="F1" s="355"/>
    </row>
    <row r="2" spans="1:6" ht="15.95" customHeight="1" thickBot="1" x14ac:dyDescent="0.3">
      <c r="A2" s="356" t="s">
        <v>86</v>
      </c>
      <c r="B2" s="356"/>
      <c r="C2" s="244"/>
      <c r="D2" s="244"/>
      <c r="F2" s="244" t="str">
        <f>'1.1.sz.mell.'!F2</f>
        <v>Forintban!</v>
      </c>
    </row>
    <row r="3" spans="1:6" x14ac:dyDescent="0.25">
      <c r="A3" s="358" t="s">
        <v>51</v>
      </c>
      <c r="B3" s="360" t="s">
        <v>6</v>
      </c>
      <c r="C3" s="362" t="str">
        <f>+CONCATENATE(LEFT(ÖSSZEFÜGGÉSEK!A6,4),". évi")</f>
        <v>2017. évi</v>
      </c>
      <c r="D3" s="362"/>
      <c r="E3" s="363"/>
      <c r="F3" s="364"/>
    </row>
    <row r="4" spans="1:6" ht="24.75" thickBot="1" x14ac:dyDescent="0.3">
      <c r="A4" s="359"/>
      <c r="B4" s="361"/>
      <c r="C4" s="247" t="s">
        <v>412</v>
      </c>
      <c r="D4" s="247" t="s">
        <v>569</v>
      </c>
      <c r="E4" s="245" t="s">
        <v>571</v>
      </c>
      <c r="F4" s="246" t="str">
        <f>+CONCATENATE(LEFT(ÖSSZEFÜGGÉSEK!A6,4),".05.25",CHAR(10),"Módosítás utáni")</f>
        <v>2017.05.25
Módosítás utáni</v>
      </c>
    </row>
    <row r="5" spans="1:6" s="174" customFormat="1" ht="12" customHeight="1" thickBot="1" x14ac:dyDescent="0.25">
      <c r="A5" s="170" t="s">
        <v>379</v>
      </c>
      <c r="B5" s="171" t="s">
        <v>380</v>
      </c>
      <c r="C5" s="171" t="s">
        <v>381</v>
      </c>
      <c r="D5" s="171"/>
      <c r="E5" s="171" t="s">
        <v>383</v>
      </c>
      <c r="F5" s="330" t="s">
        <v>478</v>
      </c>
    </row>
    <row r="6" spans="1:6" s="175" customFormat="1" ht="12" customHeight="1" thickBot="1" x14ac:dyDescent="0.25">
      <c r="A6" s="18" t="s">
        <v>7</v>
      </c>
      <c r="B6" s="19" t="s">
        <v>146</v>
      </c>
      <c r="C6" s="162">
        <f>+C7+C8+C9+C10+C11+C12</f>
        <v>266391023</v>
      </c>
      <c r="D6" s="162">
        <f>+D7+D8+D9+D10+D11+D12</f>
        <v>266391023</v>
      </c>
      <c r="E6" s="162">
        <f>+E7+E8+E9+E10+E11+E12</f>
        <v>5414679</v>
      </c>
      <c r="F6" s="98">
        <f>+F7+F8+F9+F10+F11+F12</f>
        <v>271805702</v>
      </c>
    </row>
    <row r="7" spans="1:6" s="175" customFormat="1" ht="12" customHeight="1" x14ac:dyDescent="0.2">
      <c r="A7" s="13" t="s">
        <v>63</v>
      </c>
      <c r="B7" s="176" t="s">
        <v>147</v>
      </c>
      <c r="C7" s="164">
        <v>435379</v>
      </c>
      <c r="D7" s="164">
        <v>435379</v>
      </c>
      <c r="E7" s="164"/>
      <c r="F7" s="206">
        <f>D7+E7</f>
        <v>435379</v>
      </c>
    </row>
    <row r="8" spans="1:6" s="175" customFormat="1" ht="12" customHeight="1" x14ac:dyDescent="0.2">
      <c r="A8" s="12" t="s">
        <v>64</v>
      </c>
      <c r="B8" s="177" t="s">
        <v>148</v>
      </c>
      <c r="C8" s="163">
        <v>212297711</v>
      </c>
      <c r="D8" s="163">
        <v>212297711</v>
      </c>
      <c r="E8" s="163"/>
      <c r="F8" s="206">
        <f t="shared" ref="F8:F12" si="0">D8+E8</f>
        <v>212297711</v>
      </c>
    </row>
    <row r="9" spans="1:6" s="175" customFormat="1" ht="12" customHeight="1" x14ac:dyDescent="0.2">
      <c r="A9" s="12" t="s">
        <v>65</v>
      </c>
      <c r="B9" s="177" t="s">
        <v>149</v>
      </c>
      <c r="C9" s="163">
        <v>43055933</v>
      </c>
      <c r="D9" s="163">
        <v>43055933</v>
      </c>
      <c r="E9" s="163">
        <v>3945794</v>
      </c>
      <c r="F9" s="206">
        <f t="shared" si="0"/>
        <v>47001727</v>
      </c>
    </row>
    <row r="10" spans="1:6" s="175" customFormat="1" ht="12" customHeight="1" x14ac:dyDescent="0.2">
      <c r="A10" s="12" t="s">
        <v>66</v>
      </c>
      <c r="B10" s="177" t="s">
        <v>150</v>
      </c>
      <c r="C10" s="163">
        <v>10602000</v>
      </c>
      <c r="D10" s="163">
        <v>10602000</v>
      </c>
      <c r="E10" s="163">
        <v>718315</v>
      </c>
      <c r="F10" s="206">
        <f t="shared" si="0"/>
        <v>11320315</v>
      </c>
    </row>
    <row r="11" spans="1:6" s="175" customFormat="1" ht="12" customHeight="1" x14ac:dyDescent="0.2">
      <c r="A11" s="12" t="s">
        <v>83</v>
      </c>
      <c r="B11" s="100" t="s">
        <v>324</v>
      </c>
      <c r="C11" s="163"/>
      <c r="D11" s="163"/>
      <c r="E11" s="163">
        <v>750570</v>
      </c>
      <c r="F11" s="206">
        <f t="shared" si="0"/>
        <v>750570</v>
      </c>
    </row>
    <row r="12" spans="1:6" s="175" customFormat="1" ht="12" customHeight="1" thickBot="1" x14ac:dyDescent="0.25">
      <c r="A12" s="14" t="s">
        <v>67</v>
      </c>
      <c r="B12" s="101" t="s">
        <v>325</v>
      </c>
      <c r="C12" s="163"/>
      <c r="D12" s="163"/>
      <c r="E12" s="163"/>
      <c r="F12" s="206">
        <f t="shared" si="0"/>
        <v>0</v>
      </c>
    </row>
    <row r="13" spans="1:6" s="175" customFormat="1" ht="12" customHeight="1" thickBot="1" x14ac:dyDescent="0.25">
      <c r="A13" s="18" t="s">
        <v>8</v>
      </c>
      <c r="B13" s="99" t="s">
        <v>151</v>
      </c>
      <c r="C13" s="162">
        <f>+C14+C15+C16+C17+C18</f>
        <v>22339000</v>
      </c>
      <c r="D13" s="162">
        <f>+D14+D15+D16+D17+D18</f>
        <v>22625000</v>
      </c>
      <c r="E13" s="162">
        <f>+E14+E15+E16+E17+E18</f>
        <v>0</v>
      </c>
      <c r="F13" s="98">
        <f>+F14+F15+F16+F17+F18</f>
        <v>22625000</v>
      </c>
    </row>
    <row r="14" spans="1:6" s="175" customFormat="1" ht="12" customHeight="1" x14ac:dyDescent="0.2">
      <c r="A14" s="13" t="s">
        <v>69</v>
      </c>
      <c r="B14" s="176" t="s">
        <v>152</v>
      </c>
      <c r="C14" s="164"/>
      <c r="D14" s="164"/>
      <c r="E14" s="164"/>
      <c r="F14" s="206">
        <f>D14+E14</f>
        <v>0</v>
      </c>
    </row>
    <row r="15" spans="1:6" s="175" customFormat="1" ht="12" customHeight="1" x14ac:dyDescent="0.2">
      <c r="A15" s="12" t="s">
        <v>70</v>
      </c>
      <c r="B15" s="177" t="s">
        <v>153</v>
      </c>
      <c r="C15" s="163"/>
      <c r="D15" s="163"/>
      <c r="E15" s="163"/>
      <c r="F15" s="206">
        <f t="shared" ref="F15:F19" si="1">D15+E15</f>
        <v>0</v>
      </c>
    </row>
    <row r="16" spans="1:6" s="175" customFormat="1" ht="12" customHeight="1" x14ac:dyDescent="0.2">
      <c r="A16" s="12" t="s">
        <v>71</v>
      </c>
      <c r="B16" s="177" t="s">
        <v>317</v>
      </c>
      <c r="C16" s="163"/>
      <c r="D16" s="163"/>
      <c r="E16" s="163"/>
      <c r="F16" s="206">
        <f t="shared" si="1"/>
        <v>0</v>
      </c>
    </row>
    <row r="17" spans="1:6" s="175" customFormat="1" ht="12" customHeight="1" x14ac:dyDescent="0.2">
      <c r="A17" s="12" t="s">
        <v>72</v>
      </c>
      <c r="B17" s="177" t="s">
        <v>318</v>
      </c>
      <c r="C17" s="163"/>
      <c r="D17" s="163"/>
      <c r="E17" s="163"/>
      <c r="F17" s="206">
        <f t="shared" si="1"/>
        <v>0</v>
      </c>
    </row>
    <row r="18" spans="1:6" s="175" customFormat="1" ht="12" customHeight="1" x14ac:dyDescent="0.2">
      <c r="A18" s="12" t="s">
        <v>73</v>
      </c>
      <c r="B18" s="177" t="s">
        <v>154</v>
      </c>
      <c r="C18" s="163">
        <v>22339000</v>
      </c>
      <c r="D18" s="163">
        <v>22625000</v>
      </c>
      <c r="E18" s="163"/>
      <c r="F18" s="206">
        <f t="shared" si="1"/>
        <v>22625000</v>
      </c>
    </row>
    <row r="19" spans="1:6" s="175" customFormat="1" ht="12" customHeight="1" thickBot="1" x14ac:dyDescent="0.25">
      <c r="A19" s="14" t="s">
        <v>79</v>
      </c>
      <c r="B19" s="101" t="s">
        <v>155</v>
      </c>
      <c r="C19" s="165"/>
      <c r="D19" s="165"/>
      <c r="E19" s="165"/>
      <c r="F19" s="206">
        <f t="shared" si="1"/>
        <v>0</v>
      </c>
    </row>
    <row r="20" spans="1:6" s="175" customFormat="1" ht="12" customHeight="1" thickBot="1" x14ac:dyDescent="0.25">
      <c r="A20" s="18" t="s">
        <v>9</v>
      </c>
      <c r="B20" s="19" t="s">
        <v>156</v>
      </c>
      <c r="C20" s="162">
        <f>+C21+C22+C23+C24+C25</f>
        <v>0</v>
      </c>
      <c r="D20" s="162">
        <f>+D21+D22+D23+D24+D25</f>
        <v>248676959</v>
      </c>
      <c r="E20" s="162">
        <f>+E21+E22+E23+E24+E25</f>
        <v>0</v>
      </c>
      <c r="F20" s="98">
        <f>+F21+F22+F23+F24+F25</f>
        <v>248676959</v>
      </c>
    </row>
    <row r="21" spans="1:6" s="175" customFormat="1" ht="12" customHeight="1" x14ac:dyDescent="0.2">
      <c r="A21" s="13" t="s">
        <v>52</v>
      </c>
      <c r="B21" s="176" t="s">
        <v>157</v>
      </c>
      <c r="C21" s="164"/>
      <c r="D21" s="164"/>
      <c r="E21" s="164"/>
      <c r="F21" s="206">
        <f>D21+E21</f>
        <v>0</v>
      </c>
    </row>
    <row r="22" spans="1:6" s="175" customFormat="1" ht="12" customHeight="1" x14ac:dyDescent="0.2">
      <c r="A22" s="12" t="s">
        <v>53</v>
      </c>
      <c r="B22" s="177" t="s">
        <v>158</v>
      </c>
      <c r="C22" s="163"/>
      <c r="D22" s="163"/>
      <c r="E22" s="163"/>
      <c r="F22" s="206">
        <f t="shared" ref="F22:F26" si="2">D22+E22</f>
        <v>0</v>
      </c>
    </row>
    <row r="23" spans="1:6" s="175" customFormat="1" ht="12" customHeight="1" x14ac:dyDescent="0.2">
      <c r="A23" s="12" t="s">
        <v>54</v>
      </c>
      <c r="B23" s="177" t="s">
        <v>319</v>
      </c>
      <c r="C23" s="163"/>
      <c r="D23" s="163"/>
      <c r="E23" s="163"/>
      <c r="F23" s="206">
        <f t="shared" si="2"/>
        <v>0</v>
      </c>
    </row>
    <row r="24" spans="1:6" s="175" customFormat="1" ht="12" customHeight="1" x14ac:dyDescent="0.2">
      <c r="A24" s="12" t="s">
        <v>55</v>
      </c>
      <c r="B24" s="177" t="s">
        <v>320</v>
      </c>
      <c r="C24" s="163"/>
      <c r="D24" s="163"/>
      <c r="E24" s="163"/>
      <c r="F24" s="206">
        <f t="shared" si="2"/>
        <v>0</v>
      </c>
    </row>
    <row r="25" spans="1:6" s="175" customFormat="1" ht="12" customHeight="1" x14ac:dyDescent="0.2">
      <c r="A25" s="12" t="s">
        <v>96</v>
      </c>
      <c r="B25" s="177" t="s">
        <v>159</v>
      </c>
      <c r="C25" s="163"/>
      <c r="D25" s="163">
        <v>248676959</v>
      </c>
      <c r="E25" s="163"/>
      <c r="F25" s="206">
        <f t="shared" si="2"/>
        <v>248676959</v>
      </c>
    </row>
    <row r="26" spans="1:6" s="175" customFormat="1" ht="12" customHeight="1" thickBot="1" x14ac:dyDescent="0.25">
      <c r="A26" s="14" t="s">
        <v>97</v>
      </c>
      <c r="B26" s="178" t="s">
        <v>160</v>
      </c>
      <c r="C26" s="165"/>
      <c r="D26" s="165">
        <v>248676959</v>
      </c>
      <c r="E26" s="165"/>
      <c r="F26" s="206">
        <f t="shared" si="2"/>
        <v>248676959</v>
      </c>
    </row>
    <row r="27" spans="1:6" s="175" customFormat="1" ht="12" customHeight="1" thickBot="1" x14ac:dyDescent="0.25">
      <c r="A27" s="18" t="s">
        <v>98</v>
      </c>
      <c r="B27" s="19" t="s">
        <v>465</v>
      </c>
      <c r="C27" s="168">
        <f>+C28+C29+C30+C31+C32+C33+C34</f>
        <v>1080442000</v>
      </c>
      <c r="D27" s="168">
        <f>+D28+D29+D30+D31+D32+D33+D34</f>
        <v>1080242000</v>
      </c>
      <c r="E27" s="168">
        <f>+E28+E29+E30+E31+E32+E33+E34</f>
        <v>-2500000</v>
      </c>
      <c r="F27" s="205">
        <f>+F28+F29+F30+F31+F32+F33+F34</f>
        <v>1077742000</v>
      </c>
    </row>
    <row r="28" spans="1:6" s="175" customFormat="1" ht="12" customHeight="1" x14ac:dyDescent="0.2">
      <c r="A28" s="13" t="s">
        <v>161</v>
      </c>
      <c r="B28" s="176" t="s">
        <v>458</v>
      </c>
      <c r="C28" s="207">
        <v>174000000</v>
      </c>
      <c r="D28" s="207">
        <v>174000000</v>
      </c>
      <c r="E28" s="207"/>
      <c r="F28" s="206">
        <f>D28+E28</f>
        <v>174000000</v>
      </c>
    </row>
    <row r="29" spans="1:6" s="175" customFormat="1" ht="12" customHeight="1" x14ac:dyDescent="0.2">
      <c r="A29" s="12" t="s">
        <v>162</v>
      </c>
      <c r="B29" s="177" t="s">
        <v>580</v>
      </c>
      <c r="C29" s="163">
        <v>134000000</v>
      </c>
      <c r="D29" s="163">
        <v>134000000</v>
      </c>
      <c r="E29" s="163"/>
      <c r="F29" s="206">
        <f t="shared" ref="F29:F34" si="3">D29+E29</f>
        <v>134000000</v>
      </c>
    </row>
    <row r="30" spans="1:6" s="175" customFormat="1" ht="12" customHeight="1" x14ac:dyDescent="0.2">
      <c r="A30" s="12" t="s">
        <v>163</v>
      </c>
      <c r="B30" s="177" t="s">
        <v>460</v>
      </c>
      <c r="C30" s="163">
        <v>733934000</v>
      </c>
      <c r="D30" s="163">
        <v>733734000</v>
      </c>
      <c r="E30" s="335">
        <v>-2500000</v>
      </c>
      <c r="F30" s="206">
        <f t="shared" si="3"/>
        <v>731234000</v>
      </c>
    </row>
    <row r="31" spans="1:6" s="175" customFormat="1" ht="12" customHeight="1" x14ac:dyDescent="0.2">
      <c r="A31" s="12" t="s">
        <v>164</v>
      </c>
      <c r="B31" s="177" t="s">
        <v>461</v>
      </c>
      <c r="C31" s="163">
        <v>1000000</v>
      </c>
      <c r="D31" s="163">
        <v>1000000</v>
      </c>
      <c r="E31" s="163"/>
      <c r="F31" s="206">
        <f t="shared" si="3"/>
        <v>1000000</v>
      </c>
    </row>
    <row r="32" spans="1:6" s="175" customFormat="1" ht="12" customHeight="1" x14ac:dyDescent="0.2">
      <c r="A32" s="12" t="s">
        <v>462</v>
      </c>
      <c r="B32" s="177" t="s">
        <v>165</v>
      </c>
      <c r="C32" s="163">
        <v>34000000</v>
      </c>
      <c r="D32" s="163">
        <v>34000000</v>
      </c>
      <c r="E32" s="163"/>
      <c r="F32" s="206">
        <f t="shared" si="3"/>
        <v>34000000</v>
      </c>
    </row>
    <row r="33" spans="1:6" s="175" customFormat="1" ht="12" customHeight="1" x14ac:dyDescent="0.2">
      <c r="A33" s="12" t="s">
        <v>463</v>
      </c>
      <c r="B33" s="177" t="s">
        <v>166</v>
      </c>
      <c r="C33" s="163"/>
      <c r="D33" s="163"/>
      <c r="E33" s="163"/>
      <c r="F33" s="206">
        <f t="shared" si="3"/>
        <v>0</v>
      </c>
    </row>
    <row r="34" spans="1:6" s="175" customFormat="1" ht="12" customHeight="1" thickBot="1" x14ac:dyDescent="0.25">
      <c r="A34" s="14" t="s">
        <v>464</v>
      </c>
      <c r="B34" s="178" t="s">
        <v>167</v>
      </c>
      <c r="C34" s="165">
        <v>3508000</v>
      </c>
      <c r="D34" s="165">
        <v>3508000</v>
      </c>
      <c r="E34" s="165"/>
      <c r="F34" s="206">
        <f t="shared" si="3"/>
        <v>3508000</v>
      </c>
    </row>
    <row r="35" spans="1:6" s="175" customFormat="1" ht="12" customHeight="1" thickBot="1" x14ac:dyDescent="0.25">
      <c r="A35" s="18" t="s">
        <v>11</v>
      </c>
      <c r="B35" s="19" t="s">
        <v>326</v>
      </c>
      <c r="C35" s="162">
        <f>SUM(C36:C46)</f>
        <v>179863000</v>
      </c>
      <c r="D35" s="162">
        <f>SUM(D36:D46)</f>
        <v>179863000</v>
      </c>
      <c r="E35" s="162">
        <f>SUM(E36:E46)</f>
        <v>0</v>
      </c>
      <c r="F35" s="98">
        <f>SUM(F36:F46)</f>
        <v>179863000</v>
      </c>
    </row>
    <row r="36" spans="1:6" s="175" customFormat="1" ht="12" customHeight="1" x14ac:dyDescent="0.2">
      <c r="A36" s="13" t="s">
        <v>56</v>
      </c>
      <c r="B36" s="176" t="s">
        <v>170</v>
      </c>
      <c r="C36" s="164">
        <v>100000</v>
      </c>
      <c r="D36" s="164">
        <v>100000</v>
      </c>
      <c r="E36" s="164"/>
      <c r="F36" s="206">
        <f>D36+E36</f>
        <v>100000</v>
      </c>
    </row>
    <row r="37" spans="1:6" s="175" customFormat="1" ht="12" customHeight="1" x14ac:dyDescent="0.2">
      <c r="A37" s="12" t="s">
        <v>57</v>
      </c>
      <c r="B37" s="177" t="s">
        <v>171</v>
      </c>
      <c r="C37" s="163">
        <v>7926000</v>
      </c>
      <c r="D37" s="163">
        <v>7926000</v>
      </c>
      <c r="E37" s="163"/>
      <c r="F37" s="206">
        <f t="shared" ref="F37:F46" si="4">D37+E37</f>
        <v>7926000</v>
      </c>
    </row>
    <row r="38" spans="1:6" s="175" customFormat="1" ht="12" customHeight="1" x14ac:dyDescent="0.2">
      <c r="A38" s="12" t="s">
        <v>58</v>
      </c>
      <c r="B38" s="177" t="s">
        <v>172</v>
      </c>
      <c r="C38" s="163">
        <v>2600000</v>
      </c>
      <c r="D38" s="163">
        <v>2600000</v>
      </c>
      <c r="E38" s="163"/>
      <c r="F38" s="206">
        <f t="shared" si="4"/>
        <v>2600000</v>
      </c>
    </row>
    <row r="39" spans="1:6" s="175" customFormat="1" ht="12" customHeight="1" x14ac:dyDescent="0.2">
      <c r="A39" s="12" t="s">
        <v>100</v>
      </c>
      <c r="B39" s="177" t="s">
        <v>173</v>
      </c>
      <c r="C39" s="163">
        <v>90789000</v>
      </c>
      <c r="D39" s="163">
        <v>90789000</v>
      </c>
      <c r="E39" s="163"/>
      <c r="F39" s="206">
        <f t="shared" si="4"/>
        <v>90789000</v>
      </c>
    </row>
    <row r="40" spans="1:6" s="175" customFormat="1" ht="12" customHeight="1" x14ac:dyDescent="0.2">
      <c r="A40" s="12" t="s">
        <v>101</v>
      </c>
      <c r="B40" s="177" t="s">
        <v>174</v>
      </c>
      <c r="C40" s="163">
        <v>29320000</v>
      </c>
      <c r="D40" s="163">
        <v>29320000</v>
      </c>
      <c r="E40" s="163"/>
      <c r="F40" s="206">
        <f t="shared" si="4"/>
        <v>29320000</v>
      </c>
    </row>
    <row r="41" spans="1:6" s="175" customFormat="1" ht="12" customHeight="1" x14ac:dyDescent="0.2">
      <c r="A41" s="12" t="s">
        <v>102</v>
      </c>
      <c r="B41" s="177" t="s">
        <v>175</v>
      </c>
      <c r="C41" s="163">
        <v>39613000</v>
      </c>
      <c r="D41" s="163">
        <v>39613000</v>
      </c>
      <c r="E41" s="163"/>
      <c r="F41" s="206">
        <f t="shared" si="4"/>
        <v>39613000</v>
      </c>
    </row>
    <row r="42" spans="1:6" s="175" customFormat="1" ht="12" customHeight="1" x14ac:dyDescent="0.2">
      <c r="A42" s="12" t="s">
        <v>103</v>
      </c>
      <c r="B42" s="177" t="s">
        <v>176</v>
      </c>
      <c r="C42" s="163">
        <v>1600000</v>
      </c>
      <c r="D42" s="163">
        <v>1600000</v>
      </c>
      <c r="E42" s="163"/>
      <c r="F42" s="206">
        <f t="shared" si="4"/>
        <v>1600000</v>
      </c>
    </row>
    <row r="43" spans="1:6" s="175" customFormat="1" ht="12" customHeight="1" x14ac:dyDescent="0.2">
      <c r="A43" s="12" t="s">
        <v>104</v>
      </c>
      <c r="B43" s="177" t="s">
        <v>177</v>
      </c>
      <c r="C43" s="163">
        <v>6300000</v>
      </c>
      <c r="D43" s="163">
        <v>6300000</v>
      </c>
      <c r="E43" s="163"/>
      <c r="F43" s="206">
        <f t="shared" si="4"/>
        <v>6300000</v>
      </c>
    </row>
    <row r="44" spans="1:6" s="175" customFormat="1" ht="12" customHeight="1" x14ac:dyDescent="0.2">
      <c r="A44" s="12" t="s">
        <v>168</v>
      </c>
      <c r="B44" s="177" t="s">
        <v>178</v>
      </c>
      <c r="C44" s="166"/>
      <c r="D44" s="166"/>
      <c r="E44" s="166"/>
      <c r="F44" s="206">
        <f t="shared" si="4"/>
        <v>0</v>
      </c>
    </row>
    <row r="45" spans="1:6" s="175" customFormat="1" ht="12" customHeight="1" x14ac:dyDescent="0.2">
      <c r="A45" s="14" t="s">
        <v>169</v>
      </c>
      <c r="B45" s="178" t="s">
        <v>328</v>
      </c>
      <c r="C45" s="167"/>
      <c r="D45" s="167"/>
      <c r="E45" s="167"/>
      <c r="F45" s="206">
        <f t="shared" si="4"/>
        <v>0</v>
      </c>
    </row>
    <row r="46" spans="1:6" s="175" customFormat="1" ht="12" customHeight="1" thickBot="1" x14ac:dyDescent="0.25">
      <c r="A46" s="14" t="s">
        <v>327</v>
      </c>
      <c r="B46" s="101" t="s">
        <v>179</v>
      </c>
      <c r="C46" s="167">
        <v>1615000</v>
      </c>
      <c r="D46" s="167">
        <v>1615000</v>
      </c>
      <c r="E46" s="167"/>
      <c r="F46" s="206">
        <f t="shared" si="4"/>
        <v>1615000</v>
      </c>
    </row>
    <row r="47" spans="1:6" s="175" customFormat="1" ht="12" customHeight="1" thickBot="1" x14ac:dyDescent="0.25">
      <c r="A47" s="18" t="s">
        <v>12</v>
      </c>
      <c r="B47" s="19" t="s">
        <v>180</v>
      </c>
      <c r="C47" s="162">
        <f>SUM(C48:C52)</f>
        <v>35950000</v>
      </c>
      <c r="D47" s="162">
        <f>SUM(D48:D52)</f>
        <v>35950000</v>
      </c>
      <c r="E47" s="162">
        <f>SUM(E48:E52)</f>
        <v>0</v>
      </c>
      <c r="F47" s="98">
        <f>SUM(F48:F52)</f>
        <v>35950000</v>
      </c>
    </row>
    <row r="48" spans="1:6" s="175" customFormat="1" ht="12" customHeight="1" x14ac:dyDescent="0.2">
      <c r="A48" s="13" t="s">
        <v>59</v>
      </c>
      <c r="B48" s="176" t="s">
        <v>184</v>
      </c>
      <c r="C48" s="218"/>
      <c r="D48" s="218"/>
      <c r="E48" s="218"/>
      <c r="F48" s="302">
        <f>D48+E48</f>
        <v>0</v>
      </c>
    </row>
    <row r="49" spans="1:6" s="175" customFormat="1" ht="12" customHeight="1" x14ac:dyDescent="0.2">
      <c r="A49" s="12" t="s">
        <v>60</v>
      </c>
      <c r="B49" s="177" t="s">
        <v>185</v>
      </c>
      <c r="C49" s="166">
        <v>35950000</v>
      </c>
      <c r="D49" s="166">
        <v>35950000</v>
      </c>
      <c r="E49" s="166"/>
      <c r="F49" s="302">
        <f t="shared" ref="F49:F52" si="5">D49+E49</f>
        <v>35950000</v>
      </c>
    </row>
    <row r="50" spans="1:6" s="175" customFormat="1" ht="12" customHeight="1" x14ac:dyDescent="0.2">
      <c r="A50" s="12" t="s">
        <v>181</v>
      </c>
      <c r="B50" s="177" t="s">
        <v>186</v>
      </c>
      <c r="C50" s="166"/>
      <c r="D50" s="166"/>
      <c r="E50" s="166"/>
      <c r="F50" s="302">
        <f t="shared" si="5"/>
        <v>0</v>
      </c>
    </row>
    <row r="51" spans="1:6" s="175" customFormat="1" ht="12" customHeight="1" x14ac:dyDescent="0.2">
      <c r="A51" s="12" t="s">
        <v>182</v>
      </c>
      <c r="B51" s="177" t="s">
        <v>187</v>
      </c>
      <c r="C51" s="166"/>
      <c r="D51" s="166"/>
      <c r="E51" s="166"/>
      <c r="F51" s="302">
        <f t="shared" si="5"/>
        <v>0</v>
      </c>
    </row>
    <row r="52" spans="1:6" s="175" customFormat="1" ht="12" customHeight="1" thickBot="1" x14ac:dyDescent="0.25">
      <c r="A52" s="14" t="s">
        <v>183</v>
      </c>
      <c r="B52" s="101" t="s">
        <v>188</v>
      </c>
      <c r="C52" s="167"/>
      <c r="D52" s="167"/>
      <c r="E52" s="167"/>
      <c r="F52" s="302">
        <f t="shared" si="5"/>
        <v>0</v>
      </c>
    </row>
    <row r="53" spans="1:6" s="175" customFormat="1" ht="12" customHeight="1" thickBot="1" x14ac:dyDescent="0.25">
      <c r="A53" s="18" t="s">
        <v>105</v>
      </c>
      <c r="B53" s="19" t="s">
        <v>189</v>
      </c>
      <c r="C53" s="162">
        <f>SUM(C54:C56)</f>
        <v>12700000</v>
      </c>
      <c r="D53" s="162">
        <f>SUM(D54:D56)</f>
        <v>12700000</v>
      </c>
      <c r="E53" s="162">
        <f>SUM(E54:E56)</f>
        <v>0</v>
      </c>
      <c r="F53" s="98">
        <f>SUM(F54:F56)</f>
        <v>12700000</v>
      </c>
    </row>
    <row r="54" spans="1:6" s="175" customFormat="1" ht="12" customHeight="1" x14ac:dyDescent="0.2">
      <c r="A54" s="13" t="s">
        <v>61</v>
      </c>
      <c r="B54" s="176" t="s">
        <v>190</v>
      </c>
      <c r="C54" s="164"/>
      <c r="D54" s="164"/>
      <c r="E54" s="164"/>
      <c r="F54" s="206">
        <f>D54+E54</f>
        <v>0</v>
      </c>
    </row>
    <row r="55" spans="1:6" s="175" customFormat="1" ht="12" customHeight="1" x14ac:dyDescent="0.2">
      <c r="A55" s="12" t="s">
        <v>62</v>
      </c>
      <c r="B55" s="177" t="s">
        <v>486</v>
      </c>
      <c r="C55" s="163">
        <v>12700000</v>
      </c>
      <c r="D55" s="163">
        <v>12700000</v>
      </c>
      <c r="E55" s="163"/>
      <c r="F55" s="206">
        <f t="shared" ref="F55:F57" si="6">D55+E55</f>
        <v>12700000</v>
      </c>
    </row>
    <row r="56" spans="1:6" s="175" customFormat="1" ht="12" customHeight="1" x14ac:dyDescent="0.2">
      <c r="A56" s="12" t="s">
        <v>193</v>
      </c>
      <c r="B56" s="177" t="s">
        <v>191</v>
      </c>
      <c r="C56" s="163"/>
      <c r="D56" s="163"/>
      <c r="E56" s="163"/>
      <c r="F56" s="206">
        <f t="shared" si="6"/>
        <v>0</v>
      </c>
    </row>
    <row r="57" spans="1:6" s="175" customFormat="1" ht="12" customHeight="1" thickBot="1" x14ac:dyDescent="0.25">
      <c r="A57" s="14" t="s">
        <v>194</v>
      </c>
      <c r="B57" s="101" t="s">
        <v>192</v>
      </c>
      <c r="C57" s="165"/>
      <c r="D57" s="165"/>
      <c r="E57" s="165"/>
      <c r="F57" s="206">
        <f t="shared" si="6"/>
        <v>0</v>
      </c>
    </row>
    <row r="58" spans="1:6" s="175" customFormat="1" ht="12" customHeight="1" thickBot="1" x14ac:dyDescent="0.25">
      <c r="A58" s="18" t="s">
        <v>14</v>
      </c>
      <c r="B58" s="99" t="s">
        <v>195</v>
      </c>
      <c r="C58" s="162">
        <f>SUM(C59:C61)</f>
        <v>1740000</v>
      </c>
      <c r="D58" s="162">
        <f>SUM(D59:D61)</f>
        <v>1740000</v>
      </c>
      <c r="E58" s="162">
        <f>SUM(E59:E61)</f>
        <v>0</v>
      </c>
      <c r="F58" s="98">
        <f>SUM(F59:F61)</f>
        <v>1740000</v>
      </c>
    </row>
    <row r="59" spans="1:6" s="175" customFormat="1" ht="12" customHeight="1" x14ac:dyDescent="0.2">
      <c r="A59" s="13" t="s">
        <v>106</v>
      </c>
      <c r="B59" s="176" t="s">
        <v>197</v>
      </c>
      <c r="C59" s="166"/>
      <c r="D59" s="166"/>
      <c r="E59" s="166"/>
      <c r="F59" s="300">
        <f>D59+E59</f>
        <v>0</v>
      </c>
    </row>
    <row r="60" spans="1:6" s="175" customFormat="1" ht="12" customHeight="1" x14ac:dyDescent="0.2">
      <c r="A60" s="12" t="s">
        <v>107</v>
      </c>
      <c r="B60" s="177" t="s">
        <v>487</v>
      </c>
      <c r="C60" s="166">
        <v>1740000</v>
      </c>
      <c r="D60" s="166">
        <v>1740000</v>
      </c>
      <c r="E60" s="166"/>
      <c r="F60" s="300">
        <f t="shared" ref="F60:F62" si="7">D60+E60</f>
        <v>1740000</v>
      </c>
    </row>
    <row r="61" spans="1:6" s="175" customFormat="1" ht="12" customHeight="1" x14ac:dyDescent="0.2">
      <c r="A61" s="12" t="s">
        <v>128</v>
      </c>
      <c r="B61" s="177" t="s">
        <v>198</v>
      </c>
      <c r="C61" s="166"/>
      <c r="D61" s="166"/>
      <c r="E61" s="166"/>
      <c r="F61" s="300">
        <f t="shared" si="7"/>
        <v>0</v>
      </c>
    </row>
    <row r="62" spans="1:6" s="175" customFormat="1" ht="12" customHeight="1" thickBot="1" x14ac:dyDescent="0.25">
      <c r="A62" s="14" t="s">
        <v>196</v>
      </c>
      <c r="B62" s="101" t="s">
        <v>199</v>
      </c>
      <c r="C62" s="166"/>
      <c r="D62" s="166"/>
      <c r="E62" s="166"/>
      <c r="F62" s="300">
        <f t="shared" si="7"/>
        <v>0</v>
      </c>
    </row>
    <row r="63" spans="1:6" s="175" customFormat="1" ht="12" customHeight="1" thickBot="1" x14ac:dyDescent="0.25">
      <c r="A63" s="231" t="s">
        <v>368</v>
      </c>
      <c r="B63" s="19" t="s">
        <v>200</v>
      </c>
      <c r="C63" s="168">
        <f>+C6+C13+C20+C27+C35+C47+C53+C58</f>
        <v>1599425023</v>
      </c>
      <c r="D63" s="168">
        <f>+D6+D13+D20+D27+D35+D47+D53+D58</f>
        <v>1848187982</v>
      </c>
      <c r="E63" s="168">
        <f>+E6+E13+E20+E27+E35+E47+E53+E58</f>
        <v>2914679</v>
      </c>
      <c r="F63" s="205">
        <f>+F6+F13+F20+F27+F35+F47+F53+F58</f>
        <v>1851102661</v>
      </c>
    </row>
    <row r="64" spans="1:6" s="175" customFormat="1" ht="12" customHeight="1" thickBot="1" x14ac:dyDescent="0.25">
      <c r="A64" s="219" t="s">
        <v>201</v>
      </c>
      <c r="B64" s="99" t="s">
        <v>202</v>
      </c>
      <c r="C64" s="162">
        <f>SUM(C65:C67)</f>
        <v>0</v>
      </c>
      <c r="D64" s="162"/>
      <c r="E64" s="162">
        <f>SUM(E65:E67)</f>
        <v>0</v>
      </c>
      <c r="F64" s="98">
        <f>SUM(F65:F67)</f>
        <v>0</v>
      </c>
    </row>
    <row r="65" spans="1:6" s="175" customFormat="1" ht="12" customHeight="1" x14ac:dyDescent="0.2">
      <c r="A65" s="13" t="s">
        <v>233</v>
      </c>
      <c r="B65" s="176" t="s">
        <v>203</v>
      </c>
      <c r="C65" s="166"/>
      <c r="D65" s="166"/>
      <c r="E65" s="166"/>
      <c r="F65" s="300">
        <f>D65+E65</f>
        <v>0</v>
      </c>
    </row>
    <row r="66" spans="1:6" s="175" customFormat="1" ht="12" customHeight="1" x14ac:dyDescent="0.2">
      <c r="A66" s="12" t="s">
        <v>242</v>
      </c>
      <c r="B66" s="177" t="s">
        <v>204</v>
      </c>
      <c r="C66" s="166"/>
      <c r="D66" s="166"/>
      <c r="E66" s="166"/>
      <c r="F66" s="300">
        <f t="shared" ref="F66:F67" si="8">D66+E66</f>
        <v>0</v>
      </c>
    </row>
    <row r="67" spans="1:6" s="175" customFormat="1" ht="12" customHeight="1" thickBot="1" x14ac:dyDescent="0.25">
      <c r="A67" s="14" t="s">
        <v>243</v>
      </c>
      <c r="B67" s="227" t="s">
        <v>353</v>
      </c>
      <c r="C67" s="166"/>
      <c r="D67" s="166"/>
      <c r="E67" s="166"/>
      <c r="F67" s="300">
        <f t="shared" si="8"/>
        <v>0</v>
      </c>
    </row>
    <row r="68" spans="1:6" s="175" customFormat="1" ht="12" customHeight="1" thickBot="1" x14ac:dyDescent="0.25">
      <c r="A68" s="219" t="s">
        <v>206</v>
      </c>
      <c r="B68" s="99" t="s">
        <v>207</v>
      </c>
      <c r="C68" s="162">
        <f>SUM(C69:C72)</f>
        <v>0</v>
      </c>
      <c r="D68" s="162"/>
      <c r="E68" s="162">
        <f>SUM(E69:E72)</f>
        <v>0</v>
      </c>
      <c r="F68" s="98">
        <f>SUM(F69:F72)</f>
        <v>0</v>
      </c>
    </row>
    <row r="69" spans="1:6" s="175" customFormat="1" ht="12" customHeight="1" x14ac:dyDescent="0.2">
      <c r="A69" s="13" t="s">
        <v>84</v>
      </c>
      <c r="B69" s="176" t="s">
        <v>208</v>
      </c>
      <c r="C69" s="166"/>
      <c r="D69" s="166"/>
      <c r="E69" s="166"/>
      <c r="F69" s="300">
        <f>D69+E69</f>
        <v>0</v>
      </c>
    </row>
    <row r="70" spans="1:6" s="175" customFormat="1" ht="12" customHeight="1" x14ac:dyDescent="0.2">
      <c r="A70" s="12" t="s">
        <v>85</v>
      </c>
      <c r="B70" s="177" t="s">
        <v>209</v>
      </c>
      <c r="C70" s="166"/>
      <c r="D70" s="166"/>
      <c r="E70" s="166"/>
      <c r="F70" s="300">
        <f t="shared" ref="F70:F72" si="9">D70+E70</f>
        <v>0</v>
      </c>
    </row>
    <row r="71" spans="1:6" s="175" customFormat="1" ht="12" customHeight="1" x14ac:dyDescent="0.2">
      <c r="A71" s="12" t="s">
        <v>234</v>
      </c>
      <c r="B71" s="177" t="s">
        <v>210</v>
      </c>
      <c r="C71" s="166"/>
      <c r="D71" s="166"/>
      <c r="E71" s="166"/>
      <c r="F71" s="300">
        <f t="shared" si="9"/>
        <v>0</v>
      </c>
    </row>
    <row r="72" spans="1:6" s="175" customFormat="1" ht="12" customHeight="1" thickBot="1" x14ac:dyDescent="0.25">
      <c r="A72" s="14" t="s">
        <v>235</v>
      </c>
      <c r="B72" s="101" t="s">
        <v>211</v>
      </c>
      <c r="C72" s="166"/>
      <c r="D72" s="166"/>
      <c r="E72" s="166"/>
      <c r="F72" s="300">
        <f t="shared" si="9"/>
        <v>0</v>
      </c>
    </row>
    <row r="73" spans="1:6" s="175" customFormat="1" ht="12" customHeight="1" thickBot="1" x14ac:dyDescent="0.25">
      <c r="A73" s="219" t="s">
        <v>212</v>
      </c>
      <c r="B73" s="99" t="s">
        <v>213</v>
      </c>
      <c r="C73" s="162">
        <f>SUM(C74:C75)</f>
        <v>830591000</v>
      </c>
      <c r="D73" s="162">
        <f>SUM(D74:D75)</f>
        <v>830591000</v>
      </c>
      <c r="E73" s="162">
        <f>SUM(E74:E75)</f>
        <v>0</v>
      </c>
      <c r="F73" s="98">
        <f>SUM(F74:F75)</f>
        <v>830591000</v>
      </c>
    </row>
    <row r="74" spans="1:6" s="175" customFormat="1" ht="12" customHeight="1" x14ac:dyDescent="0.2">
      <c r="A74" s="13" t="s">
        <v>236</v>
      </c>
      <c r="B74" s="176" t="s">
        <v>214</v>
      </c>
      <c r="C74" s="166">
        <v>830591000</v>
      </c>
      <c r="D74" s="166">
        <v>830591000</v>
      </c>
      <c r="E74" s="166"/>
      <c r="F74" s="300">
        <f>D74+E74</f>
        <v>830591000</v>
      </c>
    </row>
    <row r="75" spans="1:6" s="175" customFormat="1" ht="12" customHeight="1" thickBot="1" x14ac:dyDescent="0.25">
      <c r="A75" s="14" t="s">
        <v>237</v>
      </c>
      <c r="B75" s="101" t="s">
        <v>215</v>
      </c>
      <c r="C75" s="166"/>
      <c r="D75" s="166"/>
      <c r="E75" s="166"/>
      <c r="F75" s="300">
        <f>D75+E75</f>
        <v>0</v>
      </c>
    </row>
    <row r="76" spans="1:6" s="175" customFormat="1" ht="12" customHeight="1" thickBot="1" x14ac:dyDescent="0.25">
      <c r="A76" s="219" t="s">
        <v>216</v>
      </c>
      <c r="B76" s="99" t="s">
        <v>217</v>
      </c>
      <c r="C76" s="162">
        <f>SUM(C77:C79)</f>
        <v>0</v>
      </c>
      <c r="D76" s="162">
        <f>SUM(D77:D79)</f>
        <v>0</v>
      </c>
      <c r="E76" s="162">
        <f>SUM(E77:E79)</f>
        <v>0</v>
      </c>
      <c r="F76" s="98">
        <f>SUM(F77:F79)</f>
        <v>0</v>
      </c>
    </row>
    <row r="77" spans="1:6" s="175" customFormat="1" ht="12" customHeight="1" x14ac:dyDescent="0.2">
      <c r="A77" s="13" t="s">
        <v>238</v>
      </c>
      <c r="B77" s="176" t="s">
        <v>218</v>
      </c>
      <c r="C77" s="166"/>
      <c r="D77" s="166"/>
      <c r="E77" s="166"/>
      <c r="F77" s="300">
        <f>D77+E77</f>
        <v>0</v>
      </c>
    </row>
    <row r="78" spans="1:6" s="175" customFormat="1" ht="12" customHeight="1" x14ac:dyDescent="0.2">
      <c r="A78" s="12" t="s">
        <v>239</v>
      </c>
      <c r="B78" s="177" t="s">
        <v>219</v>
      </c>
      <c r="C78" s="166"/>
      <c r="D78" s="166"/>
      <c r="E78" s="166"/>
      <c r="F78" s="300">
        <f t="shared" ref="F78:F79" si="10">D78+E78</f>
        <v>0</v>
      </c>
    </row>
    <row r="79" spans="1:6" s="175" customFormat="1" ht="12" customHeight="1" thickBot="1" x14ac:dyDescent="0.25">
      <c r="A79" s="14" t="s">
        <v>240</v>
      </c>
      <c r="B79" s="101" t="s">
        <v>220</v>
      </c>
      <c r="C79" s="166"/>
      <c r="D79" s="166"/>
      <c r="E79" s="166"/>
      <c r="F79" s="300">
        <f t="shared" si="10"/>
        <v>0</v>
      </c>
    </row>
    <row r="80" spans="1:6" s="175" customFormat="1" ht="12" customHeight="1" thickBot="1" x14ac:dyDescent="0.25">
      <c r="A80" s="219" t="s">
        <v>221</v>
      </c>
      <c r="B80" s="99" t="s">
        <v>241</v>
      </c>
      <c r="C80" s="162">
        <f>SUM(C81:C84)</f>
        <v>0</v>
      </c>
      <c r="D80" s="162">
        <f>SUM(D81:D84)</f>
        <v>0</v>
      </c>
      <c r="E80" s="162">
        <f>SUM(E81:E84)</f>
        <v>0</v>
      </c>
      <c r="F80" s="98">
        <f>SUM(F81:F84)</f>
        <v>0</v>
      </c>
    </row>
    <row r="81" spans="1:6" s="175" customFormat="1" ht="12" customHeight="1" x14ac:dyDescent="0.2">
      <c r="A81" s="180" t="s">
        <v>222</v>
      </c>
      <c r="B81" s="176" t="s">
        <v>223</v>
      </c>
      <c r="C81" s="166"/>
      <c r="D81" s="166"/>
      <c r="E81" s="166"/>
      <c r="F81" s="300">
        <f t="shared" ref="F81:F86" si="11">C81+E81</f>
        <v>0</v>
      </c>
    </row>
    <row r="82" spans="1:6" s="175" customFormat="1" ht="12" customHeight="1" x14ac:dyDescent="0.2">
      <c r="A82" s="181" t="s">
        <v>224</v>
      </c>
      <c r="B82" s="177" t="s">
        <v>225</v>
      </c>
      <c r="C82" s="166"/>
      <c r="D82" s="166"/>
      <c r="E82" s="166"/>
      <c r="F82" s="300">
        <f t="shared" si="11"/>
        <v>0</v>
      </c>
    </row>
    <row r="83" spans="1:6" s="175" customFormat="1" ht="12" customHeight="1" x14ac:dyDescent="0.2">
      <c r="A83" s="181" t="s">
        <v>226</v>
      </c>
      <c r="B83" s="177" t="s">
        <v>227</v>
      </c>
      <c r="C83" s="166"/>
      <c r="D83" s="166"/>
      <c r="E83" s="166"/>
      <c r="F83" s="300">
        <f t="shared" si="11"/>
        <v>0</v>
      </c>
    </row>
    <row r="84" spans="1:6" s="175" customFormat="1" ht="12" customHeight="1" thickBot="1" x14ac:dyDescent="0.25">
      <c r="A84" s="182" t="s">
        <v>228</v>
      </c>
      <c r="B84" s="101" t="s">
        <v>229</v>
      </c>
      <c r="C84" s="166"/>
      <c r="D84" s="166"/>
      <c r="E84" s="166"/>
      <c r="F84" s="300">
        <f t="shared" si="11"/>
        <v>0</v>
      </c>
    </row>
    <row r="85" spans="1:6" s="175" customFormat="1" ht="12" customHeight="1" thickBot="1" x14ac:dyDescent="0.25">
      <c r="A85" s="219" t="s">
        <v>230</v>
      </c>
      <c r="B85" s="99" t="s">
        <v>367</v>
      </c>
      <c r="C85" s="221"/>
      <c r="D85" s="221"/>
      <c r="E85" s="221"/>
      <c r="F85" s="98">
        <f t="shared" si="11"/>
        <v>0</v>
      </c>
    </row>
    <row r="86" spans="1:6" s="175" customFormat="1" ht="13.5" customHeight="1" thickBot="1" x14ac:dyDescent="0.25">
      <c r="A86" s="219" t="s">
        <v>232</v>
      </c>
      <c r="B86" s="99" t="s">
        <v>231</v>
      </c>
      <c r="C86" s="221"/>
      <c r="D86" s="221"/>
      <c r="E86" s="221"/>
      <c r="F86" s="98">
        <f t="shared" si="11"/>
        <v>0</v>
      </c>
    </row>
    <row r="87" spans="1:6" s="175" customFormat="1" ht="15.75" customHeight="1" thickBot="1" x14ac:dyDescent="0.25">
      <c r="A87" s="219" t="s">
        <v>244</v>
      </c>
      <c r="B87" s="183" t="s">
        <v>370</v>
      </c>
      <c r="C87" s="168">
        <f>+C64+C68+C73+C76+C80+C86+C85</f>
        <v>830591000</v>
      </c>
      <c r="D87" s="168">
        <f>+D64+D68+D73+D76+D80+D86+D85</f>
        <v>830591000</v>
      </c>
      <c r="E87" s="168">
        <f>+E64+E68+E73+E76+E80+E86+E85</f>
        <v>0</v>
      </c>
      <c r="F87" s="205">
        <f>+F64+F68+F73+F76+F80+F86+F85</f>
        <v>830591000</v>
      </c>
    </row>
    <row r="88" spans="1:6" s="175" customFormat="1" ht="25.5" customHeight="1" thickBot="1" x14ac:dyDescent="0.25">
      <c r="A88" s="220" t="s">
        <v>369</v>
      </c>
      <c r="B88" s="184" t="s">
        <v>371</v>
      </c>
      <c r="C88" s="168">
        <f>+C63+C87</f>
        <v>2430016023</v>
      </c>
      <c r="D88" s="168">
        <f>+D63+D87</f>
        <v>2678778982</v>
      </c>
      <c r="E88" s="168">
        <f>+E63+E87</f>
        <v>2914679</v>
      </c>
      <c r="F88" s="205">
        <f>+F63+F87</f>
        <v>2681693661</v>
      </c>
    </row>
    <row r="89" spans="1:6" s="175" customFormat="1" ht="83.25" customHeight="1" x14ac:dyDescent="0.2">
      <c r="A89" s="3"/>
      <c r="B89" s="4"/>
      <c r="C89" s="103"/>
      <c r="D89" s="103"/>
    </row>
    <row r="90" spans="1:6" ht="16.5" customHeight="1" x14ac:dyDescent="0.25">
      <c r="A90" s="355" t="s">
        <v>35</v>
      </c>
      <c r="B90" s="355"/>
      <c r="C90" s="355"/>
      <c r="D90" s="355"/>
      <c r="E90" s="355"/>
      <c r="F90" s="355"/>
    </row>
    <row r="91" spans="1:6" s="185" customFormat="1" ht="16.5" customHeight="1" thickBot="1" x14ac:dyDescent="0.3">
      <c r="A91" s="357" t="s">
        <v>87</v>
      </c>
      <c r="B91" s="357"/>
      <c r="C91" s="60"/>
      <c r="D91" s="343"/>
      <c r="F91" s="60" t="str">
        <f>F2</f>
        <v>Forintban!</v>
      </c>
    </row>
    <row r="92" spans="1:6" x14ac:dyDescent="0.25">
      <c r="A92" s="358" t="s">
        <v>51</v>
      </c>
      <c r="B92" s="360" t="s">
        <v>413</v>
      </c>
      <c r="C92" s="362" t="str">
        <f>+CONCATENATE(LEFT(ÖSSZEFÜGGÉSEK!A6,4),". évi")</f>
        <v>2017. évi</v>
      </c>
      <c r="D92" s="362"/>
      <c r="E92" s="363"/>
      <c r="F92" s="364"/>
    </row>
    <row r="93" spans="1:6" ht="24.75" thickBot="1" x14ac:dyDescent="0.3">
      <c r="A93" s="359"/>
      <c r="B93" s="361"/>
      <c r="C93" s="247" t="s">
        <v>412</v>
      </c>
      <c r="D93" s="247" t="s">
        <v>569</v>
      </c>
      <c r="E93" s="245" t="s">
        <v>467</v>
      </c>
      <c r="F93" s="246" t="str">
        <f>+CONCATENATE(LEFT(ÖSSZEFÜGGÉSEK!A6,4),". 05.25",CHAR(10),"Módosítás utáni")</f>
        <v>2017. 05.25
Módosítás utáni</v>
      </c>
    </row>
    <row r="94" spans="1:6" s="174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15" t="s">
        <v>478</v>
      </c>
    </row>
    <row r="95" spans="1:6" ht="12" customHeight="1" thickBot="1" x14ac:dyDescent="0.3">
      <c r="A95" s="20" t="s">
        <v>7</v>
      </c>
      <c r="B95" s="23" t="s">
        <v>329</v>
      </c>
      <c r="C95" s="161">
        <f>C96+C97+C98+C99+C100+C113</f>
        <v>1977715839</v>
      </c>
      <c r="D95" s="161">
        <f>D96+D97+D98+D99+D100+D113</f>
        <v>1937268850</v>
      </c>
      <c r="E95" s="161">
        <f>E96+E97+E98+E99+E100+E113</f>
        <v>-10460321</v>
      </c>
      <c r="F95" s="234">
        <f>F96+F97+F98+F99+F100+F113</f>
        <v>1926808529</v>
      </c>
    </row>
    <row r="96" spans="1:6" ht="12" customHeight="1" thickBot="1" x14ac:dyDescent="0.3">
      <c r="A96" s="15" t="s">
        <v>63</v>
      </c>
      <c r="B96" s="8" t="s">
        <v>36</v>
      </c>
      <c r="C96" s="238">
        <v>521771000</v>
      </c>
      <c r="D96" s="238">
        <v>527048000</v>
      </c>
      <c r="E96" s="238">
        <v>4469040</v>
      </c>
      <c r="F96" s="303">
        <f>D96+E96</f>
        <v>531517040</v>
      </c>
    </row>
    <row r="97" spans="1:6" ht="12" customHeight="1" thickBot="1" x14ac:dyDescent="0.3">
      <c r="A97" s="12" t="s">
        <v>64</v>
      </c>
      <c r="B97" s="6" t="s">
        <v>108</v>
      </c>
      <c r="C97" s="163">
        <v>124367000</v>
      </c>
      <c r="D97" s="163">
        <v>125554000</v>
      </c>
      <c r="E97" s="163">
        <v>992696</v>
      </c>
      <c r="F97" s="303">
        <f t="shared" ref="F97:F115" si="12">D97+E97</f>
        <v>126546696</v>
      </c>
    </row>
    <row r="98" spans="1:6" ht="12" customHeight="1" thickBot="1" x14ac:dyDescent="0.3">
      <c r="A98" s="12" t="s">
        <v>65</v>
      </c>
      <c r="B98" s="6" t="s">
        <v>82</v>
      </c>
      <c r="C98" s="165">
        <v>386941000</v>
      </c>
      <c r="D98" s="165">
        <v>384240350</v>
      </c>
      <c r="E98" s="165">
        <v>3394000</v>
      </c>
      <c r="F98" s="303">
        <f t="shared" si="12"/>
        <v>387634350</v>
      </c>
    </row>
    <row r="99" spans="1:6" ht="12" customHeight="1" thickBot="1" x14ac:dyDescent="0.3">
      <c r="A99" s="12" t="s">
        <v>66</v>
      </c>
      <c r="B99" s="9" t="s">
        <v>109</v>
      </c>
      <c r="C99" s="165">
        <v>31920000</v>
      </c>
      <c r="D99" s="165">
        <v>31920000</v>
      </c>
      <c r="E99" s="165"/>
      <c r="F99" s="303">
        <f t="shared" si="12"/>
        <v>31920000</v>
      </c>
    </row>
    <row r="100" spans="1:6" ht="12" customHeight="1" thickBot="1" x14ac:dyDescent="0.3">
      <c r="A100" s="12" t="s">
        <v>74</v>
      </c>
      <c r="B100" s="17" t="s">
        <v>110</v>
      </c>
      <c r="C100" s="165">
        <v>68907335</v>
      </c>
      <c r="D100" s="165">
        <v>90123335</v>
      </c>
      <c r="E100" s="165">
        <v>14000000</v>
      </c>
      <c r="F100" s="303">
        <f t="shared" si="12"/>
        <v>104123335</v>
      </c>
    </row>
    <row r="101" spans="1:6" ht="12" customHeight="1" thickBot="1" x14ac:dyDescent="0.3">
      <c r="A101" s="12" t="s">
        <v>67</v>
      </c>
      <c r="B101" s="6" t="s">
        <v>334</v>
      </c>
      <c r="C101" s="165"/>
      <c r="D101" s="165"/>
      <c r="E101" s="165"/>
      <c r="F101" s="303">
        <f t="shared" si="12"/>
        <v>0</v>
      </c>
    </row>
    <row r="102" spans="1:6" ht="12" customHeight="1" thickBot="1" x14ac:dyDescent="0.3">
      <c r="A102" s="12" t="s">
        <v>68</v>
      </c>
      <c r="B102" s="64" t="s">
        <v>333</v>
      </c>
      <c r="C102" s="165"/>
      <c r="D102" s="165"/>
      <c r="E102" s="165"/>
      <c r="F102" s="303">
        <f t="shared" si="12"/>
        <v>0</v>
      </c>
    </row>
    <row r="103" spans="1:6" ht="12" customHeight="1" thickBot="1" x14ac:dyDescent="0.3">
      <c r="A103" s="12" t="s">
        <v>75</v>
      </c>
      <c r="B103" s="64" t="s">
        <v>332</v>
      </c>
      <c r="C103" s="165">
        <v>26107335</v>
      </c>
      <c r="D103" s="165">
        <v>26107335</v>
      </c>
      <c r="E103" s="165"/>
      <c r="F103" s="303">
        <f t="shared" si="12"/>
        <v>26107335</v>
      </c>
    </row>
    <row r="104" spans="1:6" ht="12" customHeight="1" thickBot="1" x14ac:dyDescent="0.3">
      <c r="A104" s="12" t="s">
        <v>76</v>
      </c>
      <c r="B104" s="62" t="s">
        <v>247</v>
      </c>
      <c r="C104" s="165"/>
      <c r="D104" s="165"/>
      <c r="E104" s="165"/>
      <c r="F104" s="303">
        <f t="shared" si="12"/>
        <v>0</v>
      </c>
    </row>
    <row r="105" spans="1:6" ht="12" customHeight="1" thickBot="1" x14ac:dyDescent="0.3">
      <c r="A105" s="12" t="s">
        <v>77</v>
      </c>
      <c r="B105" s="63" t="s">
        <v>248</v>
      </c>
      <c r="C105" s="165"/>
      <c r="D105" s="165"/>
      <c r="E105" s="165"/>
      <c r="F105" s="303">
        <f t="shared" si="12"/>
        <v>0</v>
      </c>
    </row>
    <row r="106" spans="1:6" ht="12" customHeight="1" thickBot="1" x14ac:dyDescent="0.3">
      <c r="A106" s="12" t="s">
        <v>78</v>
      </c>
      <c r="B106" s="63" t="s">
        <v>249</v>
      </c>
      <c r="C106" s="165"/>
      <c r="D106" s="165"/>
      <c r="E106" s="165"/>
      <c r="F106" s="303">
        <f t="shared" si="12"/>
        <v>0</v>
      </c>
    </row>
    <row r="107" spans="1:6" ht="12" customHeight="1" thickBot="1" x14ac:dyDescent="0.3">
      <c r="A107" s="12" t="s">
        <v>80</v>
      </c>
      <c r="B107" s="62" t="s">
        <v>250</v>
      </c>
      <c r="C107" s="163"/>
      <c r="D107" s="165"/>
      <c r="E107" s="165"/>
      <c r="F107" s="303">
        <f t="shared" si="12"/>
        <v>0</v>
      </c>
    </row>
    <row r="108" spans="1:6" ht="12" customHeight="1" thickBot="1" x14ac:dyDescent="0.3">
      <c r="A108" s="12" t="s">
        <v>111</v>
      </c>
      <c r="B108" s="62" t="s">
        <v>251</v>
      </c>
      <c r="C108" s="344"/>
      <c r="D108" s="165"/>
      <c r="E108" s="165"/>
      <c r="F108" s="303">
        <f t="shared" si="12"/>
        <v>0</v>
      </c>
    </row>
    <row r="109" spans="1:6" ht="12" customHeight="1" thickBot="1" x14ac:dyDescent="0.3">
      <c r="A109" s="12" t="s">
        <v>245</v>
      </c>
      <c r="B109" s="63" t="s">
        <v>252</v>
      </c>
      <c r="C109" s="165">
        <v>7600000</v>
      </c>
      <c r="D109" s="165">
        <v>7600000</v>
      </c>
      <c r="E109" s="165">
        <v>14000000</v>
      </c>
      <c r="F109" s="303">
        <f t="shared" si="12"/>
        <v>21600000</v>
      </c>
    </row>
    <row r="110" spans="1:6" ht="12" customHeight="1" thickBot="1" x14ac:dyDescent="0.3">
      <c r="A110" s="11" t="s">
        <v>246</v>
      </c>
      <c r="B110" s="64" t="s">
        <v>253</v>
      </c>
      <c r="C110" s="165"/>
      <c r="D110" s="165"/>
      <c r="E110" s="165"/>
      <c r="F110" s="303">
        <f t="shared" si="12"/>
        <v>0</v>
      </c>
    </row>
    <row r="111" spans="1:6" ht="12" customHeight="1" thickBot="1" x14ac:dyDescent="0.3">
      <c r="A111" s="12" t="s">
        <v>330</v>
      </c>
      <c r="B111" s="64" t="s">
        <v>254</v>
      </c>
      <c r="C111" s="165"/>
      <c r="D111" s="165"/>
      <c r="E111" s="165"/>
      <c r="F111" s="303">
        <f t="shared" si="12"/>
        <v>0</v>
      </c>
    </row>
    <row r="112" spans="1:6" ht="12" customHeight="1" thickBot="1" x14ac:dyDescent="0.3">
      <c r="A112" s="14" t="s">
        <v>331</v>
      </c>
      <c r="B112" s="64" t="s">
        <v>255</v>
      </c>
      <c r="C112" s="165">
        <v>35200000</v>
      </c>
      <c r="D112" s="165">
        <v>56416000</v>
      </c>
      <c r="E112" s="165"/>
      <c r="F112" s="303">
        <f t="shared" si="12"/>
        <v>56416000</v>
      </c>
    </row>
    <row r="113" spans="1:6" ht="12" customHeight="1" thickBot="1" x14ac:dyDescent="0.3">
      <c r="A113" s="12" t="s">
        <v>335</v>
      </c>
      <c r="B113" s="9" t="s">
        <v>37</v>
      </c>
      <c r="C113" s="163">
        <v>843809504</v>
      </c>
      <c r="D113" s="163">
        <v>778383165</v>
      </c>
      <c r="E113" s="335">
        <v>-33316057</v>
      </c>
      <c r="F113" s="303">
        <f t="shared" si="12"/>
        <v>745067108</v>
      </c>
    </row>
    <row r="114" spans="1:6" ht="12" customHeight="1" thickBot="1" x14ac:dyDescent="0.3">
      <c r="A114" s="12" t="s">
        <v>336</v>
      </c>
      <c r="B114" s="6" t="s">
        <v>338</v>
      </c>
      <c r="C114" s="163">
        <v>761809504</v>
      </c>
      <c r="D114" s="163">
        <v>696383165</v>
      </c>
      <c r="E114" s="335">
        <v>-33316057</v>
      </c>
      <c r="F114" s="303">
        <f t="shared" si="12"/>
        <v>663067108</v>
      </c>
    </row>
    <row r="115" spans="1:6" ht="12" customHeight="1" thickBot="1" x14ac:dyDescent="0.3">
      <c r="A115" s="16" t="s">
        <v>337</v>
      </c>
      <c r="B115" s="230" t="s">
        <v>339</v>
      </c>
      <c r="C115" s="239">
        <v>82000000</v>
      </c>
      <c r="D115" s="239">
        <v>82000000</v>
      </c>
      <c r="E115" s="239"/>
      <c r="F115" s="303">
        <f t="shared" si="12"/>
        <v>82000000</v>
      </c>
    </row>
    <row r="116" spans="1:6" ht="12" customHeight="1" thickBot="1" x14ac:dyDescent="0.3">
      <c r="A116" s="228" t="s">
        <v>8</v>
      </c>
      <c r="B116" s="229" t="s">
        <v>256</v>
      </c>
      <c r="C116" s="240">
        <f>+C117+C119+C121</f>
        <v>444697447</v>
      </c>
      <c r="D116" s="240">
        <f>+D117+D119+D121</f>
        <v>733907395</v>
      </c>
      <c r="E116" s="162">
        <f>+E117+E119+E121</f>
        <v>13375000</v>
      </c>
      <c r="F116" s="235">
        <f>+F117+F119+F121</f>
        <v>747282395</v>
      </c>
    </row>
    <row r="117" spans="1:6" ht="12" customHeight="1" x14ac:dyDescent="0.25">
      <c r="A117" s="13" t="s">
        <v>69</v>
      </c>
      <c r="B117" s="6" t="s">
        <v>127</v>
      </c>
      <c r="C117" s="164">
        <v>387540447</v>
      </c>
      <c r="D117" s="250">
        <v>665600395</v>
      </c>
      <c r="E117" s="250">
        <v>13375000</v>
      </c>
      <c r="F117" s="206">
        <f>D117+E117</f>
        <v>678975395</v>
      </c>
    </row>
    <row r="118" spans="1:6" ht="12" customHeight="1" x14ac:dyDescent="0.25">
      <c r="A118" s="13" t="s">
        <v>70</v>
      </c>
      <c r="B118" s="10" t="s">
        <v>260</v>
      </c>
      <c r="C118" s="164">
        <v>23879447</v>
      </c>
      <c r="D118" s="250">
        <v>268604395</v>
      </c>
      <c r="E118" s="250"/>
      <c r="F118" s="206">
        <f t="shared" ref="F118:F129" si="13">D118+E118</f>
        <v>268604395</v>
      </c>
    </row>
    <row r="119" spans="1:6" ht="12" customHeight="1" x14ac:dyDescent="0.25">
      <c r="A119" s="13" t="s">
        <v>71</v>
      </c>
      <c r="B119" s="10" t="s">
        <v>112</v>
      </c>
      <c r="C119" s="163">
        <v>56857000</v>
      </c>
      <c r="D119" s="251">
        <v>56857000</v>
      </c>
      <c r="E119" s="251"/>
      <c r="F119" s="206">
        <f t="shared" si="13"/>
        <v>56857000</v>
      </c>
    </row>
    <row r="120" spans="1:6" ht="12" customHeight="1" x14ac:dyDescent="0.25">
      <c r="A120" s="13" t="s">
        <v>72</v>
      </c>
      <c r="B120" s="10" t="s">
        <v>261</v>
      </c>
      <c r="C120" s="163"/>
      <c r="D120" s="251"/>
      <c r="E120" s="251"/>
      <c r="F120" s="206">
        <f t="shared" si="13"/>
        <v>0</v>
      </c>
    </row>
    <row r="121" spans="1:6" ht="12" customHeight="1" x14ac:dyDescent="0.25">
      <c r="A121" s="13" t="s">
        <v>73</v>
      </c>
      <c r="B121" s="101" t="s">
        <v>129</v>
      </c>
      <c r="C121" s="163">
        <v>300000</v>
      </c>
      <c r="D121" s="251">
        <v>11450000</v>
      </c>
      <c r="E121" s="251"/>
      <c r="F121" s="206">
        <f t="shared" si="13"/>
        <v>11450000</v>
      </c>
    </row>
    <row r="122" spans="1:6" ht="12" customHeight="1" x14ac:dyDescent="0.25">
      <c r="A122" s="13" t="s">
        <v>79</v>
      </c>
      <c r="B122" s="100" t="s">
        <v>323</v>
      </c>
      <c r="C122" s="163"/>
      <c r="D122" s="251"/>
      <c r="E122" s="251"/>
      <c r="F122" s="206">
        <f t="shared" si="13"/>
        <v>0</v>
      </c>
    </row>
    <row r="123" spans="1:6" ht="12" customHeight="1" x14ac:dyDescent="0.25">
      <c r="A123" s="13" t="s">
        <v>81</v>
      </c>
      <c r="B123" s="172" t="s">
        <v>266</v>
      </c>
      <c r="C123" s="163"/>
      <c r="D123" s="251"/>
      <c r="E123" s="251"/>
      <c r="F123" s="206">
        <f t="shared" si="13"/>
        <v>0</v>
      </c>
    </row>
    <row r="124" spans="1:6" ht="22.5" x14ac:dyDescent="0.25">
      <c r="A124" s="13" t="s">
        <v>113</v>
      </c>
      <c r="B124" s="63" t="s">
        <v>249</v>
      </c>
      <c r="C124" s="163"/>
      <c r="D124" s="251"/>
      <c r="E124" s="251"/>
      <c r="F124" s="206">
        <f t="shared" si="13"/>
        <v>0</v>
      </c>
    </row>
    <row r="125" spans="1:6" ht="12" customHeight="1" x14ac:dyDescent="0.25">
      <c r="A125" s="13" t="s">
        <v>114</v>
      </c>
      <c r="B125" s="63" t="s">
        <v>265</v>
      </c>
      <c r="C125" s="163"/>
      <c r="D125" s="251"/>
      <c r="E125" s="251"/>
      <c r="F125" s="206">
        <f t="shared" si="13"/>
        <v>0</v>
      </c>
    </row>
    <row r="126" spans="1:6" ht="12" customHeight="1" x14ac:dyDescent="0.25">
      <c r="A126" s="13" t="s">
        <v>115</v>
      </c>
      <c r="B126" s="63" t="s">
        <v>264</v>
      </c>
      <c r="C126" s="163"/>
      <c r="D126" s="251"/>
      <c r="E126" s="251"/>
      <c r="F126" s="206">
        <f t="shared" si="13"/>
        <v>0</v>
      </c>
    </row>
    <row r="127" spans="1:6" ht="12" customHeight="1" x14ac:dyDescent="0.25">
      <c r="A127" s="13" t="s">
        <v>257</v>
      </c>
      <c r="B127" s="63" t="s">
        <v>252</v>
      </c>
      <c r="C127" s="163"/>
      <c r="D127" s="251"/>
      <c r="E127" s="251"/>
      <c r="F127" s="206">
        <f t="shared" si="13"/>
        <v>0</v>
      </c>
    </row>
    <row r="128" spans="1:6" ht="12" customHeight="1" x14ac:dyDescent="0.25">
      <c r="A128" s="13" t="s">
        <v>258</v>
      </c>
      <c r="B128" s="63" t="s">
        <v>263</v>
      </c>
      <c r="C128" s="163"/>
      <c r="D128" s="251"/>
      <c r="E128" s="251"/>
      <c r="F128" s="206">
        <f t="shared" si="13"/>
        <v>0</v>
      </c>
    </row>
    <row r="129" spans="1:6" ht="23.25" thickBot="1" x14ac:dyDescent="0.3">
      <c r="A129" s="11" t="s">
        <v>259</v>
      </c>
      <c r="B129" s="63" t="s">
        <v>262</v>
      </c>
      <c r="C129" s="165">
        <v>300000</v>
      </c>
      <c r="D129" s="252">
        <v>11450000</v>
      </c>
      <c r="E129" s="252"/>
      <c r="F129" s="206">
        <f t="shared" si="13"/>
        <v>11450000</v>
      </c>
    </row>
    <row r="130" spans="1:6" ht="12" customHeight="1" thickBot="1" x14ac:dyDescent="0.3">
      <c r="A130" s="18" t="s">
        <v>9</v>
      </c>
      <c r="B130" s="56" t="s">
        <v>340</v>
      </c>
      <c r="C130" s="162">
        <f>+C95+C116</f>
        <v>2422413286</v>
      </c>
      <c r="D130" s="162">
        <f>+D95+D116</f>
        <v>2671176245</v>
      </c>
      <c r="E130" s="249">
        <f>+E95+E116</f>
        <v>2914679</v>
      </c>
      <c r="F130" s="98">
        <f>+F95+F116</f>
        <v>2674090924</v>
      </c>
    </row>
    <row r="131" spans="1:6" ht="12" customHeight="1" thickBot="1" x14ac:dyDescent="0.3">
      <c r="A131" s="18" t="s">
        <v>10</v>
      </c>
      <c r="B131" s="56" t="s">
        <v>414</v>
      </c>
      <c r="C131" s="162">
        <f>+C132+C133+C134</f>
        <v>0</v>
      </c>
      <c r="D131" s="249"/>
      <c r="E131" s="249">
        <f>+E132+E133+E134</f>
        <v>0</v>
      </c>
      <c r="F131" s="98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63"/>
      <c r="D132" s="251"/>
      <c r="E132" s="251"/>
      <c r="F132" s="298">
        <f t="shared" ref="F132:F154" si="14">C132+E132</f>
        <v>0</v>
      </c>
    </row>
    <row r="133" spans="1:6" ht="12" customHeight="1" x14ac:dyDescent="0.25">
      <c r="A133" s="13" t="s">
        <v>162</v>
      </c>
      <c r="B133" s="10" t="s">
        <v>349</v>
      </c>
      <c r="C133" s="163"/>
      <c r="D133" s="251"/>
      <c r="E133" s="251"/>
      <c r="F133" s="298">
        <f t="shared" si="14"/>
        <v>0</v>
      </c>
    </row>
    <row r="134" spans="1:6" ht="12" customHeight="1" thickBot="1" x14ac:dyDescent="0.3">
      <c r="A134" s="11" t="s">
        <v>163</v>
      </c>
      <c r="B134" s="10" t="s">
        <v>350</v>
      </c>
      <c r="C134" s="163"/>
      <c r="D134" s="251"/>
      <c r="E134" s="251"/>
      <c r="F134" s="298">
        <f t="shared" si="14"/>
        <v>0</v>
      </c>
    </row>
    <row r="135" spans="1:6" ht="12" customHeight="1" thickBot="1" x14ac:dyDescent="0.3">
      <c r="A135" s="18" t="s">
        <v>11</v>
      </c>
      <c r="B135" s="56" t="s">
        <v>342</v>
      </c>
      <c r="C135" s="162">
        <f>SUM(C136:C141)</f>
        <v>0</v>
      </c>
      <c r="D135" s="249"/>
      <c r="E135" s="249">
        <f>SUM(E136:E141)</f>
        <v>0</v>
      </c>
      <c r="F135" s="98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63"/>
      <c r="D136" s="251"/>
      <c r="E136" s="251"/>
      <c r="F136" s="298">
        <f t="shared" si="14"/>
        <v>0</v>
      </c>
    </row>
    <row r="137" spans="1:6" ht="12" customHeight="1" x14ac:dyDescent="0.25">
      <c r="A137" s="13" t="s">
        <v>57</v>
      </c>
      <c r="B137" s="7" t="s">
        <v>343</v>
      </c>
      <c r="C137" s="163"/>
      <c r="D137" s="251"/>
      <c r="E137" s="251"/>
      <c r="F137" s="298">
        <f t="shared" si="14"/>
        <v>0</v>
      </c>
    </row>
    <row r="138" spans="1:6" ht="12" customHeight="1" x14ac:dyDescent="0.25">
      <c r="A138" s="13" t="s">
        <v>58</v>
      </c>
      <c r="B138" s="7" t="s">
        <v>344</v>
      </c>
      <c r="C138" s="163"/>
      <c r="D138" s="251"/>
      <c r="E138" s="251"/>
      <c r="F138" s="298">
        <f t="shared" si="14"/>
        <v>0</v>
      </c>
    </row>
    <row r="139" spans="1:6" ht="12" customHeight="1" x14ac:dyDescent="0.25">
      <c r="A139" s="13" t="s">
        <v>100</v>
      </c>
      <c r="B139" s="7" t="s">
        <v>345</v>
      </c>
      <c r="C139" s="163"/>
      <c r="D139" s="251"/>
      <c r="E139" s="251"/>
      <c r="F139" s="298">
        <f t="shared" si="14"/>
        <v>0</v>
      </c>
    </row>
    <row r="140" spans="1:6" ht="12" customHeight="1" x14ac:dyDescent="0.25">
      <c r="A140" s="13" t="s">
        <v>101</v>
      </c>
      <c r="B140" s="7" t="s">
        <v>346</v>
      </c>
      <c r="C140" s="163"/>
      <c r="D140" s="251"/>
      <c r="E140" s="251"/>
      <c r="F140" s="298">
        <f t="shared" si="14"/>
        <v>0</v>
      </c>
    </row>
    <row r="141" spans="1:6" ht="12" customHeight="1" thickBot="1" x14ac:dyDescent="0.3">
      <c r="A141" s="11" t="s">
        <v>102</v>
      </c>
      <c r="B141" s="7" t="s">
        <v>347</v>
      </c>
      <c r="C141" s="163"/>
      <c r="D141" s="251"/>
      <c r="E141" s="251"/>
      <c r="F141" s="298">
        <f t="shared" si="14"/>
        <v>0</v>
      </c>
    </row>
    <row r="142" spans="1:6" ht="12" customHeight="1" thickBot="1" x14ac:dyDescent="0.3">
      <c r="A142" s="18" t="s">
        <v>12</v>
      </c>
      <c r="B142" s="56" t="s">
        <v>355</v>
      </c>
      <c r="C142" s="168">
        <f>+C143+C144+C145+C146</f>
        <v>7602737</v>
      </c>
      <c r="D142" s="168">
        <f>+D143+D144+D145+D146</f>
        <v>7602737</v>
      </c>
      <c r="E142" s="253">
        <f>+E143+E144+E145+E146</f>
        <v>0</v>
      </c>
      <c r="F142" s="205">
        <f>+F143+F144+F145+F146</f>
        <v>7602737</v>
      </c>
    </row>
    <row r="143" spans="1:6" ht="12" customHeight="1" x14ac:dyDescent="0.25">
      <c r="A143" s="13" t="s">
        <v>59</v>
      </c>
      <c r="B143" s="7" t="s">
        <v>267</v>
      </c>
      <c r="C143" s="163"/>
      <c r="D143" s="251"/>
      <c r="E143" s="251"/>
      <c r="F143" s="298">
        <f t="shared" si="14"/>
        <v>0</v>
      </c>
    </row>
    <row r="144" spans="1:6" ht="12" customHeight="1" x14ac:dyDescent="0.25">
      <c r="A144" s="13" t="s">
        <v>60</v>
      </c>
      <c r="B144" s="7" t="s">
        <v>268</v>
      </c>
      <c r="C144" s="163">
        <v>7602737</v>
      </c>
      <c r="D144" s="163">
        <v>7602737</v>
      </c>
      <c r="E144" s="251"/>
      <c r="F144" s="298">
        <f>D144+E144</f>
        <v>7602737</v>
      </c>
    </row>
    <row r="145" spans="1:10" ht="12" customHeight="1" x14ac:dyDescent="0.25">
      <c r="A145" s="13" t="s">
        <v>181</v>
      </c>
      <c r="B145" s="7" t="s">
        <v>356</v>
      </c>
      <c r="C145" s="163"/>
      <c r="D145" s="251"/>
      <c r="E145" s="251"/>
      <c r="F145" s="298">
        <f t="shared" ref="F145:F146" si="15">D145+E145</f>
        <v>0</v>
      </c>
    </row>
    <row r="146" spans="1:10" ht="12" customHeight="1" thickBot="1" x14ac:dyDescent="0.3">
      <c r="A146" s="11" t="s">
        <v>182</v>
      </c>
      <c r="B146" s="5" t="s">
        <v>287</v>
      </c>
      <c r="C146" s="163"/>
      <c r="D146" s="251"/>
      <c r="E146" s="251"/>
      <c r="F146" s="298">
        <f t="shared" si="15"/>
        <v>0</v>
      </c>
    </row>
    <row r="147" spans="1:10" ht="12" customHeight="1" thickBot="1" x14ac:dyDescent="0.3">
      <c r="A147" s="18" t="s">
        <v>13</v>
      </c>
      <c r="B147" s="56" t="s">
        <v>357</v>
      </c>
      <c r="C147" s="241">
        <f>SUM(C148:C152)</f>
        <v>0</v>
      </c>
      <c r="D147" s="254"/>
      <c r="E147" s="254">
        <f>SUM(E148:E152)</f>
        <v>0</v>
      </c>
      <c r="F147" s="236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63"/>
      <c r="D148" s="251"/>
      <c r="E148" s="251"/>
      <c r="F148" s="298">
        <f t="shared" si="14"/>
        <v>0</v>
      </c>
    </row>
    <row r="149" spans="1:10" ht="12" customHeight="1" x14ac:dyDescent="0.25">
      <c r="A149" s="13" t="s">
        <v>62</v>
      </c>
      <c r="B149" s="7" t="s">
        <v>359</v>
      </c>
      <c r="C149" s="163"/>
      <c r="D149" s="251"/>
      <c r="E149" s="251"/>
      <c r="F149" s="298">
        <f t="shared" si="14"/>
        <v>0</v>
      </c>
    </row>
    <row r="150" spans="1:10" ht="12" customHeight="1" x14ac:dyDescent="0.25">
      <c r="A150" s="13" t="s">
        <v>193</v>
      </c>
      <c r="B150" s="7" t="s">
        <v>354</v>
      </c>
      <c r="C150" s="163"/>
      <c r="D150" s="251"/>
      <c r="E150" s="251"/>
      <c r="F150" s="298">
        <f t="shared" si="14"/>
        <v>0</v>
      </c>
    </row>
    <row r="151" spans="1:10" ht="12" customHeight="1" x14ac:dyDescent="0.25">
      <c r="A151" s="13" t="s">
        <v>194</v>
      </c>
      <c r="B151" s="7" t="s">
        <v>360</v>
      </c>
      <c r="C151" s="163"/>
      <c r="D151" s="251"/>
      <c r="E151" s="251"/>
      <c r="F151" s="298">
        <f t="shared" si="14"/>
        <v>0</v>
      </c>
    </row>
    <row r="152" spans="1:10" ht="12" customHeight="1" thickBot="1" x14ac:dyDescent="0.3">
      <c r="A152" s="13" t="s">
        <v>358</v>
      </c>
      <c r="B152" s="7" t="s">
        <v>361</v>
      </c>
      <c r="C152" s="163"/>
      <c r="D152" s="251"/>
      <c r="E152" s="251"/>
      <c r="F152" s="299">
        <f t="shared" si="14"/>
        <v>0</v>
      </c>
    </row>
    <row r="153" spans="1:10" ht="12" customHeight="1" thickBot="1" x14ac:dyDescent="0.3">
      <c r="A153" s="18" t="s">
        <v>14</v>
      </c>
      <c r="B153" s="56" t="s">
        <v>362</v>
      </c>
      <c r="C153" s="242"/>
      <c r="D153" s="255"/>
      <c r="E153" s="255"/>
      <c r="F153" s="305">
        <f t="shared" si="14"/>
        <v>0</v>
      </c>
    </row>
    <row r="154" spans="1:10" ht="12" customHeight="1" thickBot="1" x14ac:dyDescent="0.3">
      <c r="A154" s="18" t="s">
        <v>15</v>
      </c>
      <c r="B154" s="56" t="s">
        <v>363</v>
      </c>
      <c r="C154" s="242"/>
      <c r="D154" s="255"/>
      <c r="E154" s="255"/>
      <c r="F154" s="206">
        <f t="shared" si="14"/>
        <v>0</v>
      </c>
    </row>
    <row r="155" spans="1:10" ht="15" customHeight="1" thickBot="1" x14ac:dyDescent="0.3">
      <c r="A155" s="18" t="s">
        <v>16</v>
      </c>
      <c r="B155" s="56" t="s">
        <v>365</v>
      </c>
      <c r="C155" s="243">
        <f>+C131+C135+C142+C147+C153+C154</f>
        <v>7602737</v>
      </c>
      <c r="D155" s="243">
        <f>+D131+D135+D142+D147+D153+D154</f>
        <v>7602737</v>
      </c>
      <c r="E155" s="256">
        <f>+E131+E135+E142+E147+E153+E154</f>
        <v>0</v>
      </c>
      <c r="F155" s="237">
        <f>+F131+F135+F142+F147+F153+F154</f>
        <v>7602737</v>
      </c>
      <c r="G155" s="186"/>
      <c r="H155" s="187"/>
      <c r="I155" s="187"/>
      <c r="J155" s="187"/>
    </row>
    <row r="156" spans="1:10" s="175" customFormat="1" ht="12.95" customHeight="1" thickBot="1" x14ac:dyDescent="0.25">
      <c r="A156" s="102" t="s">
        <v>17</v>
      </c>
      <c r="B156" s="149" t="s">
        <v>364</v>
      </c>
      <c r="C156" s="243">
        <f>+C130+C155</f>
        <v>2430016023</v>
      </c>
      <c r="D156" s="243">
        <f>+D130+D155</f>
        <v>2678778982</v>
      </c>
      <c r="E156" s="256">
        <f>+E130+E155</f>
        <v>2914679</v>
      </c>
      <c r="F156" s="237">
        <f>+F130+F155</f>
        <v>2681693661</v>
      </c>
    </row>
    <row r="157" spans="1:10" ht="7.5" customHeight="1" x14ac:dyDescent="0.25"/>
    <row r="158" spans="1:10" x14ac:dyDescent="0.25">
      <c r="A158" s="365" t="s">
        <v>269</v>
      </c>
      <c r="B158" s="365"/>
      <c r="C158" s="365"/>
      <c r="D158" s="365"/>
      <c r="E158" s="365"/>
      <c r="F158" s="365"/>
    </row>
    <row r="159" spans="1:10" ht="15" customHeight="1" thickBot="1" x14ac:dyDescent="0.3">
      <c r="A159" s="356" t="s">
        <v>88</v>
      </c>
      <c r="B159" s="356"/>
      <c r="C159" s="104"/>
      <c r="D159" s="244"/>
      <c r="F159" s="104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8">
        <f>+C63-C130</f>
        <v>-822988263</v>
      </c>
      <c r="D160" s="248">
        <f>+D63-D130</f>
        <v>-822988263</v>
      </c>
      <c r="E160" s="162">
        <f>+E63-E130</f>
        <v>0</v>
      </c>
      <c r="F160" s="98">
        <f>+F63-F130</f>
        <v>-822988263</v>
      </c>
    </row>
    <row r="161" spans="1:6" ht="32.25" customHeight="1" thickBot="1" x14ac:dyDescent="0.3">
      <c r="A161" s="18" t="s">
        <v>8</v>
      </c>
      <c r="B161" s="22" t="s">
        <v>372</v>
      </c>
      <c r="C161" s="162">
        <f>+C87-C155</f>
        <v>822988263</v>
      </c>
      <c r="D161" s="162">
        <f>+D87-D155</f>
        <v>822988263</v>
      </c>
      <c r="E161" s="162">
        <f>+E87-E155</f>
        <v>0</v>
      </c>
      <c r="F161" s="98">
        <f>+F87-F155</f>
        <v>822988263</v>
      </c>
    </row>
  </sheetData>
  <mergeCells count="12">
    <mergeCell ref="A1:F1"/>
    <mergeCell ref="A90:F90"/>
    <mergeCell ref="A159:B159"/>
    <mergeCell ref="A2:B2"/>
    <mergeCell ref="A3:A4"/>
    <mergeCell ref="B3:B4"/>
    <mergeCell ref="C3:F3"/>
    <mergeCell ref="A91:B91"/>
    <mergeCell ref="A92:A93"/>
    <mergeCell ref="B92:B93"/>
    <mergeCell ref="C92:F92"/>
    <mergeCell ref="A158:F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
KÖTELEZŐ FELADATAINAK MÓDOSÍTOTT MÉRLEGE&amp;10
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1"/>
  <sheetViews>
    <sheetView view="pageLayout" topLeftCell="A55" zoomScaleNormal="100" zoomScaleSheetLayoutView="100" workbookViewId="0">
      <selection activeCell="E31" sqref="E31"/>
    </sheetView>
  </sheetViews>
  <sheetFormatPr defaultRowHeight="15.75" x14ac:dyDescent="0.25"/>
  <cols>
    <col min="1" max="1" width="9.5" style="150" customWidth="1"/>
    <col min="2" max="2" width="59.6640625" style="150" customWidth="1"/>
    <col min="3" max="4" width="15.33203125" style="151" customWidth="1"/>
    <col min="5" max="5" width="16.1640625" style="173" customWidth="1"/>
    <col min="6" max="6" width="17.33203125" style="173" customWidth="1"/>
    <col min="7" max="16384" width="9.33203125" style="173"/>
  </cols>
  <sheetData>
    <row r="1" spans="1:6" ht="15.95" customHeight="1" x14ac:dyDescent="0.25">
      <c r="A1" s="355" t="s">
        <v>5</v>
      </c>
      <c r="B1" s="355"/>
      <c r="C1" s="355"/>
      <c r="D1" s="355"/>
      <c r="E1" s="355"/>
      <c r="F1" s="355"/>
    </row>
    <row r="2" spans="1:6" ht="15.95" customHeight="1" thickBot="1" x14ac:dyDescent="0.3">
      <c r="A2" s="356" t="s">
        <v>86</v>
      </c>
      <c r="B2" s="356"/>
      <c r="C2" s="244"/>
      <c r="D2" s="244"/>
      <c r="F2" s="244" t="str">
        <f>'1.2.sz.mell.'!F2</f>
        <v>Forintban!</v>
      </c>
    </row>
    <row r="3" spans="1:6" x14ac:dyDescent="0.25">
      <c r="A3" s="358" t="s">
        <v>51</v>
      </c>
      <c r="B3" s="360" t="s">
        <v>6</v>
      </c>
      <c r="C3" s="362" t="str">
        <f>+CONCATENATE(LEFT(ÖSSZEFÜGGÉSEK!A6,4),". évi")</f>
        <v>2017. évi</v>
      </c>
      <c r="D3" s="362"/>
      <c r="E3" s="363"/>
      <c r="F3" s="364"/>
    </row>
    <row r="4" spans="1:6" ht="24.75" thickBot="1" x14ac:dyDescent="0.3">
      <c r="A4" s="359"/>
      <c r="B4" s="361"/>
      <c r="C4" s="247" t="s">
        <v>412</v>
      </c>
      <c r="D4" s="247" t="s">
        <v>569</v>
      </c>
      <c r="E4" s="245" t="s">
        <v>571</v>
      </c>
      <c r="F4" s="246" t="str">
        <f>+CONCATENATE(LEFT(ÖSSZEFÜGGÉSEK!A6,4),".05.25",CHAR(10),"Módosítás utáni")</f>
        <v>2017.05.25
Módosítás utáni</v>
      </c>
    </row>
    <row r="5" spans="1:6" s="174" customFormat="1" ht="12" customHeight="1" thickBot="1" x14ac:dyDescent="0.25">
      <c r="A5" s="170" t="s">
        <v>379</v>
      </c>
      <c r="B5" s="171" t="s">
        <v>380</v>
      </c>
      <c r="C5" s="171" t="s">
        <v>381</v>
      </c>
      <c r="D5" s="171" t="s">
        <v>383</v>
      </c>
      <c r="E5" s="171" t="s">
        <v>382</v>
      </c>
      <c r="F5" s="330" t="s">
        <v>572</v>
      </c>
    </row>
    <row r="6" spans="1:6" s="175" customFormat="1" ht="12" customHeight="1" thickBot="1" x14ac:dyDescent="0.25">
      <c r="A6" s="18" t="s">
        <v>7</v>
      </c>
      <c r="B6" s="19" t="s">
        <v>146</v>
      </c>
      <c r="C6" s="162">
        <f>+C7+C8+C9+C10+C11+C12</f>
        <v>0</v>
      </c>
      <c r="D6" s="162"/>
      <c r="E6" s="162">
        <f>+E7+E8+E9+E10+E11+E12</f>
        <v>0</v>
      </c>
      <c r="F6" s="98">
        <f>+F7+F8+F9+F10+F11+F12</f>
        <v>0</v>
      </c>
    </row>
    <row r="7" spans="1:6" s="175" customFormat="1" ht="12" customHeight="1" x14ac:dyDescent="0.2">
      <c r="A7" s="13" t="s">
        <v>63</v>
      </c>
      <c r="B7" s="176" t="s">
        <v>147</v>
      </c>
      <c r="C7" s="164"/>
      <c r="D7" s="164"/>
      <c r="E7" s="164"/>
      <c r="F7" s="206">
        <f>C7+E7</f>
        <v>0</v>
      </c>
    </row>
    <row r="8" spans="1:6" s="175" customFormat="1" ht="12" customHeight="1" x14ac:dyDescent="0.2">
      <c r="A8" s="12" t="s">
        <v>64</v>
      </c>
      <c r="B8" s="177" t="s">
        <v>148</v>
      </c>
      <c r="C8" s="163"/>
      <c r="D8" s="163"/>
      <c r="E8" s="163"/>
      <c r="F8" s="206">
        <f t="shared" ref="F8:F62" si="0">C8+E8</f>
        <v>0</v>
      </c>
    </row>
    <row r="9" spans="1:6" s="175" customFormat="1" ht="12" customHeight="1" x14ac:dyDescent="0.2">
      <c r="A9" s="12" t="s">
        <v>65</v>
      </c>
      <c r="B9" s="177" t="s">
        <v>149</v>
      </c>
      <c r="C9" s="163"/>
      <c r="D9" s="163"/>
      <c r="E9" s="163"/>
      <c r="F9" s="206">
        <f t="shared" si="0"/>
        <v>0</v>
      </c>
    </row>
    <row r="10" spans="1:6" s="175" customFormat="1" ht="12" customHeight="1" x14ac:dyDescent="0.2">
      <c r="A10" s="12" t="s">
        <v>66</v>
      </c>
      <c r="B10" s="177" t="s">
        <v>150</v>
      </c>
      <c r="C10" s="163"/>
      <c r="D10" s="163"/>
      <c r="E10" s="163"/>
      <c r="F10" s="206">
        <f t="shared" si="0"/>
        <v>0</v>
      </c>
    </row>
    <row r="11" spans="1:6" s="175" customFormat="1" ht="12" customHeight="1" x14ac:dyDescent="0.2">
      <c r="A11" s="12" t="s">
        <v>83</v>
      </c>
      <c r="B11" s="100" t="s">
        <v>324</v>
      </c>
      <c r="C11" s="163"/>
      <c r="D11" s="163"/>
      <c r="E11" s="163"/>
      <c r="F11" s="206">
        <f t="shared" si="0"/>
        <v>0</v>
      </c>
    </row>
    <row r="12" spans="1:6" s="175" customFormat="1" ht="12" customHeight="1" thickBot="1" x14ac:dyDescent="0.25">
      <c r="A12" s="14" t="s">
        <v>67</v>
      </c>
      <c r="B12" s="101" t="s">
        <v>325</v>
      </c>
      <c r="C12" s="163"/>
      <c r="D12" s="163"/>
      <c r="E12" s="163"/>
      <c r="F12" s="206">
        <f t="shared" si="0"/>
        <v>0</v>
      </c>
    </row>
    <row r="13" spans="1:6" s="175" customFormat="1" ht="12" customHeight="1" thickBot="1" x14ac:dyDescent="0.25">
      <c r="A13" s="18" t="s">
        <v>8</v>
      </c>
      <c r="B13" s="99" t="s">
        <v>151</v>
      </c>
      <c r="C13" s="162">
        <f>+C14+C15+C16+C17+C18</f>
        <v>0</v>
      </c>
      <c r="D13" s="162"/>
      <c r="E13" s="162">
        <f>+E14+E15+E16+E17+E18</f>
        <v>0</v>
      </c>
      <c r="F13" s="98">
        <f>+F14+F15+F16+F17+F18</f>
        <v>0</v>
      </c>
    </row>
    <row r="14" spans="1:6" s="175" customFormat="1" ht="12" customHeight="1" x14ac:dyDescent="0.2">
      <c r="A14" s="13" t="s">
        <v>69</v>
      </c>
      <c r="B14" s="176" t="s">
        <v>152</v>
      </c>
      <c r="C14" s="164"/>
      <c r="D14" s="164"/>
      <c r="E14" s="164"/>
      <c r="F14" s="206">
        <f t="shared" si="0"/>
        <v>0</v>
      </c>
    </row>
    <row r="15" spans="1:6" s="175" customFormat="1" ht="12" customHeight="1" x14ac:dyDescent="0.2">
      <c r="A15" s="12" t="s">
        <v>70</v>
      </c>
      <c r="B15" s="177" t="s">
        <v>153</v>
      </c>
      <c r="C15" s="163"/>
      <c r="D15" s="163"/>
      <c r="E15" s="163"/>
      <c r="F15" s="206">
        <f t="shared" si="0"/>
        <v>0</v>
      </c>
    </row>
    <row r="16" spans="1:6" s="175" customFormat="1" ht="12" customHeight="1" x14ac:dyDescent="0.2">
      <c r="A16" s="12" t="s">
        <v>71</v>
      </c>
      <c r="B16" s="177" t="s">
        <v>317</v>
      </c>
      <c r="C16" s="163"/>
      <c r="D16" s="163"/>
      <c r="E16" s="163"/>
      <c r="F16" s="206">
        <f t="shared" si="0"/>
        <v>0</v>
      </c>
    </row>
    <row r="17" spans="1:6" s="175" customFormat="1" ht="12" customHeight="1" x14ac:dyDescent="0.2">
      <c r="A17" s="12" t="s">
        <v>72</v>
      </c>
      <c r="B17" s="177" t="s">
        <v>318</v>
      </c>
      <c r="C17" s="163"/>
      <c r="D17" s="163"/>
      <c r="E17" s="163"/>
      <c r="F17" s="206">
        <f t="shared" si="0"/>
        <v>0</v>
      </c>
    </row>
    <row r="18" spans="1:6" s="175" customFormat="1" ht="12" customHeight="1" x14ac:dyDescent="0.2">
      <c r="A18" s="12" t="s">
        <v>73</v>
      </c>
      <c r="B18" s="177" t="s">
        <v>154</v>
      </c>
      <c r="C18" s="163"/>
      <c r="D18" s="163"/>
      <c r="E18" s="163"/>
      <c r="F18" s="206">
        <f t="shared" si="0"/>
        <v>0</v>
      </c>
    </row>
    <row r="19" spans="1:6" s="175" customFormat="1" ht="12" customHeight="1" thickBot="1" x14ac:dyDescent="0.25">
      <c r="A19" s="14" t="s">
        <v>79</v>
      </c>
      <c r="B19" s="101" t="s">
        <v>155</v>
      </c>
      <c r="C19" s="165"/>
      <c r="D19" s="165"/>
      <c r="E19" s="165"/>
      <c r="F19" s="206">
        <f t="shared" si="0"/>
        <v>0</v>
      </c>
    </row>
    <row r="20" spans="1:6" s="175" customFormat="1" ht="12" customHeight="1" thickBot="1" x14ac:dyDescent="0.25">
      <c r="A20" s="18" t="s">
        <v>9</v>
      </c>
      <c r="B20" s="19" t="s">
        <v>156</v>
      </c>
      <c r="C20" s="162">
        <f>+C21+C22+C23+C24+C25</f>
        <v>0</v>
      </c>
      <c r="D20" s="162"/>
      <c r="E20" s="162">
        <f>+E21+E22+E23+E24+E25</f>
        <v>0</v>
      </c>
      <c r="F20" s="98">
        <f>+F21+F22+F23+F24+F25</f>
        <v>0</v>
      </c>
    </row>
    <row r="21" spans="1:6" s="175" customFormat="1" ht="12" customHeight="1" x14ac:dyDescent="0.2">
      <c r="A21" s="13" t="s">
        <v>52</v>
      </c>
      <c r="B21" s="176" t="s">
        <v>157</v>
      </c>
      <c r="C21" s="164"/>
      <c r="D21" s="164"/>
      <c r="E21" s="164"/>
      <c r="F21" s="206">
        <f t="shared" si="0"/>
        <v>0</v>
      </c>
    </row>
    <row r="22" spans="1:6" s="175" customFormat="1" ht="12" customHeight="1" x14ac:dyDescent="0.2">
      <c r="A22" s="12" t="s">
        <v>53</v>
      </c>
      <c r="B22" s="177" t="s">
        <v>158</v>
      </c>
      <c r="C22" s="163"/>
      <c r="D22" s="163"/>
      <c r="E22" s="163"/>
      <c r="F22" s="206">
        <f t="shared" si="0"/>
        <v>0</v>
      </c>
    </row>
    <row r="23" spans="1:6" s="175" customFormat="1" ht="12" customHeight="1" x14ac:dyDescent="0.2">
      <c r="A23" s="12" t="s">
        <v>54</v>
      </c>
      <c r="B23" s="177" t="s">
        <v>319</v>
      </c>
      <c r="C23" s="163"/>
      <c r="D23" s="163"/>
      <c r="E23" s="163"/>
      <c r="F23" s="206">
        <f t="shared" si="0"/>
        <v>0</v>
      </c>
    </row>
    <row r="24" spans="1:6" s="175" customFormat="1" ht="12" customHeight="1" x14ac:dyDescent="0.2">
      <c r="A24" s="12" t="s">
        <v>55</v>
      </c>
      <c r="B24" s="177" t="s">
        <v>320</v>
      </c>
      <c r="C24" s="163"/>
      <c r="D24" s="163"/>
      <c r="E24" s="163"/>
      <c r="F24" s="206">
        <f t="shared" si="0"/>
        <v>0</v>
      </c>
    </row>
    <row r="25" spans="1:6" s="175" customFormat="1" ht="12" customHeight="1" x14ac:dyDescent="0.2">
      <c r="A25" s="12" t="s">
        <v>96</v>
      </c>
      <c r="B25" s="177" t="s">
        <v>159</v>
      </c>
      <c r="C25" s="163"/>
      <c r="D25" s="163"/>
      <c r="E25" s="163"/>
      <c r="F25" s="206">
        <f t="shared" si="0"/>
        <v>0</v>
      </c>
    </row>
    <row r="26" spans="1:6" s="175" customFormat="1" ht="12" customHeight="1" thickBot="1" x14ac:dyDescent="0.25">
      <c r="A26" s="14" t="s">
        <v>97</v>
      </c>
      <c r="B26" s="178" t="s">
        <v>160</v>
      </c>
      <c r="C26" s="165"/>
      <c r="D26" s="165"/>
      <c r="E26" s="165"/>
      <c r="F26" s="206">
        <f t="shared" si="0"/>
        <v>0</v>
      </c>
    </row>
    <row r="27" spans="1:6" s="175" customFormat="1" ht="12" customHeight="1" thickBot="1" x14ac:dyDescent="0.25">
      <c r="A27" s="18" t="s">
        <v>98</v>
      </c>
      <c r="B27" s="19" t="s">
        <v>465</v>
      </c>
      <c r="C27" s="168">
        <f>+C28+C29+C30+C31+C32+C33+C34</f>
        <v>116066000</v>
      </c>
      <c r="D27" s="168">
        <f>+D28+D29+D30+D31+D32+D33+D34</f>
        <v>116266000</v>
      </c>
      <c r="E27" s="168">
        <f>+E28+E29+E30+E31+E32+E33+E34</f>
        <v>2500000</v>
      </c>
      <c r="F27" s="205">
        <f>+F28+F29+F30+F31+F32+F33+F34</f>
        <v>118766000</v>
      </c>
    </row>
    <row r="28" spans="1:6" s="175" customFormat="1" ht="12" customHeight="1" x14ac:dyDescent="0.2">
      <c r="A28" s="13" t="s">
        <v>161</v>
      </c>
      <c r="B28" s="176" t="s">
        <v>458</v>
      </c>
      <c r="C28" s="207"/>
      <c r="D28" s="207"/>
      <c r="E28" s="207"/>
      <c r="F28" s="206">
        <f>D28+E28</f>
        <v>0</v>
      </c>
    </row>
    <row r="29" spans="1:6" s="175" customFormat="1" ht="12" customHeight="1" x14ac:dyDescent="0.2">
      <c r="A29" s="12" t="s">
        <v>162</v>
      </c>
      <c r="B29" s="177" t="s">
        <v>580</v>
      </c>
      <c r="C29" s="163"/>
      <c r="D29" s="163"/>
      <c r="E29" s="163"/>
      <c r="F29" s="206">
        <f t="shared" ref="F29:F34" si="1">D29+E29</f>
        <v>0</v>
      </c>
    </row>
    <row r="30" spans="1:6" s="175" customFormat="1" ht="12" customHeight="1" x14ac:dyDescent="0.2">
      <c r="A30" s="12" t="s">
        <v>163</v>
      </c>
      <c r="B30" s="177" t="s">
        <v>460</v>
      </c>
      <c r="C30" s="163">
        <v>116066000</v>
      </c>
      <c r="D30" s="163">
        <v>116266000</v>
      </c>
      <c r="E30" s="163">
        <v>2500000</v>
      </c>
      <c r="F30" s="206">
        <f t="shared" si="1"/>
        <v>118766000</v>
      </c>
    </row>
    <row r="31" spans="1:6" s="175" customFormat="1" ht="12" customHeight="1" x14ac:dyDescent="0.2">
      <c r="A31" s="12" t="s">
        <v>164</v>
      </c>
      <c r="B31" s="177" t="s">
        <v>461</v>
      </c>
      <c r="C31" s="163"/>
      <c r="D31" s="163"/>
      <c r="E31" s="163"/>
      <c r="F31" s="206">
        <f t="shared" si="1"/>
        <v>0</v>
      </c>
    </row>
    <row r="32" spans="1:6" s="175" customFormat="1" ht="12" customHeight="1" x14ac:dyDescent="0.2">
      <c r="A32" s="12" t="s">
        <v>462</v>
      </c>
      <c r="B32" s="177" t="s">
        <v>165</v>
      </c>
      <c r="C32" s="163"/>
      <c r="D32" s="163"/>
      <c r="E32" s="163"/>
      <c r="F32" s="206">
        <f t="shared" si="1"/>
        <v>0</v>
      </c>
    </row>
    <row r="33" spans="1:6" s="175" customFormat="1" ht="12" customHeight="1" x14ac:dyDescent="0.2">
      <c r="A33" s="12" t="s">
        <v>463</v>
      </c>
      <c r="B33" s="177" t="s">
        <v>166</v>
      </c>
      <c r="C33" s="163"/>
      <c r="D33" s="163"/>
      <c r="E33" s="163"/>
      <c r="F33" s="206">
        <f t="shared" si="1"/>
        <v>0</v>
      </c>
    </row>
    <row r="34" spans="1:6" s="175" customFormat="1" ht="12" customHeight="1" thickBot="1" x14ac:dyDescent="0.25">
      <c r="A34" s="14" t="s">
        <v>464</v>
      </c>
      <c r="B34" s="178" t="s">
        <v>167</v>
      </c>
      <c r="C34" s="165"/>
      <c r="D34" s="165"/>
      <c r="E34" s="165"/>
      <c r="F34" s="206">
        <f t="shared" si="1"/>
        <v>0</v>
      </c>
    </row>
    <row r="35" spans="1:6" s="175" customFormat="1" ht="12" customHeight="1" thickBot="1" x14ac:dyDescent="0.25">
      <c r="A35" s="18" t="s">
        <v>11</v>
      </c>
      <c r="B35" s="19" t="s">
        <v>326</v>
      </c>
      <c r="C35" s="162">
        <f>SUM(C36:C46)</f>
        <v>0</v>
      </c>
      <c r="D35" s="162"/>
      <c r="E35" s="162">
        <f>SUM(E36:E46)</f>
        <v>0</v>
      </c>
      <c r="F35" s="98">
        <f>SUM(F36:F46)</f>
        <v>0</v>
      </c>
    </row>
    <row r="36" spans="1:6" s="175" customFormat="1" ht="12" customHeight="1" x14ac:dyDescent="0.2">
      <c r="A36" s="13" t="s">
        <v>56</v>
      </c>
      <c r="B36" s="176" t="s">
        <v>170</v>
      </c>
      <c r="C36" s="164"/>
      <c r="D36" s="164"/>
      <c r="E36" s="164"/>
      <c r="F36" s="206">
        <f t="shared" si="0"/>
        <v>0</v>
      </c>
    </row>
    <row r="37" spans="1:6" s="175" customFormat="1" ht="12" customHeight="1" x14ac:dyDescent="0.2">
      <c r="A37" s="12" t="s">
        <v>57</v>
      </c>
      <c r="B37" s="177" t="s">
        <v>171</v>
      </c>
      <c r="C37" s="163"/>
      <c r="D37" s="163"/>
      <c r="E37" s="163"/>
      <c r="F37" s="206">
        <f t="shared" si="0"/>
        <v>0</v>
      </c>
    </row>
    <row r="38" spans="1:6" s="175" customFormat="1" ht="12" customHeight="1" x14ac:dyDescent="0.2">
      <c r="A38" s="12" t="s">
        <v>58</v>
      </c>
      <c r="B38" s="177" t="s">
        <v>172</v>
      </c>
      <c r="C38" s="163"/>
      <c r="D38" s="163"/>
      <c r="E38" s="163"/>
      <c r="F38" s="206">
        <f t="shared" si="0"/>
        <v>0</v>
      </c>
    </row>
    <row r="39" spans="1:6" s="175" customFormat="1" ht="12" customHeight="1" x14ac:dyDescent="0.2">
      <c r="A39" s="12" t="s">
        <v>100</v>
      </c>
      <c r="B39" s="177" t="s">
        <v>173</v>
      </c>
      <c r="C39" s="163"/>
      <c r="D39" s="163"/>
      <c r="E39" s="163"/>
      <c r="F39" s="206">
        <f t="shared" si="0"/>
        <v>0</v>
      </c>
    </row>
    <row r="40" spans="1:6" s="175" customFormat="1" ht="12" customHeight="1" x14ac:dyDescent="0.2">
      <c r="A40" s="12" t="s">
        <v>101</v>
      </c>
      <c r="B40" s="177" t="s">
        <v>174</v>
      </c>
      <c r="C40" s="163"/>
      <c r="D40" s="163"/>
      <c r="E40" s="163"/>
      <c r="F40" s="206">
        <f t="shared" si="0"/>
        <v>0</v>
      </c>
    </row>
    <row r="41" spans="1:6" s="175" customFormat="1" ht="12" customHeight="1" x14ac:dyDescent="0.2">
      <c r="A41" s="12" t="s">
        <v>102</v>
      </c>
      <c r="B41" s="177" t="s">
        <v>175</v>
      </c>
      <c r="C41" s="163"/>
      <c r="D41" s="163"/>
      <c r="E41" s="163"/>
      <c r="F41" s="206">
        <f t="shared" si="0"/>
        <v>0</v>
      </c>
    </row>
    <row r="42" spans="1:6" s="175" customFormat="1" ht="12" customHeight="1" x14ac:dyDescent="0.2">
      <c r="A42" s="12" t="s">
        <v>103</v>
      </c>
      <c r="B42" s="177" t="s">
        <v>176</v>
      </c>
      <c r="C42" s="163"/>
      <c r="D42" s="163"/>
      <c r="E42" s="163"/>
      <c r="F42" s="206">
        <f t="shared" si="0"/>
        <v>0</v>
      </c>
    </row>
    <row r="43" spans="1:6" s="175" customFormat="1" ht="12" customHeight="1" x14ac:dyDescent="0.2">
      <c r="A43" s="12" t="s">
        <v>104</v>
      </c>
      <c r="B43" s="177" t="s">
        <v>177</v>
      </c>
      <c r="C43" s="163"/>
      <c r="D43" s="163"/>
      <c r="E43" s="163"/>
      <c r="F43" s="206">
        <f t="shared" si="0"/>
        <v>0</v>
      </c>
    </row>
    <row r="44" spans="1:6" s="175" customFormat="1" ht="12" customHeight="1" x14ac:dyDescent="0.2">
      <c r="A44" s="12" t="s">
        <v>168</v>
      </c>
      <c r="B44" s="177" t="s">
        <v>178</v>
      </c>
      <c r="C44" s="166"/>
      <c r="D44" s="166"/>
      <c r="E44" s="166"/>
      <c r="F44" s="206">
        <f t="shared" si="0"/>
        <v>0</v>
      </c>
    </row>
    <row r="45" spans="1:6" s="175" customFormat="1" ht="12" customHeight="1" x14ac:dyDescent="0.2">
      <c r="A45" s="14" t="s">
        <v>169</v>
      </c>
      <c r="B45" s="178" t="s">
        <v>328</v>
      </c>
      <c r="C45" s="167"/>
      <c r="D45" s="167"/>
      <c r="E45" s="167"/>
      <c r="F45" s="206">
        <f t="shared" si="0"/>
        <v>0</v>
      </c>
    </row>
    <row r="46" spans="1:6" s="175" customFormat="1" ht="12" customHeight="1" thickBot="1" x14ac:dyDescent="0.25">
      <c r="A46" s="14" t="s">
        <v>327</v>
      </c>
      <c r="B46" s="101" t="s">
        <v>179</v>
      </c>
      <c r="C46" s="167"/>
      <c r="D46" s="167"/>
      <c r="E46" s="167"/>
      <c r="F46" s="206">
        <f t="shared" si="0"/>
        <v>0</v>
      </c>
    </row>
    <row r="47" spans="1:6" s="175" customFormat="1" ht="12" customHeight="1" thickBot="1" x14ac:dyDescent="0.25">
      <c r="A47" s="18" t="s">
        <v>12</v>
      </c>
      <c r="B47" s="19" t="s">
        <v>180</v>
      </c>
      <c r="C47" s="162">
        <f>SUM(C48:C52)</f>
        <v>0</v>
      </c>
      <c r="D47" s="162"/>
      <c r="E47" s="162">
        <f>SUM(E48:E52)</f>
        <v>0</v>
      </c>
      <c r="F47" s="98">
        <f>SUM(F48:F52)</f>
        <v>0</v>
      </c>
    </row>
    <row r="48" spans="1:6" s="175" customFormat="1" ht="12" customHeight="1" x14ac:dyDescent="0.2">
      <c r="A48" s="13" t="s">
        <v>59</v>
      </c>
      <c r="B48" s="176" t="s">
        <v>184</v>
      </c>
      <c r="C48" s="218"/>
      <c r="D48" s="218"/>
      <c r="E48" s="218"/>
      <c r="F48" s="302">
        <f t="shared" si="0"/>
        <v>0</v>
      </c>
    </row>
    <row r="49" spans="1:6" s="175" customFormat="1" ht="12" customHeight="1" x14ac:dyDescent="0.2">
      <c r="A49" s="12" t="s">
        <v>60</v>
      </c>
      <c r="B49" s="177" t="s">
        <v>185</v>
      </c>
      <c r="C49" s="166"/>
      <c r="D49" s="166"/>
      <c r="E49" s="166"/>
      <c r="F49" s="302">
        <f t="shared" si="0"/>
        <v>0</v>
      </c>
    </row>
    <row r="50" spans="1:6" s="175" customFormat="1" ht="12" customHeight="1" x14ac:dyDescent="0.2">
      <c r="A50" s="12" t="s">
        <v>181</v>
      </c>
      <c r="B50" s="177" t="s">
        <v>186</v>
      </c>
      <c r="C50" s="166"/>
      <c r="D50" s="166"/>
      <c r="E50" s="166"/>
      <c r="F50" s="302">
        <f t="shared" si="0"/>
        <v>0</v>
      </c>
    </row>
    <row r="51" spans="1:6" s="175" customFormat="1" ht="12" customHeight="1" x14ac:dyDescent="0.2">
      <c r="A51" s="12" t="s">
        <v>182</v>
      </c>
      <c r="B51" s="177" t="s">
        <v>187</v>
      </c>
      <c r="C51" s="166"/>
      <c r="D51" s="166"/>
      <c r="E51" s="166"/>
      <c r="F51" s="302">
        <f t="shared" si="0"/>
        <v>0</v>
      </c>
    </row>
    <row r="52" spans="1:6" s="175" customFormat="1" ht="12" customHeight="1" thickBot="1" x14ac:dyDescent="0.25">
      <c r="A52" s="14" t="s">
        <v>183</v>
      </c>
      <c r="B52" s="101" t="s">
        <v>188</v>
      </c>
      <c r="C52" s="167"/>
      <c r="D52" s="167"/>
      <c r="E52" s="167"/>
      <c r="F52" s="302">
        <f t="shared" si="0"/>
        <v>0</v>
      </c>
    </row>
    <row r="53" spans="1:6" s="175" customFormat="1" ht="12" customHeight="1" thickBot="1" x14ac:dyDescent="0.25">
      <c r="A53" s="18" t="s">
        <v>105</v>
      </c>
      <c r="B53" s="19" t="s">
        <v>189</v>
      </c>
      <c r="C53" s="162">
        <f>SUM(C54:C56)</f>
        <v>0</v>
      </c>
      <c r="D53" s="162"/>
      <c r="E53" s="162">
        <f>SUM(E54:E56)</f>
        <v>0</v>
      </c>
      <c r="F53" s="98">
        <f>SUM(F54:F56)</f>
        <v>0</v>
      </c>
    </row>
    <row r="54" spans="1:6" s="175" customFormat="1" ht="12" customHeight="1" x14ac:dyDescent="0.2">
      <c r="A54" s="13" t="s">
        <v>61</v>
      </c>
      <c r="B54" s="176" t="s">
        <v>190</v>
      </c>
      <c r="C54" s="164"/>
      <c r="D54" s="164"/>
      <c r="E54" s="164"/>
      <c r="F54" s="206">
        <f t="shared" si="0"/>
        <v>0</v>
      </c>
    </row>
    <row r="55" spans="1:6" s="175" customFormat="1" ht="12" customHeight="1" x14ac:dyDescent="0.2">
      <c r="A55" s="12" t="s">
        <v>62</v>
      </c>
      <c r="B55" s="177" t="s">
        <v>321</v>
      </c>
      <c r="C55" s="163"/>
      <c r="D55" s="163"/>
      <c r="E55" s="163"/>
      <c r="F55" s="206">
        <f t="shared" si="0"/>
        <v>0</v>
      </c>
    </row>
    <row r="56" spans="1:6" s="175" customFormat="1" ht="12" customHeight="1" x14ac:dyDescent="0.2">
      <c r="A56" s="12" t="s">
        <v>193</v>
      </c>
      <c r="B56" s="177" t="s">
        <v>191</v>
      </c>
      <c r="C56" s="163"/>
      <c r="D56" s="163"/>
      <c r="E56" s="163"/>
      <c r="F56" s="206">
        <f t="shared" si="0"/>
        <v>0</v>
      </c>
    </row>
    <row r="57" spans="1:6" s="175" customFormat="1" ht="12" customHeight="1" thickBot="1" x14ac:dyDescent="0.25">
      <c r="A57" s="14" t="s">
        <v>194</v>
      </c>
      <c r="B57" s="101" t="s">
        <v>192</v>
      </c>
      <c r="C57" s="165"/>
      <c r="D57" s="165"/>
      <c r="E57" s="165"/>
      <c r="F57" s="206">
        <f t="shared" si="0"/>
        <v>0</v>
      </c>
    </row>
    <row r="58" spans="1:6" s="175" customFormat="1" ht="12" customHeight="1" thickBot="1" x14ac:dyDescent="0.25">
      <c r="A58" s="18" t="s">
        <v>14</v>
      </c>
      <c r="B58" s="99" t="s">
        <v>195</v>
      </c>
      <c r="C58" s="162">
        <f>SUM(C59:C61)</f>
        <v>0</v>
      </c>
      <c r="D58" s="162"/>
      <c r="E58" s="162">
        <f>SUM(E59:E61)</f>
        <v>0</v>
      </c>
      <c r="F58" s="98">
        <f>SUM(F59:F61)</f>
        <v>0</v>
      </c>
    </row>
    <row r="59" spans="1:6" s="175" customFormat="1" ht="12" customHeight="1" x14ac:dyDescent="0.2">
      <c r="A59" s="13" t="s">
        <v>106</v>
      </c>
      <c r="B59" s="176" t="s">
        <v>197</v>
      </c>
      <c r="C59" s="166"/>
      <c r="D59" s="166"/>
      <c r="E59" s="166"/>
      <c r="F59" s="300">
        <f t="shared" si="0"/>
        <v>0</v>
      </c>
    </row>
    <row r="60" spans="1:6" s="175" customFormat="1" ht="12" customHeight="1" x14ac:dyDescent="0.2">
      <c r="A60" s="12" t="s">
        <v>107</v>
      </c>
      <c r="B60" s="177" t="s">
        <v>322</v>
      </c>
      <c r="C60" s="166"/>
      <c r="D60" s="166"/>
      <c r="E60" s="166"/>
      <c r="F60" s="300">
        <f t="shared" si="0"/>
        <v>0</v>
      </c>
    </row>
    <row r="61" spans="1:6" s="175" customFormat="1" ht="12" customHeight="1" x14ac:dyDescent="0.2">
      <c r="A61" s="12" t="s">
        <v>128</v>
      </c>
      <c r="B61" s="177" t="s">
        <v>198</v>
      </c>
      <c r="C61" s="166"/>
      <c r="D61" s="166"/>
      <c r="E61" s="166"/>
      <c r="F61" s="300">
        <f t="shared" si="0"/>
        <v>0</v>
      </c>
    </row>
    <row r="62" spans="1:6" s="175" customFormat="1" ht="12" customHeight="1" thickBot="1" x14ac:dyDescent="0.25">
      <c r="A62" s="14" t="s">
        <v>196</v>
      </c>
      <c r="B62" s="101" t="s">
        <v>199</v>
      </c>
      <c r="C62" s="166"/>
      <c r="D62" s="166"/>
      <c r="E62" s="166"/>
      <c r="F62" s="300">
        <f t="shared" si="0"/>
        <v>0</v>
      </c>
    </row>
    <row r="63" spans="1:6" s="175" customFormat="1" ht="12" customHeight="1" thickBot="1" x14ac:dyDescent="0.25">
      <c r="A63" s="231" t="s">
        <v>368</v>
      </c>
      <c r="B63" s="19" t="s">
        <v>200</v>
      </c>
      <c r="C63" s="168">
        <f>+C6+C13+C20+C27+C35+C47+C53+C58</f>
        <v>116066000</v>
      </c>
      <c r="D63" s="168">
        <f>+D6+D13+D20+D27+D35+D47+D53+D58</f>
        <v>116266000</v>
      </c>
      <c r="E63" s="168">
        <f>+E6+E13+E20+E27+E35+E47+E53+E58</f>
        <v>2500000</v>
      </c>
      <c r="F63" s="205">
        <f>+F6+F13+F20+F27+F35+F47+F53+F58</f>
        <v>118766000</v>
      </c>
    </row>
    <row r="64" spans="1:6" s="175" customFormat="1" ht="12" customHeight="1" thickBot="1" x14ac:dyDescent="0.25">
      <c r="A64" s="219" t="s">
        <v>201</v>
      </c>
      <c r="B64" s="99" t="s">
        <v>202</v>
      </c>
      <c r="C64" s="162">
        <f>SUM(C65:C67)</f>
        <v>0</v>
      </c>
      <c r="D64" s="162"/>
      <c r="E64" s="162">
        <f>SUM(E65:E67)</f>
        <v>0</v>
      </c>
      <c r="F64" s="98">
        <f>SUM(F65:F67)</f>
        <v>0</v>
      </c>
    </row>
    <row r="65" spans="1:6" s="175" customFormat="1" ht="12" customHeight="1" x14ac:dyDescent="0.2">
      <c r="A65" s="13" t="s">
        <v>233</v>
      </c>
      <c r="B65" s="176" t="s">
        <v>203</v>
      </c>
      <c r="C65" s="166"/>
      <c r="D65" s="166"/>
      <c r="E65" s="166"/>
      <c r="F65" s="300">
        <f t="shared" ref="F65:F86" si="2">C65+E65</f>
        <v>0</v>
      </c>
    </row>
    <row r="66" spans="1:6" s="175" customFormat="1" ht="12" customHeight="1" x14ac:dyDescent="0.2">
      <c r="A66" s="12" t="s">
        <v>242</v>
      </c>
      <c r="B66" s="177" t="s">
        <v>204</v>
      </c>
      <c r="C66" s="166"/>
      <c r="D66" s="166"/>
      <c r="E66" s="166"/>
      <c r="F66" s="300">
        <f t="shared" si="2"/>
        <v>0</v>
      </c>
    </row>
    <row r="67" spans="1:6" s="175" customFormat="1" ht="12" customHeight="1" thickBot="1" x14ac:dyDescent="0.25">
      <c r="A67" s="14" t="s">
        <v>243</v>
      </c>
      <c r="B67" s="227" t="s">
        <v>353</v>
      </c>
      <c r="C67" s="166"/>
      <c r="D67" s="166"/>
      <c r="E67" s="166"/>
      <c r="F67" s="300">
        <f t="shared" si="2"/>
        <v>0</v>
      </c>
    </row>
    <row r="68" spans="1:6" s="175" customFormat="1" ht="12" customHeight="1" thickBot="1" x14ac:dyDescent="0.25">
      <c r="A68" s="219" t="s">
        <v>206</v>
      </c>
      <c r="B68" s="99" t="s">
        <v>207</v>
      </c>
      <c r="C68" s="162">
        <f>SUM(C69:C72)</f>
        <v>0</v>
      </c>
      <c r="D68" s="162"/>
      <c r="E68" s="162">
        <f>SUM(E69:E72)</f>
        <v>0</v>
      </c>
      <c r="F68" s="98">
        <f>SUM(F69:F72)</f>
        <v>0</v>
      </c>
    </row>
    <row r="69" spans="1:6" s="175" customFormat="1" ht="12" customHeight="1" x14ac:dyDescent="0.2">
      <c r="A69" s="13" t="s">
        <v>84</v>
      </c>
      <c r="B69" s="176" t="s">
        <v>208</v>
      </c>
      <c r="C69" s="166"/>
      <c r="D69" s="166"/>
      <c r="E69" s="166"/>
      <c r="F69" s="300">
        <f t="shared" si="2"/>
        <v>0</v>
      </c>
    </row>
    <row r="70" spans="1:6" s="175" customFormat="1" ht="12" customHeight="1" x14ac:dyDescent="0.2">
      <c r="A70" s="12" t="s">
        <v>85</v>
      </c>
      <c r="B70" s="177" t="s">
        <v>209</v>
      </c>
      <c r="C70" s="166"/>
      <c r="D70" s="166"/>
      <c r="E70" s="166"/>
      <c r="F70" s="300">
        <f t="shared" si="2"/>
        <v>0</v>
      </c>
    </row>
    <row r="71" spans="1:6" s="175" customFormat="1" ht="12" customHeight="1" x14ac:dyDescent="0.2">
      <c r="A71" s="12" t="s">
        <v>234</v>
      </c>
      <c r="B71" s="177" t="s">
        <v>210</v>
      </c>
      <c r="C71" s="166"/>
      <c r="D71" s="166"/>
      <c r="E71" s="166"/>
      <c r="F71" s="300">
        <f t="shared" si="2"/>
        <v>0</v>
      </c>
    </row>
    <row r="72" spans="1:6" s="175" customFormat="1" ht="12" customHeight="1" thickBot="1" x14ac:dyDescent="0.25">
      <c r="A72" s="14" t="s">
        <v>235</v>
      </c>
      <c r="B72" s="101" t="s">
        <v>211</v>
      </c>
      <c r="C72" s="166"/>
      <c r="D72" s="166"/>
      <c r="E72" s="166"/>
      <c r="F72" s="300">
        <f t="shared" si="2"/>
        <v>0</v>
      </c>
    </row>
    <row r="73" spans="1:6" s="175" customFormat="1" ht="12" customHeight="1" thickBot="1" x14ac:dyDescent="0.25">
      <c r="A73" s="219" t="s">
        <v>212</v>
      </c>
      <c r="B73" s="99" t="s">
        <v>213</v>
      </c>
      <c r="C73" s="162">
        <f>SUM(C74:C75)</f>
        <v>0</v>
      </c>
      <c r="D73" s="162"/>
      <c r="E73" s="162">
        <f>SUM(E74:E75)</f>
        <v>0</v>
      </c>
      <c r="F73" s="98">
        <f>SUM(F74:F75)</f>
        <v>0</v>
      </c>
    </row>
    <row r="74" spans="1:6" s="175" customFormat="1" ht="12" customHeight="1" x14ac:dyDescent="0.2">
      <c r="A74" s="13" t="s">
        <v>236</v>
      </c>
      <c r="B74" s="176" t="s">
        <v>214</v>
      </c>
      <c r="C74" s="166"/>
      <c r="D74" s="166"/>
      <c r="E74" s="166"/>
      <c r="F74" s="300">
        <f t="shared" si="2"/>
        <v>0</v>
      </c>
    </row>
    <row r="75" spans="1:6" s="175" customFormat="1" ht="12" customHeight="1" thickBot="1" x14ac:dyDescent="0.25">
      <c r="A75" s="14" t="s">
        <v>237</v>
      </c>
      <c r="B75" s="101" t="s">
        <v>215</v>
      </c>
      <c r="C75" s="166"/>
      <c r="D75" s="166"/>
      <c r="E75" s="166"/>
      <c r="F75" s="300">
        <f t="shared" si="2"/>
        <v>0</v>
      </c>
    </row>
    <row r="76" spans="1:6" s="175" customFormat="1" ht="12" customHeight="1" thickBot="1" x14ac:dyDescent="0.25">
      <c r="A76" s="219" t="s">
        <v>216</v>
      </c>
      <c r="B76" s="99" t="s">
        <v>217</v>
      </c>
      <c r="C76" s="162">
        <f>SUM(C77:C79)</f>
        <v>0</v>
      </c>
      <c r="D76" s="162"/>
      <c r="E76" s="162">
        <f>SUM(E77:E79)</f>
        <v>0</v>
      </c>
      <c r="F76" s="98">
        <f>SUM(F77:F79)</f>
        <v>0</v>
      </c>
    </row>
    <row r="77" spans="1:6" s="175" customFormat="1" ht="12" customHeight="1" x14ac:dyDescent="0.2">
      <c r="A77" s="13" t="s">
        <v>238</v>
      </c>
      <c r="B77" s="176" t="s">
        <v>218</v>
      </c>
      <c r="C77" s="166"/>
      <c r="D77" s="166"/>
      <c r="E77" s="166"/>
      <c r="F77" s="300">
        <f t="shared" si="2"/>
        <v>0</v>
      </c>
    </row>
    <row r="78" spans="1:6" s="175" customFormat="1" ht="12" customHeight="1" x14ac:dyDescent="0.2">
      <c r="A78" s="12" t="s">
        <v>239</v>
      </c>
      <c r="B78" s="177" t="s">
        <v>219</v>
      </c>
      <c r="C78" s="166"/>
      <c r="D78" s="166"/>
      <c r="E78" s="166"/>
      <c r="F78" s="300">
        <f t="shared" si="2"/>
        <v>0</v>
      </c>
    </row>
    <row r="79" spans="1:6" s="175" customFormat="1" ht="12" customHeight="1" thickBot="1" x14ac:dyDescent="0.25">
      <c r="A79" s="14" t="s">
        <v>240</v>
      </c>
      <c r="B79" s="101" t="s">
        <v>220</v>
      </c>
      <c r="C79" s="166"/>
      <c r="D79" s="166"/>
      <c r="E79" s="166"/>
      <c r="F79" s="300">
        <f t="shared" si="2"/>
        <v>0</v>
      </c>
    </row>
    <row r="80" spans="1:6" s="175" customFormat="1" ht="12" customHeight="1" thickBot="1" x14ac:dyDescent="0.25">
      <c r="A80" s="219" t="s">
        <v>221</v>
      </c>
      <c r="B80" s="99" t="s">
        <v>241</v>
      </c>
      <c r="C80" s="162">
        <f>SUM(C81:C84)</f>
        <v>0</v>
      </c>
      <c r="D80" s="162"/>
      <c r="E80" s="162">
        <f>SUM(E81:E84)</f>
        <v>0</v>
      </c>
      <c r="F80" s="98">
        <f>SUM(F81:F84)</f>
        <v>0</v>
      </c>
    </row>
    <row r="81" spans="1:6" s="175" customFormat="1" ht="12" customHeight="1" x14ac:dyDescent="0.2">
      <c r="A81" s="180" t="s">
        <v>222</v>
      </c>
      <c r="B81" s="176" t="s">
        <v>223</v>
      </c>
      <c r="C81" s="166"/>
      <c r="D81" s="166"/>
      <c r="E81" s="166"/>
      <c r="F81" s="300">
        <f t="shared" si="2"/>
        <v>0</v>
      </c>
    </row>
    <row r="82" spans="1:6" s="175" customFormat="1" ht="12" customHeight="1" x14ac:dyDescent="0.2">
      <c r="A82" s="181" t="s">
        <v>224</v>
      </c>
      <c r="B82" s="177" t="s">
        <v>225</v>
      </c>
      <c r="C82" s="166"/>
      <c r="D82" s="166"/>
      <c r="E82" s="166"/>
      <c r="F82" s="300">
        <f t="shared" si="2"/>
        <v>0</v>
      </c>
    </row>
    <row r="83" spans="1:6" s="175" customFormat="1" ht="12" customHeight="1" x14ac:dyDescent="0.2">
      <c r="A83" s="181" t="s">
        <v>226</v>
      </c>
      <c r="B83" s="177" t="s">
        <v>227</v>
      </c>
      <c r="C83" s="166"/>
      <c r="D83" s="166"/>
      <c r="E83" s="166"/>
      <c r="F83" s="300">
        <f t="shared" si="2"/>
        <v>0</v>
      </c>
    </row>
    <row r="84" spans="1:6" s="175" customFormat="1" ht="12" customHeight="1" thickBot="1" x14ac:dyDescent="0.25">
      <c r="A84" s="182" t="s">
        <v>228</v>
      </c>
      <c r="B84" s="101" t="s">
        <v>229</v>
      </c>
      <c r="C84" s="166"/>
      <c r="D84" s="166"/>
      <c r="E84" s="166"/>
      <c r="F84" s="300">
        <f t="shared" si="2"/>
        <v>0</v>
      </c>
    </row>
    <row r="85" spans="1:6" s="175" customFormat="1" ht="12" customHeight="1" thickBot="1" x14ac:dyDescent="0.25">
      <c r="A85" s="219" t="s">
        <v>230</v>
      </c>
      <c r="B85" s="99" t="s">
        <v>367</v>
      </c>
      <c r="C85" s="221"/>
      <c r="D85" s="221"/>
      <c r="E85" s="221"/>
      <c r="F85" s="98">
        <f t="shared" si="2"/>
        <v>0</v>
      </c>
    </row>
    <row r="86" spans="1:6" s="175" customFormat="1" ht="13.5" customHeight="1" thickBot="1" x14ac:dyDescent="0.25">
      <c r="A86" s="219" t="s">
        <v>232</v>
      </c>
      <c r="B86" s="99" t="s">
        <v>231</v>
      </c>
      <c r="C86" s="221"/>
      <c r="D86" s="221"/>
      <c r="E86" s="221"/>
      <c r="F86" s="98">
        <f t="shared" si="2"/>
        <v>0</v>
      </c>
    </row>
    <row r="87" spans="1:6" s="175" customFormat="1" ht="15.75" customHeight="1" thickBot="1" x14ac:dyDescent="0.25">
      <c r="A87" s="219" t="s">
        <v>244</v>
      </c>
      <c r="B87" s="183" t="s">
        <v>370</v>
      </c>
      <c r="C87" s="168">
        <f>+C64+C68+C73+C76+C80+C86+C85</f>
        <v>0</v>
      </c>
      <c r="D87" s="168"/>
      <c r="E87" s="168">
        <f>+E64+E68+E73+E76+E80+E86+E85</f>
        <v>0</v>
      </c>
      <c r="F87" s="205">
        <f>+F64+F68+F73+F76+F80+F86+F85</f>
        <v>0</v>
      </c>
    </row>
    <row r="88" spans="1:6" s="175" customFormat="1" ht="25.5" customHeight="1" thickBot="1" x14ac:dyDescent="0.25">
      <c r="A88" s="220" t="s">
        <v>369</v>
      </c>
      <c r="B88" s="184" t="s">
        <v>371</v>
      </c>
      <c r="C88" s="168">
        <f>+C63+C87</f>
        <v>116066000</v>
      </c>
      <c r="D88" s="168">
        <f>+D63+D87</f>
        <v>116266000</v>
      </c>
      <c r="E88" s="168">
        <f>+E63+E87</f>
        <v>2500000</v>
      </c>
      <c r="F88" s="205">
        <f>+F63+F87</f>
        <v>118766000</v>
      </c>
    </row>
    <row r="89" spans="1:6" s="175" customFormat="1" ht="83.25" customHeight="1" x14ac:dyDescent="0.2">
      <c r="A89" s="3"/>
      <c r="B89" s="4"/>
      <c r="C89" s="103"/>
      <c r="D89" s="103"/>
    </row>
    <row r="90" spans="1:6" ht="16.5" customHeight="1" x14ac:dyDescent="0.25">
      <c r="A90" s="355" t="s">
        <v>35</v>
      </c>
      <c r="B90" s="355"/>
      <c r="C90" s="355"/>
      <c r="D90" s="355"/>
      <c r="E90" s="355"/>
      <c r="F90" s="355"/>
    </row>
    <row r="91" spans="1:6" s="185" customFormat="1" ht="16.5" customHeight="1" thickBot="1" x14ac:dyDescent="0.3">
      <c r="A91" s="357" t="s">
        <v>87</v>
      </c>
      <c r="B91" s="357"/>
      <c r="C91" s="60"/>
      <c r="D91" s="343"/>
      <c r="F91" s="60" t="str">
        <f>F2</f>
        <v>Forintban!</v>
      </c>
    </row>
    <row r="92" spans="1:6" x14ac:dyDescent="0.25">
      <c r="A92" s="358" t="s">
        <v>51</v>
      </c>
      <c r="B92" s="360" t="s">
        <v>413</v>
      </c>
      <c r="C92" s="362" t="str">
        <f>+CONCATENATE(LEFT(ÖSSZEFÜGGÉSEK!A6,4),". évi")</f>
        <v>2017. évi</v>
      </c>
      <c r="D92" s="362"/>
      <c r="E92" s="363"/>
      <c r="F92" s="364"/>
    </row>
    <row r="93" spans="1:6" ht="24.75" thickBot="1" x14ac:dyDescent="0.3">
      <c r="A93" s="359"/>
      <c r="B93" s="361"/>
      <c r="C93" s="247" t="s">
        <v>412</v>
      </c>
      <c r="D93" s="247" t="s">
        <v>569</v>
      </c>
      <c r="E93" s="245" t="s">
        <v>571</v>
      </c>
      <c r="F93" s="246" t="str">
        <f>+CONCATENATE(LEFT(ÖSSZEFÜGGÉSEK!A6,4),". 05.25",CHAR(10),"Módosítás utáni")</f>
        <v>2017. 05.25
Módosítás utáni</v>
      </c>
    </row>
    <row r="94" spans="1:6" s="174" customFormat="1" ht="12" customHeight="1" thickBot="1" x14ac:dyDescent="0.25">
      <c r="A94" s="24" t="s">
        <v>379</v>
      </c>
      <c r="B94" s="25" t="s">
        <v>380</v>
      </c>
      <c r="C94" s="25" t="s">
        <v>381</v>
      </c>
      <c r="D94" s="25"/>
      <c r="E94" s="25" t="s">
        <v>383</v>
      </c>
      <c r="F94" s="315" t="s">
        <v>478</v>
      </c>
    </row>
    <row r="95" spans="1:6" ht="12" customHeight="1" thickBot="1" x14ac:dyDescent="0.3">
      <c r="A95" s="20" t="s">
        <v>7</v>
      </c>
      <c r="B95" s="23" t="s">
        <v>329</v>
      </c>
      <c r="C95" s="161">
        <f>C96+C97+C98+C99+C100+C113</f>
        <v>90156000</v>
      </c>
      <c r="D95" s="161">
        <f>D96+D97+D98+D99+D100+D113</f>
        <v>90356000</v>
      </c>
      <c r="E95" s="161">
        <f>E96+E97+E98+E99+E100+E113</f>
        <v>0</v>
      </c>
      <c r="F95" s="234">
        <f>F96+F97+F98+F99+F100+F113</f>
        <v>90356000</v>
      </c>
    </row>
    <row r="96" spans="1:6" ht="12" customHeight="1" thickBot="1" x14ac:dyDescent="0.3">
      <c r="A96" s="15" t="s">
        <v>63</v>
      </c>
      <c r="B96" s="8" t="s">
        <v>36</v>
      </c>
      <c r="C96" s="238">
        <v>1240000</v>
      </c>
      <c r="D96" s="238">
        <v>1240000</v>
      </c>
      <c r="E96" s="238"/>
      <c r="F96" s="303">
        <f>D96+E96</f>
        <v>1240000</v>
      </c>
    </row>
    <row r="97" spans="1:6" ht="12" customHeight="1" thickBot="1" x14ac:dyDescent="0.3">
      <c r="A97" s="12" t="s">
        <v>64</v>
      </c>
      <c r="B97" s="6" t="s">
        <v>108</v>
      </c>
      <c r="C97" s="163">
        <v>245000</v>
      </c>
      <c r="D97" s="163">
        <v>245000</v>
      </c>
      <c r="E97" s="163"/>
      <c r="F97" s="303">
        <f t="shared" ref="F97:F115" si="3">D97+E97</f>
        <v>245000</v>
      </c>
    </row>
    <row r="98" spans="1:6" ht="12" customHeight="1" thickBot="1" x14ac:dyDescent="0.3">
      <c r="A98" s="12" t="s">
        <v>65</v>
      </c>
      <c r="B98" s="6" t="s">
        <v>82</v>
      </c>
      <c r="C98" s="165">
        <v>5461000</v>
      </c>
      <c r="D98" s="165">
        <v>5461000</v>
      </c>
      <c r="E98" s="165"/>
      <c r="F98" s="303">
        <f t="shared" si="3"/>
        <v>5461000</v>
      </c>
    </row>
    <row r="99" spans="1:6" ht="12" customHeight="1" thickBot="1" x14ac:dyDescent="0.3">
      <c r="A99" s="12" t="s">
        <v>66</v>
      </c>
      <c r="B99" s="9" t="s">
        <v>109</v>
      </c>
      <c r="C99" s="165"/>
      <c r="D99" s="165"/>
      <c r="E99" s="165"/>
      <c r="F99" s="303">
        <f t="shared" si="3"/>
        <v>0</v>
      </c>
    </row>
    <row r="100" spans="1:6" ht="12" customHeight="1" thickBot="1" x14ac:dyDescent="0.3">
      <c r="A100" s="12" t="s">
        <v>74</v>
      </c>
      <c r="B100" s="17" t="s">
        <v>110</v>
      </c>
      <c r="C100" s="165">
        <v>83210000</v>
      </c>
      <c r="D100" s="165">
        <v>83410000</v>
      </c>
      <c r="E100" s="165"/>
      <c r="F100" s="303">
        <f t="shared" si="3"/>
        <v>83410000</v>
      </c>
    </row>
    <row r="101" spans="1:6" ht="12" customHeight="1" thickBot="1" x14ac:dyDescent="0.3">
      <c r="A101" s="12" t="s">
        <v>67</v>
      </c>
      <c r="B101" s="6" t="s">
        <v>334</v>
      </c>
      <c r="C101" s="165"/>
      <c r="D101" s="165"/>
      <c r="E101" s="165"/>
      <c r="F101" s="303">
        <f t="shared" si="3"/>
        <v>0</v>
      </c>
    </row>
    <row r="102" spans="1:6" ht="12" customHeight="1" thickBot="1" x14ac:dyDescent="0.3">
      <c r="A102" s="12" t="s">
        <v>68</v>
      </c>
      <c r="B102" s="64" t="s">
        <v>333</v>
      </c>
      <c r="C102" s="165"/>
      <c r="D102" s="165"/>
      <c r="E102" s="165"/>
      <c r="F102" s="303">
        <f t="shared" si="3"/>
        <v>0</v>
      </c>
    </row>
    <row r="103" spans="1:6" ht="12" customHeight="1" thickBot="1" x14ac:dyDescent="0.3">
      <c r="A103" s="12" t="s">
        <v>75</v>
      </c>
      <c r="B103" s="64" t="s">
        <v>332</v>
      </c>
      <c r="C103" s="165"/>
      <c r="D103" s="165"/>
      <c r="E103" s="165"/>
      <c r="F103" s="303">
        <f t="shared" si="3"/>
        <v>0</v>
      </c>
    </row>
    <row r="104" spans="1:6" ht="12" customHeight="1" thickBot="1" x14ac:dyDescent="0.3">
      <c r="A104" s="12" t="s">
        <v>76</v>
      </c>
      <c r="B104" s="62" t="s">
        <v>247</v>
      </c>
      <c r="C104" s="165"/>
      <c r="D104" s="165"/>
      <c r="E104" s="165"/>
      <c r="F104" s="303">
        <f t="shared" si="3"/>
        <v>0</v>
      </c>
    </row>
    <row r="105" spans="1:6" ht="12" customHeight="1" thickBot="1" x14ac:dyDescent="0.3">
      <c r="A105" s="12" t="s">
        <v>77</v>
      </c>
      <c r="B105" s="63" t="s">
        <v>248</v>
      </c>
      <c r="C105" s="165"/>
      <c r="D105" s="165"/>
      <c r="E105" s="165"/>
      <c r="F105" s="303">
        <f t="shared" si="3"/>
        <v>0</v>
      </c>
    </row>
    <row r="106" spans="1:6" ht="12" customHeight="1" thickBot="1" x14ac:dyDescent="0.3">
      <c r="A106" s="12" t="s">
        <v>78</v>
      </c>
      <c r="B106" s="63" t="s">
        <v>249</v>
      </c>
      <c r="C106" s="165"/>
      <c r="D106" s="165"/>
      <c r="E106" s="165"/>
      <c r="F106" s="303">
        <f t="shared" si="3"/>
        <v>0</v>
      </c>
    </row>
    <row r="107" spans="1:6" ht="12" customHeight="1" thickBot="1" x14ac:dyDescent="0.3">
      <c r="A107" s="12" t="s">
        <v>80</v>
      </c>
      <c r="B107" s="62" t="s">
        <v>250</v>
      </c>
      <c r="C107" s="165">
        <v>4100000</v>
      </c>
      <c r="D107" s="165">
        <v>4300000</v>
      </c>
      <c r="E107" s="165"/>
      <c r="F107" s="303">
        <f t="shared" si="3"/>
        <v>4300000</v>
      </c>
    </row>
    <row r="108" spans="1:6" ht="12" customHeight="1" thickBot="1" x14ac:dyDescent="0.3">
      <c r="A108" s="12" t="s">
        <v>111</v>
      </c>
      <c r="B108" s="62" t="s">
        <v>251</v>
      </c>
      <c r="C108" s="165"/>
      <c r="D108" s="165"/>
      <c r="E108" s="165"/>
      <c r="F108" s="303">
        <f t="shared" si="3"/>
        <v>0</v>
      </c>
    </row>
    <row r="109" spans="1:6" ht="12" customHeight="1" thickBot="1" x14ac:dyDescent="0.3">
      <c r="A109" s="12" t="s">
        <v>245</v>
      </c>
      <c r="B109" s="63" t="s">
        <v>252</v>
      </c>
      <c r="C109" s="165"/>
      <c r="D109" s="165"/>
      <c r="E109" s="165"/>
      <c r="F109" s="303">
        <f t="shared" si="3"/>
        <v>0</v>
      </c>
    </row>
    <row r="110" spans="1:6" ht="12" customHeight="1" thickBot="1" x14ac:dyDescent="0.3">
      <c r="A110" s="11" t="s">
        <v>246</v>
      </c>
      <c r="B110" s="64" t="s">
        <v>253</v>
      </c>
      <c r="C110" s="165"/>
      <c r="D110" s="165"/>
      <c r="E110" s="165"/>
      <c r="F110" s="303">
        <f t="shared" si="3"/>
        <v>0</v>
      </c>
    </row>
    <row r="111" spans="1:6" ht="12" customHeight="1" thickBot="1" x14ac:dyDescent="0.3">
      <c r="A111" s="12" t="s">
        <v>330</v>
      </c>
      <c r="B111" s="64" t="s">
        <v>254</v>
      </c>
      <c r="C111" s="165"/>
      <c r="D111" s="165"/>
      <c r="E111" s="165"/>
      <c r="F111" s="303">
        <f t="shared" si="3"/>
        <v>0</v>
      </c>
    </row>
    <row r="112" spans="1:6" ht="12" customHeight="1" thickBot="1" x14ac:dyDescent="0.3">
      <c r="A112" s="14" t="s">
        <v>331</v>
      </c>
      <c r="B112" s="64" t="s">
        <v>255</v>
      </c>
      <c r="C112" s="165">
        <v>79110000</v>
      </c>
      <c r="D112" s="165">
        <v>79110000</v>
      </c>
      <c r="E112" s="165"/>
      <c r="F112" s="303">
        <f t="shared" si="3"/>
        <v>79110000</v>
      </c>
    </row>
    <row r="113" spans="1:6" ht="12" customHeight="1" thickBot="1" x14ac:dyDescent="0.3">
      <c r="A113" s="12" t="s">
        <v>335</v>
      </c>
      <c r="B113" s="9" t="s">
        <v>37</v>
      </c>
      <c r="C113" s="163"/>
      <c r="D113" s="163"/>
      <c r="E113" s="163"/>
      <c r="F113" s="303">
        <f t="shared" si="3"/>
        <v>0</v>
      </c>
    </row>
    <row r="114" spans="1:6" ht="12" customHeight="1" thickBot="1" x14ac:dyDescent="0.3">
      <c r="A114" s="12" t="s">
        <v>336</v>
      </c>
      <c r="B114" s="6" t="s">
        <v>338</v>
      </c>
      <c r="C114" s="163"/>
      <c r="D114" s="163"/>
      <c r="E114" s="163"/>
      <c r="F114" s="303">
        <f t="shared" si="3"/>
        <v>0</v>
      </c>
    </row>
    <row r="115" spans="1:6" ht="12" customHeight="1" thickBot="1" x14ac:dyDescent="0.3">
      <c r="A115" s="16" t="s">
        <v>337</v>
      </c>
      <c r="B115" s="230" t="s">
        <v>339</v>
      </c>
      <c r="C115" s="239"/>
      <c r="D115" s="239"/>
      <c r="E115" s="239"/>
      <c r="F115" s="303">
        <f t="shared" si="3"/>
        <v>0</v>
      </c>
    </row>
    <row r="116" spans="1:6" ht="12" customHeight="1" thickBot="1" x14ac:dyDescent="0.3">
      <c r="A116" s="228" t="s">
        <v>8</v>
      </c>
      <c r="B116" s="229" t="s">
        <v>256</v>
      </c>
      <c r="C116" s="240">
        <f>+C117+C119+C121</f>
        <v>25910000</v>
      </c>
      <c r="D116" s="240">
        <f>+D117+D119+D121</f>
        <v>25910000</v>
      </c>
      <c r="E116" s="162">
        <f>+E117+E119+E121</f>
        <v>2500000</v>
      </c>
      <c r="F116" s="235">
        <f>+F117+F119+F121</f>
        <v>28410000</v>
      </c>
    </row>
    <row r="117" spans="1:6" ht="12" customHeight="1" x14ac:dyDescent="0.25">
      <c r="A117" s="13" t="s">
        <v>69</v>
      </c>
      <c r="B117" s="6" t="s">
        <v>127</v>
      </c>
      <c r="C117" s="164"/>
      <c r="D117" s="250"/>
      <c r="E117" s="250"/>
      <c r="F117" s="206">
        <f t="shared" ref="F117:F129" si="4">C117+E117</f>
        <v>0</v>
      </c>
    </row>
    <row r="118" spans="1:6" ht="12" customHeight="1" x14ac:dyDescent="0.25">
      <c r="A118" s="13" t="s">
        <v>70</v>
      </c>
      <c r="B118" s="10" t="s">
        <v>260</v>
      </c>
      <c r="C118" s="164"/>
      <c r="D118" s="250"/>
      <c r="E118" s="250"/>
      <c r="F118" s="206">
        <f t="shared" si="4"/>
        <v>0</v>
      </c>
    </row>
    <row r="119" spans="1:6" ht="12" customHeight="1" x14ac:dyDescent="0.25">
      <c r="A119" s="13" t="s">
        <v>71</v>
      </c>
      <c r="B119" s="10" t="s">
        <v>112</v>
      </c>
      <c r="C119" s="163"/>
      <c r="D119" s="251"/>
      <c r="E119" s="251"/>
      <c r="F119" s="298">
        <f t="shared" si="4"/>
        <v>0</v>
      </c>
    </row>
    <row r="120" spans="1:6" ht="12" customHeight="1" x14ac:dyDescent="0.25">
      <c r="A120" s="13" t="s">
        <v>72</v>
      </c>
      <c r="B120" s="10" t="s">
        <v>261</v>
      </c>
      <c r="C120" s="163"/>
      <c r="D120" s="251"/>
      <c r="E120" s="251"/>
      <c r="F120" s="298">
        <f t="shared" si="4"/>
        <v>0</v>
      </c>
    </row>
    <row r="121" spans="1:6" ht="12" customHeight="1" x14ac:dyDescent="0.25">
      <c r="A121" s="13" t="s">
        <v>73</v>
      </c>
      <c r="B121" s="101" t="s">
        <v>129</v>
      </c>
      <c r="C121" s="163">
        <v>25910000</v>
      </c>
      <c r="D121" s="251">
        <v>25910000</v>
      </c>
      <c r="E121" s="251">
        <v>2500000</v>
      </c>
      <c r="F121" s="298">
        <f t="shared" si="4"/>
        <v>28410000</v>
      </c>
    </row>
    <row r="122" spans="1:6" ht="12" customHeight="1" x14ac:dyDescent="0.25">
      <c r="A122" s="13" t="s">
        <v>79</v>
      </c>
      <c r="B122" s="100" t="s">
        <v>323</v>
      </c>
      <c r="C122" s="163"/>
      <c r="D122" s="251"/>
      <c r="E122" s="251"/>
      <c r="F122" s="298">
        <f t="shared" si="4"/>
        <v>0</v>
      </c>
    </row>
    <row r="123" spans="1:6" ht="12" customHeight="1" x14ac:dyDescent="0.25">
      <c r="A123" s="13" t="s">
        <v>81</v>
      </c>
      <c r="B123" s="172" t="s">
        <v>266</v>
      </c>
      <c r="C123" s="163"/>
      <c r="D123" s="251"/>
      <c r="E123" s="251"/>
      <c r="F123" s="298">
        <f t="shared" si="4"/>
        <v>0</v>
      </c>
    </row>
    <row r="124" spans="1:6" ht="22.5" x14ac:dyDescent="0.25">
      <c r="A124" s="13" t="s">
        <v>113</v>
      </c>
      <c r="B124" s="63" t="s">
        <v>249</v>
      </c>
      <c r="C124" s="163"/>
      <c r="D124" s="251"/>
      <c r="E124" s="251"/>
      <c r="F124" s="298">
        <f t="shared" si="4"/>
        <v>0</v>
      </c>
    </row>
    <row r="125" spans="1:6" ht="12" customHeight="1" x14ac:dyDescent="0.25">
      <c r="A125" s="13" t="s">
        <v>114</v>
      </c>
      <c r="B125" s="63" t="s">
        <v>265</v>
      </c>
      <c r="C125" s="163"/>
      <c r="D125" s="251"/>
      <c r="E125" s="251"/>
      <c r="F125" s="298">
        <f t="shared" si="4"/>
        <v>0</v>
      </c>
    </row>
    <row r="126" spans="1:6" ht="12" customHeight="1" x14ac:dyDescent="0.25">
      <c r="A126" s="13" t="s">
        <v>115</v>
      </c>
      <c r="B126" s="63" t="s">
        <v>264</v>
      </c>
      <c r="C126" s="163"/>
      <c r="D126" s="251"/>
      <c r="E126" s="251"/>
      <c r="F126" s="298">
        <f t="shared" si="4"/>
        <v>0</v>
      </c>
    </row>
    <row r="127" spans="1:6" ht="12" customHeight="1" x14ac:dyDescent="0.25">
      <c r="A127" s="13" t="s">
        <v>257</v>
      </c>
      <c r="B127" s="63" t="s">
        <v>252</v>
      </c>
      <c r="C127" s="163"/>
      <c r="D127" s="251"/>
      <c r="E127" s="251"/>
      <c r="F127" s="298">
        <f t="shared" si="4"/>
        <v>0</v>
      </c>
    </row>
    <row r="128" spans="1:6" ht="12" customHeight="1" x14ac:dyDescent="0.25">
      <c r="A128" s="13" t="s">
        <v>258</v>
      </c>
      <c r="B128" s="63" t="s">
        <v>263</v>
      </c>
      <c r="C128" s="163"/>
      <c r="D128" s="251"/>
      <c r="E128" s="251"/>
      <c r="F128" s="298">
        <f t="shared" si="4"/>
        <v>0</v>
      </c>
    </row>
    <row r="129" spans="1:6" ht="23.25" thickBot="1" x14ac:dyDescent="0.3">
      <c r="A129" s="11" t="s">
        <v>259</v>
      </c>
      <c r="B129" s="63" t="s">
        <v>262</v>
      </c>
      <c r="C129" s="165"/>
      <c r="D129" s="252"/>
      <c r="E129" s="252"/>
      <c r="F129" s="299">
        <f t="shared" si="4"/>
        <v>0</v>
      </c>
    </row>
    <row r="130" spans="1:6" ht="12" customHeight="1" thickBot="1" x14ac:dyDescent="0.3">
      <c r="A130" s="18" t="s">
        <v>9</v>
      </c>
      <c r="B130" s="56" t="s">
        <v>340</v>
      </c>
      <c r="C130" s="162">
        <f>+C95+C116</f>
        <v>116066000</v>
      </c>
      <c r="D130" s="162">
        <f>+D95+D116</f>
        <v>116266000</v>
      </c>
      <c r="E130" s="249">
        <f>+E95+E116</f>
        <v>2500000</v>
      </c>
      <c r="F130" s="98">
        <f>+F95+F116</f>
        <v>118766000</v>
      </c>
    </row>
    <row r="131" spans="1:6" ht="12" customHeight="1" thickBot="1" x14ac:dyDescent="0.3">
      <c r="A131" s="18" t="s">
        <v>10</v>
      </c>
      <c r="B131" s="56" t="s">
        <v>414</v>
      </c>
      <c r="C131" s="162">
        <f>+C132+C133+C134</f>
        <v>0</v>
      </c>
      <c r="D131" s="249"/>
      <c r="E131" s="249">
        <f>+E132+E133+E134</f>
        <v>0</v>
      </c>
      <c r="F131" s="98">
        <f>+F132+F133+F134</f>
        <v>0</v>
      </c>
    </row>
    <row r="132" spans="1:6" ht="12" customHeight="1" x14ac:dyDescent="0.25">
      <c r="A132" s="13" t="s">
        <v>161</v>
      </c>
      <c r="B132" s="10" t="s">
        <v>348</v>
      </c>
      <c r="C132" s="163"/>
      <c r="D132" s="251"/>
      <c r="E132" s="251"/>
      <c r="F132" s="298">
        <f t="shared" ref="F132:F154" si="5">C132+E132</f>
        <v>0</v>
      </c>
    </row>
    <row r="133" spans="1:6" ht="12" customHeight="1" x14ac:dyDescent="0.25">
      <c r="A133" s="13" t="s">
        <v>162</v>
      </c>
      <c r="B133" s="10" t="s">
        <v>349</v>
      </c>
      <c r="C133" s="163"/>
      <c r="D133" s="251"/>
      <c r="E133" s="251"/>
      <c r="F133" s="298">
        <f t="shared" si="5"/>
        <v>0</v>
      </c>
    </row>
    <row r="134" spans="1:6" ht="12" customHeight="1" thickBot="1" x14ac:dyDescent="0.3">
      <c r="A134" s="11" t="s">
        <v>163</v>
      </c>
      <c r="B134" s="10" t="s">
        <v>350</v>
      </c>
      <c r="C134" s="163"/>
      <c r="D134" s="251"/>
      <c r="E134" s="251"/>
      <c r="F134" s="298">
        <f t="shared" si="5"/>
        <v>0</v>
      </c>
    </row>
    <row r="135" spans="1:6" ht="12" customHeight="1" thickBot="1" x14ac:dyDescent="0.3">
      <c r="A135" s="18" t="s">
        <v>11</v>
      </c>
      <c r="B135" s="56" t="s">
        <v>342</v>
      </c>
      <c r="C135" s="162">
        <f>SUM(C136:C141)</f>
        <v>0</v>
      </c>
      <c r="D135" s="249"/>
      <c r="E135" s="249">
        <f>SUM(E136:E141)</f>
        <v>0</v>
      </c>
      <c r="F135" s="98">
        <f>SUM(F136:F141)</f>
        <v>0</v>
      </c>
    </row>
    <row r="136" spans="1:6" ht="12" customHeight="1" x14ac:dyDescent="0.25">
      <c r="A136" s="13" t="s">
        <v>56</v>
      </c>
      <c r="B136" s="7" t="s">
        <v>351</v>
      </c>
      <c r="C136" s="163"/>
      <c r="D136" s="251"/>
      <c r="E136" s="251"/>
      <c r="F136" s="298">
        <f t="shared" si="5"/>
        <v>0</v>
      </c>
    </row>
    <row r="137" spans="1:6" ht="12" customHeight="1" x14ac:dyDescent="0.25">
      <c r="A137" s="13" t="s">
        <v>57</v>
      </c>
      <c r="B137" s="7" t="s">
        <v>343</v>
      </c>
      <c r="C137" s="163"/>
      <c r="D137" s="251"/>
      <c r="E137" s="251"/>
      <c r="F137" s="298">
        <f t="shared" si="5"/>
        <v>0</v>
      </c>
    </row>
    <row r="138" spans="1:6" ht="12" customHeight="1" x14ac:dyDescent="0.25">
      <c r="A138" s="13" t="s">
        <v>58</v>
      </c>
      <c r="B138" s="7" t="s">
        <v>344</v>
      </c>
      <c r="C138" s="163"/>
      <c r="D138" s="251"/>
      <c r="E138" s="251"/>
      <c r="F138" s="298">
        <f t="shared" si="5"/>
        <v>0</v>
      </c>
    </row>
    <row r="139" spans="1:6" ht="12" customHeight="1" x14ac:dyDescent="0.25">
      <c r="A139" s="13" t="s">
        <v>100</v>
      </c>
      <c r="B139" s="7" t="s">
        <v>345</v>
      </c>
      <c r="C139" s="163"/>
      <c r="D139" s="251"/>
      <c r="E139" s="251"/>
      <c r="F139" s="298">
        <f t="shared" si="5"/>
        <v>0</v>
      </c>
    </row>
    <row r="140" spans="1:6" ht="12" customHeight="1" x14ac:dyDescent="0.25">
      <c r="A140" s="13" t="s">
        <v>101</v>
      </c>
      <c r="B140" s="7" t="s">
        <v>346</v>
      </c>
      <c r="C140" s="163"/>
      <c r="D140" s="251"/>
      <c r="E140" s="251"/>
      <c r="F140" s="298">
        <f t="shared" si="5"/>
        <v>0</v>
      </c>
    </row>
    <row r="141" spans="1:6" ht="12" customHeight="1" thickBot="1" x14ac:dyDescent="0.3">
      <c r="A141" s="11" t="s">
        <v>102</v>
      </c>
      <c r="B141" s="7" t="s">
        <v>347</v>
      </c>
      <c r="C141" s="163"/>
      <c r="D141" s="251"/>
      <c r="E141" s="251"/>
      <c r="F141" s="298">
        <f t="shared" si="5"/>
        <v>0</v>
      </c>
    </row>
    <row r="142" spans="1:6" ht="12" customHeight="1" thickBot="1" x14ac:dyDescent="0.3">
      <c r="A142" s="18" t="s">
        <v>12</v>
      </c>
      <c r="B142" s="56" t="s">
        <v>355</v>
      </c>
      <c r="C142" s="168">
        <f>+C143+C144+C145+C146</f>
        <v>0</v>
      </c>
      <c r="D142" s="253"/>
      <c r="E142" s="253">
        <f>+E143+E144+E145+E146</f>
        <v>0</v>
      </c>
      <c r="F142" s="205">
        <f>+F143+F144+F145+F146</f>
        <v>0</v>
      </c>
    </row>
    <row r="143" spans="1:6" ht="12" customHeight="1" x14ac:dyDescent="0.25">
      <c r="A143" s="13" t="s">
        <v>59</v>
      </c>
      <c r="B143" s="7" t="s">
        <v>267</v>
      </c>
      <c r="C143" s="163"/>
      <c r="D143" s="251"/>
      <c r="E143" s="251"/>
      <c r="F143" s="298">
        <f t="shared" si="5"/>
        <v>0</v>
      </c>
    </row>
    <row r="144" spans="1:6" ht="12" customHeight="1" x14ac:dyDescent="0.25">
      <c r="A144" s="13" t="s">
        <v>60</v>
      </c>
      <c r="B144" s="7" t="s">
        <v>268</v>
      </c>
      <c r="C144" s="163"/>
      <c r="D144" s="251"/>
      <c r="E144" s="251"/>
      <c r="F144" s="298">
        <f t="shared" si="5"/>
        <v>0</v>
      </c>
    </row>
    <row r="145" spans="1:10" ht="12" customHeight="1" x14ac:dyDescent="0.25">
      <c r="A145" s="13" t="s">
        <v>181</v>
      </c>
      <c r="B145" s="7" t="s">
        <v>356</v>
      </c>
      <c r="C145" s="163"/>
      <c r="D145" s="251"/>
      <c r="E145" s="251"/>
      <c r="F145" s="298">
        <f t="shared" si="5"/>
        <v>0</v>
      </c>
    </row>
    <row r="146" spans="1:10" ht="12" customHeight="1" thickBot="1" x14ac:dyDescent="0.3">
      <c r="A146" s="11" t="s">
        <v>182</v>
      </c>
      <c r="B146" s="5" t="s">
        <v>287</v>
      </c>
      <c r="C146" s="163"/>
      <c r="D146" s="251"/>
      <c r="E146" s="251"/>
      <c r="F146" s="298">
        <f t="shared" si="5"/>
        <v>0</v>
      </c>
    </row>
    <row r="147" spans="1:10" ht="12" customHeight="1" thickBot="1" x14ac:dyDescent="0.3">
      <c r="A147" s="18" t="s">
        <v>13</v>
      </c>
      <c r="B147" s="56" t="s">
        <v>357</v>
      </c>
      <c r="C147" s="241">
        <f>SUM(C148:C152)</f>
        <v>0</v>
      </c>
      <c r="D147" s="254"/>
      <c r="E147" s="254">
        <f>SUM(E148:E152)</f>
        <v>0</v>
      </c>
      <c r="F147" s="236">
        <f>SUM(F148:F152)</f>
        <v>0</v>
      </c>
    </row>
    <row r="148" spans="1:10" ht="12" customHeight="1" x14ac:dyDescent="0.25">
      <c r="A148" s="13" t="s">
        <v>61</v>
      </c>
      <c r="B148" s="7" t="s">
        <v>352</v>
      </c>
      <c r="C148" s="163"/>
      <c r="D148" s="251"/>
      <c r="E148" s="251"/>
      <c r="F148" s="298">
        <f t="shared" si="5"/>
        <v>0</v>
      </c>
    </row>
    <row r="149" spans="1:10" ht="12" customHeight="1" x14ac:dyDescent="0.25">
      <c r="A149" s="13" t="s">
        <v>62</v>
      </c>
      <c r="B149" s="7" t="s">
        <v>359</v>
      </c>
      <c r="C149" s="163"/>
      <c r="D149" s="251"/>
      <c r="E149" s="251"/>
      <c r="F149" s="298">
        <f t="shared" si="5"/>
        <v>0</v>
      </c>
    </row>
    <row r="150" spans="1:10" ht="12" customHeight="1" x14ac:dyDescent="0.25">
      <c r="A150" s="13" t="s">
        <v>193</v>
      </c>
      <c r="B150" s="7" t="s">
        <v>354</v>
      </c>
      <c r="C150" s="163"/>
      <c r="D150" s="251"/>
      <c r="E150" s="251"/>
      <c r="F150" s="298">
        <f t="shared" si="5"/>
        <v>0</v>
      </c>
    </row>
    <row r="151" spans="1:10" ht="12" customHeight="1" x14ac:dyDescent="0.25">
      <c r="A151" s="13" t="s">
        <v>194</v>
      </c>
      <c r="B151" s="7" t="s">
        <v>360</v>
      </c>
      <c r="C151" s="163"/>
      <c r="D151" s="251"/>
      <c r="E151" s="251"/>
      <c r="F151" s="298">
        <f t="shared" si="5"/>
        <v>0</v>
      </c>
    </row>
    <row r="152" spans="1:10" ht="12" customHeight="1" thickBot="1" x14ac:dyDescent="0.3">
      <c r="A152" s="13" t="s">
        <v>358</v>
      </c>
      <c r="B152" s="7" t="s">
        <v>361</v>
      </c>
      <c r="C152" s="163"/>
      <c r="D152" s="251"/>
      <c r="E152" s="251"/>
      <c r="F152" s="299">
        <f t="shared" si="5"/>
        <v>0</v>
      </c>
    </row>
    <row r="153" spans="1:10" ht="12" customHeight="1" thickBot="1" x14ac:dyDescent="0.3">
      <c r="A153" s="18" t="s">
        <v>14</v>
      </c>
      <c r="B153" s="56" t="s">
        <v>362</v>
      </c>
      <c r="C153" s="242"/>
      <c r="D153" s="255"/>
      <c r="E153" s="255"/>
      <c r="F153" s="305">
        <f t="shared" si="5"/>
        <v>0</v>
      </c>
    </row>
    <row r="154" spans="1:10" ht="12" customHeight="1" thickBot="1" x14ac:dyDescent="0.3">
      <c r="A154" s="18" t="s">
        <v>15</v>
      </c>
      <c r="B154" s="56" t="s">
        <v>363</v>
      </c>
      <c r="C154" s="242"/>
      <c r="D154" s="255"/>
      <c r="E154" s="255"/>
      <c r="F154" s="206">
        <f t="shared" si="5"/>
        <v>0</v>
      </c>
    </row>
    <row r="155" spans="1:10" ht="15" customHeight="1" thickBot="1" x14ac:dyDescent="0.3">
      <c r="A155" s="18" t="s">
        <v>16</v>
      </c>
      <c r="B155" s="56" t="s">
        <v>365</v>
      </c>
      <c r="C155" s="243">
        <f>+C131+C135+C142+C147+C153+C154</f>
        <v>0</v>
      </c>
      <c r="D155" s="256"/>
      <c r="E155" s="256">
        <f>+E131+E135+E142+E147+E153+E154</f>
        <v>0</v>
      </c>
      <c r="F155" s="237">
        <f>+F131+F135+F142+F147+F153+F154</f>
        <v>0</v>
      </c>
      <c r="G155" s="186"/>
      <c r="H155" s="187"/>
      <c r="I155" s="187"/>
      <c r="J155" s="187"/>
    </row>
    <row r="156" spans="1:10" s="175" customFormat="1" ht="12.95" customHeight="1" thickBot="1" x14ac:dyDescent="0.25">
      <c r="A156" s="102" t="s">
        <v>17</v>
      </c>
      <c r="B156" s="149" t="s">
        <v>364</v>
      </c>
      <c r="C156" s="243">
        <f>+C130+C155</f>
        <v>116066000</v>
      </c>
      <c r="D156" s="243">
        <f>+D130+D155</f>
        <v>116266000</v>
      </c>
      <c r="E156" s="256">
        <f>+E130+E155</f>
        <v>2500000</v>
      </c>
      <c r="F156" s="237">
        <f>+F130+F155</f>
        <v>118766000</v>
      </c>
    </row>
    <row r="157" spans="1:10" ht="7.5" customHeight="1" x14ac:dyDescent="0.25"/>
    <row r="158" spans="1:10" x14ac:dyDescent="0.25">
      <c r="A158" s="365" t="s">
        <v>269</v>
      </c>
      <c r="B158" s="365"/>
      <c r="C158" s="365"/>
      <c r="D158" s="365"/>
      <c r="E158" s="365"/>
      <c r="F158" s="365"/>
    </row>
    <row r="159" spans="1:10" ht="15" customHeight="1" thickBot="1" x14ac:dyDescent="0.3">
      <c r="A159" s="356" t="s">
        <v>88</v>
      </c>
      <c r="B159" s="356"/>
      <c r="C159" s="104"/>
      <c r="D159" s="244"/>
      <c r="F159" s="104" t="str">
        <f>F91</f>
        <v>Forintban!</v>
      </c>
    </row>
    <row r="160" spans="1:10" ht="25.5" customHeight="1" thickBot="1" x14ac:dyDescent="0.3">
      <c r="A160" s="18">
        <v>1</v>
      </c>
      <c r="B160" s="22" t="s">
        <v>366</v>
      </c>
      <c r="C160" s="248">
        <f>+C63-C130</f>
        <v>0</v>
      </c>
      <c r="D160" s="248">
        <f>+D63-D130</f>
        <v>0</v>
      </c>
      <c r="E160" s="162">
        <f>+E63-E130</f>
        <v>0</v>
      </c>
      <c r="F160" s="98">
        <f>+F63-F130</f>
        <v>0</v>
      </c>
    </row>
    <row r="161" spans="1:6" ht="32.25" customHeight="1" thickBot="1" x14ac:dyDescent="0.3">
      <c r="A161" s="18" t="s">
        <v>8</v>
      </c>
      <c r="B161" s="22" t="s">
        <v>372</v>
      </c>
      <c r="C161" s="162">
        <f>+C87-C155</f>
        <v>0</v>
      </c>
      <c r="D161" s="162"/>
      <c r="E161" s="162">
        <f>+E87-E155</f>
        <v>0</v>
      </c>
      <c r="F161" s="98">
        <f>+F87-F155</f>
        <v>0</v>
      </c>
    </row>
  </sheetData>
  <mergeCells count="12">
    <mergeCell ref="A1:F1"/>
    <mergeCell ref="A90:F90"/>
    <mergeCell ref="A159:B159"/>
    <mergeCell ref="A2:B2"/>
    <mergeCell ref="A3:A4"/>
    <mergeCell ref="B3:B4"/>
    <mergeCell ref="C3:F3"/>
    <mergeCell ref="A91:B91"/>
    <mergeCell ref="A92:A93"/>
    <mergeCell ref="B92:B93"/>
    <mergeCell ref="C92:F92"/>
    <mergeCell ref="A158:F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Csömör Nagyközség Önkormányzat
2017. ÉVI KÖLTSÉGVETÉS
ÖNKÉNT VÁLLALT FELADATAINAK MÓDOSÍTOTT MÉRLEGE&amp;10
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Layout" topLeftCell="A4" zoomScaleNormal="100" zoomScaleSheetLayoutView="100" workbookViewId="0">
      <selection activeCell="K31" sqref="K31"/>
    </sheetView>
  </sheetViews>
  <sheetFormatPr defaultRowHeight="12.75" x14ac:dyDescent="0.2"/>
  <cols>
    <col min="1" max="1" width="6.83203125" style="35" customWidth="1"/>
    <col min="2" max="2" width="36.6640625" style="67" customWidth="1"/>
    <col min="3" max="4" width="15.5" style="35" customWidth="1"/>
    <col min="5" max="5" width="14.33203125" style="35" customWidth="1"/>
    <col min="6" max="6" width="15.5" style="35" customWidth="1"/>
    <col min="7" max="7" width="43.33203125" style="35" customWidth="1"/>
    <col min="8" max="8" width="15.5" style="35" customWidth="1"/>
    <col min="9" max="9" width="14.83203125" style="35" customWidth="1"/>
    <col min="10" max="10" width="12" style="35" customWidth="1"/>
    <col min="11" max="11" width="15.5" style="35" customWidth="1"/>
    <col min="12" max="12" width="4.83203125" style="35" customWidth="1"/>
    <col min="13" max="16384" width="9.33203125" style="35"/>
  </cols>
  <sheetData>
    <row r="1" spans="1:12" ht="39.75" customHeight="1" x14ac:dyDescent="0.2">
      <c r="B1" s="111" t="s">
        <v>92</v>
      </c>
      <c r="C1" s="112"/>
      <c r="D1" s="112"/>
      <c r="E1" s="112"/>
      <c r="F1" s="112"/>
      <c r="G1" s="112"/>
      <c r="H1" s="112"/>
      <c r="I1" s="112"/>
      <c r="J1" s="112"/>
      <c r="K1" s="112"/>
      <c r="L1" s="368" t="s">
        <v>415</v>
      </c>
    </row>
    <row r="2" spans="1:12" ht="14.25" thickBot="1" x14ac:dyDescent="0.25">
      <c r="H2" s="113"/>
      <c r="I2" s="113"/>
      <c r="J2" s="113"/>
      <c r="K2" s="113" t="s">
        <v>482</v>
      </c>
      <c r="L2" s="368"/>
    </row>
    <row r="3" spans="1:12" ht="18" customHeight="1" thickBot="1" x14ac:dyDescent="0.25">
      <c r="A3" s="366" t="s">
        <v>51</v>
      </c>
      <c r="B3" s="114" t="s">
        <v>39</v>
      </c>
      <c r="C3" s="115"/>
      <c r="D3" s="257"/>
      <c r="E3" s="257"/>
      <c r="F3" s="257"/>
      <c r="G3" s="114" t="s">
        <v>40</v>
      </c>
      <c r="H3" s="116"/>
      <c r="I3" s="264"/>
      <c r="J3" s="264"/>
      <c r="K3" s="265"/>
      <c r="L3" s="368"/>
    </row>
    <row r="4" spans="1:12" s="117" customFormat="1" ht="35.25" customHeight="1" thickBot="1" x14ac:dyDescent="0.25">
      <c r="A4" s="367"/>
      <c r="B4" s="68" t="s">
        <v>44</v>
      </c>
      <c r="C4" s="69" t="str">
        <f>+CONCATENATE('1.1.sz.mell.'!C3," eredeti előirányzat")</f>
        <v>2017. évi eredeti előirányzat</v>
      </c>
      <c r="D4" s="258" t="s">
        <v>573</v>
      </c>
      <c r="E4" s="258" t="str">
        <f>+CONCATENATE('1.1.sz.mell.'!C3," 2. sz. módosítás (±)")</f>
        <v>2017. évi 2. sz. módosítás (±)</v>
      </c>
      <c r="F4" s="258" t="str">
        <f>+CONCATENATE(LEFT('1.1.sz.mell.'!C3,4),". 05.25 Módosítás után" )</f>
        <v>2017. 05.25 Módosítás után</v>
      </c>
      <c r="G4" s="68" t="s">
        <v>44</v>
      </c>
      <c r="H4" s="69" t="str">
        <f>+C4</f>
        <v>2017. évi eredeti előirányzat</v>
      </c>
      <c r="I4" s="258" t="s">
        <v>573</v>
      </c>
      <c r="J4" s="69" t="str">
        <f>+E4</f>
        <v>2017. évi 2. sz. módosítás (±)</v>
      </c>
      <c r="K4" s="266" t="str">
        <f>+F4</f>
        <v>2017. 05.25 Módosítás után</v>
      </c>
      <c r="L4" s="368"/>
    </row>
    <row r="5" spans="1:12" s="121" customFormat="1" ht="12" customHeight="1" thickBot="1" x14ac:dyDescent="0.25">
      <c r="A5" s="118" t="s">
        <v>379</v>
      </c>
      <c r="B5" s="119" t="s">
        <v>380</v>
      </c>
      <c r="C5" s="120" t="s">
        <v>381</v>
      </c>
      <c r="D5" s="259" t="s">
        <v>383</v>
      </c>
      <c r="E5" s="259" t="s">
        <v>382</v>
      </c>
      <c r="F5" s="259" t="s">
        <v>572</v>
      </c>
      <c r="G5" s="119" t="s">
        <v>385</v>
      </c>
      <c r="H5" s="120" t="s">
        <v>386</v>
      </c>
      <c r="I5" s="120" t="s">
        <v>581</v>
      </c>
      <c r="J5" s="120" t="s">
        <v>582</v>
      </c>
      <c r="K5" s="331" t="s">
        <v>583</v>
      </c>
      <c r="L5" s="368"/>
    </row>
    <row r="6" spans="1:12" ht="12.95" customHeight="1" x14ac:dyDescent="0.2">
      <c r="A6" s="122" t="s">
        <v>7</v>
      </c>
      <c r="B6" s="123" t="s">
        <v>270</v>
      </c>
      <c r="C6" s="105">
        <v>266391023</v>
      </c>
      <c r="D6" s="105">
        <v>266391023</v>
      </c>
      <c r="E6" s="105">
        <v>5414679</v>
      </c>
      <c r="F6" s="306">
        <f>D6+E6</f>
        <v>271805702</v>
      </c>
      <c r="G6" s="123" t="s">
        <v>45</v>
      </c>
      <c r="H6" s="105">
        <v>523011000</v>
      </c>
      <c r="I6" s="105">
        <v>528288000</v>
      </c>
      <c r="J6" s="105">
        <v>4469040</v>
      </c>
      <c r="K6" s="308">
        <f>I6+J6</f>
        <v>532757040</v>
      </c>
      <c r="L6" s="368"/>
    </row>
    <row r="7" spans="1:12" ht="12.95" customHeight="1" x14ac:dyDescent="0.2">
      <c r="A7" s="124" t="s">
        <v>8</v>
      </c>
      <c r="B7" s="125" t="s">
        <v>271</v>
      </c>
      <c r="C7" s="106">
        <v>22339000</v>
      </c>
      <c r="D7" s="106">
        <v>22339000</v>
      </c>
      <c r="E7" s="106"/>
      <c r="F7" s="306">
        <f t="shared" ref="F7:F17" si="0">D7+E7</f>
        <v>22339000</v>
      </c>
      <c r="G7" s="125" t="s">
        <v>108</v>
      </c>
      <c r="H7" s="106">
        <v>124612000</v>
      </c>
      <c r="I7" s="106">
        <v>125799000</v>
      </c>
      <c r="J7" s="106">
        <v>992696</v>
      </c>
      <c r="K7" s="308">
        <f t="shared" ref="K7:K13" si="1">I7+J7</f>
        <v>126791696</v>
      </c>
      <c r="L7" s="368"/>
    </row>
    <row r="8" spans="1:12" ht="12.95" customHeight="1" x14ac:dyDescent="0.2">
      <c r="A8" s="124" t="s">
        <v>9</v>
      </c>
      <c r="B8" s="125" t="s">
        <v>292</v>
      </c>
      <c r="C8" s="106"/>
      <c r="D8" s="106"/>
      <c r="E8" s="106"/>
      <c r="F8" s="306">
        <f t="shared" si="0"/>
        <v>0</v>
      </c>
      <c r="G8" s="125" t="s">
        <v>132</v>
      </c>
      <c r="H8" s="106">
        <v>392402000</v>
      </c>
      <c r="I8" s="108">
        <v>389701350</v>
      </c>
      <c r="J8" s="165">
        <v>3394000</v>
      </c>
      <c r="K8" s="308">
        <f t="shared" si="1"/>
        <v>393095350</v>
      </c>
      <c r="L8" s="368"/>
    </row>
    <row r="9" spans="1:12" ht="12.95" customHeight="1" x14ac:dyDescent="0.2">
      <c r="A9" s="124" t="s">
        <v>10</v>
      </c>
      <c r="B9" s="125" t="s">
        <v>99</v>
      </c>
      <c r="C9" s="106">
        <v>1196508000</v>
      </c>
      <c r="D9" s="106">
        <v>1196508000</v>
      </c>
      <c r="E9" s="106"/>
      <c r="F9" s="306">
        <f t="shared" si="0"/>
        <v>1196508000</v>
      </c>
      <c r="G9" s="125" t="s">
        <v>109</v>
      </c>
      <c r="H9" s="106">
        <v>31920000</v>
      </c>
      <c r="I9" s="106">
        <v>31920000</v>
      </c>
      <c r="J9" s="106"/>
      <c r="K9" s="308">
        <f t="shared" si="1"/>
        <v>31920000</v>
      </c>
      <c r="L9" s="368"/>
    </row>
    <row r="10" spans="1:12" ht="12.95" customHeight="1" x14ac:dyDescent="0.2">
      <c r="A10" s="124" t="s">
        <v>11</v>
      </c>
      <c r="B10" s="126" t="s">
        <v>316</v>
      </c>
      <c r="C10" s="106">
        <v>179863000</v>
      </c>
      <c r="D10" s="106">
        <v>179863000</v>
      </c>
      <c r="E10" s="106"/>
      <c r="F10" s="306">
        <f t="shared" si="0"/>
        <v>179863000</v>
      </c>
      <c r="G10" s="125" t="s">
        <v>110</v>
      </c>
      <c r="H10" s="106">
        <v>152117335</v>
      </c>
      <c r="I10" s="106">
        <v>173533335</v>
      </c>
      <c r="J10" s="106"/>
      <c r="K10" s="308">
        <f t="shared" si="1"/>
        <v>173533335</v>
      </c>
      <c r="L10" s="368"/>
    </row>
    <row r="11" spans="1:12" ht="12.95" customHeight="1" x14ac:dyDescent="0.2">
      <c r="A11" s="124" t="s">
        <v>12</v>
      </c>
      <c r="B11" s="125" t="s">
        <v>272</v>
      </c>
      <c r="C11" s="107">
        <v>12700000</v>
      </c>
      <c r="D11" s="107">
        <v>12700000</v>
      </c>
      <c r="E11" s="107"/>
      <c r="F11" s="306">
        <f t="shared" si="0"/>
        <v>12700000</v>
      </c>
      <c r="G11" s="125" t="s">
        <v>37</v>
      </c>
      <c r="H11" s="106">
        <v>120000000</v>
      </c>
      <c r="I11" s="106">
        <v>120000000</v>
      </c>
      <c r="J11" s="106"/>
      <c r="K11" s="308">
        <f t="shared" si="1"/>
        <v>120000000</v>
      </c>
      <c r="L11" s="368"/>
    </row>
    <row r="12" spans="1:12" ht="12.95" customHeight="1" x14ac:dyDescent="0.2">
      <c r="A12" s="124" t="s">
        <v>13</v>
      </c>
      <c r="B12" s="125" t="s">
        <v>373</v>
      </c>
      <c r="C12" s="106"/>
      <c r="D12" s="106"/>
      <c r="E12" s="106"/>
      <c r="F12" s="306">
        <f t="shared" si="0"/>
        <v>0</v>
      </c>
      <c r="G12" s="29" t="s">
        <v>218</v>
      </c>
      <c r="H12" s="106">
        <v>7602737</v>
      </c>
      <c r="I12" s="106">
        <v>7602737</v>
      </c>
      <c r="J12" s="106"/>
      <c r="K12" s="308">
        <f t="shared" si="1"/>
        <v>7602737</v>
      </c>
      <c r="L12" s="368"/>
    </row>
    <row r="13" spans="1:12" ht="12.95" customHeight="1" x14ac:dyDescent="0.2">
      <c r="A13" s="124" t="s">
        <v>14</v>
      </c>
      <c r="B13" s="29"/>
      <c r="C13" s="106"/>
      <c r="D13" s="106"/>
      <c r="E13" s="106"/>
      <c r="F13" s="306">
        <f t="shared" si="0"/>
        <v>0</v>
      </c>
      <c r="G13" s="29" t="s">
        <v>584</v>
      </c>
      <c r="H13" s="106"/>
      <c r="I13" s="106"/>
      <c r="J13" s="106">
        <v>14000000</v>
      </c>
      <c r="K13" s="308">
        <f t="shared" si="1"/>
        <v>14000000</v>
      </c>
      <c r="L13" s="368"/>
    </row>
    <row r="14" spans="1:12" ht="12.95" customHeight="1" x14ac:dyDescent="0.2">
      <c r="A14" s="124" t="s">
        <v>15</v>
      </c>
      <c r="B14" s="188"/>
      <c r="C14" s="107"/>
      <c r="D14" s="107"/>
      <c r="E14" s="107"/>
      <c r="F14" s="306">
        <f t="shared" si="0"/>
        <v>0</v>
      </c>
      <c r="G14" s="29"/>
      <c r="H14" s="106"/>
      <c r="I14" s="106"/>
      <c r="J14" s="106"/>
      <c r="K14" s="308">
        <f t="shared" ref="K14:K17" si="2">H14+J14</f>
        <v>0</v>
      </c>
      <c r="L14" s="368"/>
    </row>
    <row r="15" spans="1:12" ht="12.95" customHeight="1" x14ac:dyDescent="0.2">
      <c r="A15" s="124" t="s">
        <v>16</v>
      </c>
      <c r="B15" s="29"/>
      <c r="C15" s="106"/>
      <c r="D15" s="106"/>
      <c r="E15" s="106"/>
      <c r="F15" s="306">
        <f t="shared" si="0"/>
        <v>0</v>
      </c>
      <c r="G15" s="29"/>
      <c r="H15" s="106"/>
      <c r="I15" s="106"/>
      <c r="J15" s="106"/>
      <c r="K15" s="308">
        <f t="shared" si="2"/>
        <v>0</v>
      </c>
      <c r="L15" s="368"/>
    </row>
    <row r="16" spans="1:12" ht="12.95" customHeight="1" x14ac:dyDescent="0.2">
      <c r="A16" s="124" t="s">
        <v>17</v>
      </c>
      <c r="B16" s="29"/>
      <c r="C16" s="106"/>
      <c r="D16" s="106"/>
      <c r="E16" s="106"/>
      <c r="F16" s="306">
        <f t="shared" si="0"/>
        <v>0</v>
      </c>
      <c r="G16" s="29"/>
      <c r="H16" s="106"/>
      <c r="I16" s="106"/>
      <c r="J16" s="106"/>
      <c r="K16" s="308">
        <f t="shared" si="2"/>
        <v>0</v>
      </c>
      <c r="L16" s="368"/>
    </row>
    <row r="17" spans="1:12" ht="12.95" customHeight="1" thickBot="1" x14ac:dyDescent="0.25">
      <c r="A17" s="124" t="s">
        <v>18</v>
      </c>
      <c r="B17" s="37"/>
      <c r="C17" s="108"/>
      <c r="D17" s="108"/>
      <c r="E17" s="108"/>
      <c r="F17" s="306">
        <f t="shared" si="0"/>
        <v>0</v>
      </c>
      <c r="G17" s="29"/>
      <c r="H17" s="108"/>
      <c r="I17" s="108"/>
      <c r="J17" s="108"/>
      <c r="K17" s="308">
        <f t="shared" si="2"/>
        <v>0</v>
      </c>
      <c r="L17" s="368"/>
    </row>
    <row r="18" spans="1:12" ht="21.75" thickBot="1" x14ac:dyDescent="0.25">
      <c r="A18" s="127" t="s">
        <v>19</v>
      </c>
      <c r="B18" s="57" t="s">
        <v>374</v>
      </c>
      <c r="C18" s="109">
        <f>SUM(C6:C17)</f>
        <v>1677801023</v>
      </c>
      <c r="D18" s="109"/>
      <c r="E18" s="109">
        <f>SUM(E6:E17)</f>
        <v>5414679</v>
      </c>
      <c r="F18" s="109">
        <f>SUM(F6:F17)</f>
        <v>1683215702</v>
      </c>
      <c r="G18" s="57" t="s">
        <v>278</v>
      </c>
      <c r="H18" s="109">
        <f>SUM(H6:H17)</f>
        <v>1351665072</v>
      </c>
      <c r="I18" s="109"/>
      <c r="J18" s="109">
        <f>SUM(J6:J17)</f>
        <v>22855736</v>
      </c>
      <c r="K18" s="348">
        <f>SUM(K6:K17)</f>
        <v>1399700158</v>
      </c>
      <c r="L18" s="368"/>
    </row>
    <row r="19" spans="1:12" ht="12.95" customHeight="1" x14ac:dyDescent="0.2">
      <c r="A19" s="128" t="s">
        <v>20</v>
      </c>
      <c r="B19" s="129" t="s">
        <v>275</v>
      </c>
      <c r="C19" s="232">
        <f>+C20+C21+C22+C23</f>
        <v>0</v>
      </c>
      <c r="D19" s="232"/>
      <c r="E19" s="232">
        <f>+E20+E21+E22+E23</f>
        <v>0</v>
      </c>
      <c r="F19" s="232">
        <f>+F20+F21+F22+F23</f>
        <v>0</v>
      </c>
      <c r="G19" s="130" t="s">
        <v>116</v>
      </c>
      <c r="H19" s="110"/>
      <c r="I19" s="110"/>
      <c r="J19" s="110"/>
      <c r="K19" s="307">
        <f>I19+J19</f>
        <v>0</v>
      </c>
      <c r="L19" s="368"/>
    </row>
    <row r="20" spans="1:12" ht="12.95" customHeight="1" x14ac:dyDescent="0.2">
      <c r="A20" s="131" t="s">
        <v>21</v>
      </c>
      <c r="B20" s="130" t="s">
        <v>125</v>
      </c>
      <c r="C20" s="47"/>
      <c r="D20" s="47"/>
      <c r="E20" s="47"/>
      <c r="F20" s="307">
        <f>D20+E20</f>
        <v>0</v>
      </c>
      <c r="G20" s="130" t="s">
        <v>277</v>
      </c>
      <c r="H20" s="47"/>
      <c r="I20" s="47"/>
      <c r="J20" s="47"/>
      <c r="K20" s="307">
        <f t="shared" ref="K20:K28" si="3">I20+J20</f>
        <v>0</v>
      </c>
      <c r="L20" s="368"/>
    </row>
    <row r="21" spans="1:12" ht="12.95" customHeight="1" x14ac:dyDescent="0.2">
      <c r="A21" s="131" t="s">
        <v>22</v>
      </c>
      <c r="B21" s="130" t="s">
        <v>126</v>
      </c>
      <c r="C21" s="47"/>
      <c r="D21" s="47"/>
      <c r="E21" s="47"/>
      <c r="F21" s="307">
        <f t="shared" ref="F21:F23" si="4">D21+E21</f>
        <v>0</v>
      </c>
      <c r="G21" s="130" t="s">
        <v>90</v>
      </c>
      <c r="H21" s="47"/>
      <c r="I21" s="47"/>
      <c r="J21" s="47"/>
      <c r="K21" s="307">
        <f t="shared" si="3"/>
        <v>0</v>
      </c>
      <c r="L21" s="368"/>
    </row>
    <row r="22" spans="1:12" ht="12.95" customHeight="1" x14ac:dyDescent="0.2">
      <c r="A22" s="131" t="s">
        <v>23</v>
      </c>
      <c r="B22" s="130" t="s">
        <v>130</v>
      </c>
      <c r="C22" s="47"/>
      <c r="D22" s="47"/>
      <c r="E22" s="47"/>
      <c r="F22" s="307">
        <f t="shared" si="4"/>
        <v>0</v>
      </c>
      <c r="G22" s="130" t="s">
        <v>91</v>
      </c>
      <c r="H22" s="47"/>
      <c r="I22" s="47"/>
      <c r="J22" s="47"/>
      <c r="K22" s="307">
        <f t="shared" si="3"/>
        <v>0</v>
      </c>
      <c r="L22" s="368"/>
    </row>
    <row r="23" spans="1:12" ht="12.95" customHeight="1" x14ac:dyDescent="0.2">
      <c r="A23" s="131" t="s">
        <v>24</v>
      </c>
      <c r="B23" s="130" t="s">
        <v>131</v>
      </c>
      <c r="C23" s="47"/>
      <c r="D23" s="47"/>
      <c r="E23" s="47"/>
      <c r="F23" s="307">
        <f t="shared" si="4"/>
        <v>0</v>
      </c>
      <c r="G23" s="129" t="s">
        <v>133</v>
      </c>
      <c r="H23" s="47"/>
      <c r="I23" s="47"/>
      <c r="J23" s="47"/>
      <c r="K23" s="307">
        <f t="shared" si="3"/>
        <v>0</v>
      </c>
      <c r="L23" s="368"/>
    </row>
    <row r="24" spans="1:12" ht="12.95" customHeight="1" x14ac:dyDescent="0.2">
      <c r="A24" s="131" t="s">
        <v>25</v>
      </c>
      <c r="B24" s="130" t="s">
        <v>276</v>
      </c>
      <c r="C24" s="132">
        <f>+C25+C26</f>
        <v>0</v>
      </c>
      <c r="D24" s="132"/>
      <c r="E24" s="132">
        <f>+E25+E26</f>
        <v>0</v>
      </c>
      <c r="F24" s="132">
        <f>+F25+F26</f>
        <v>0</v>
      </c>
      <c r="G24" s="130" t="s">
        <v>117</v>
      </c>
      <c r="H24" s="47"/>
      <c r="I24" s="47"/>
      <c r="J24" s="47"/>
      <c r="K24" s="307">
        <f t="shared" si="3"/>
        <v>0</v>
      </c>
      <c r="L24" s="368"/>
    </row>
    <row r="25" spans="1:12" ht="12.95" customHeight="1" x14ac:dyDescent="0.2">
      <c r="A25" s="128" t="s">
        <v>26</v>
      </c>
      <c r="B25" s="129" t="s">
        <v>273</v>
      </c>
      <c r="C25" s="110"/>
      <c r="D25" s="110"/>
      <c r="E25" s="110"/>
      <c r="F25" s="307">
        <f>D25+E25</f>
        <v>0</v>
      </c>
      <c r="G25" s="350" t="s">
        <v>356</v>
      </c>
      <c r="H25" s="110"/>
      <c r="I25" s="110"/>
      <c r="J25" s="110"/>
      <c r="K25" s="307">
        <f t="shared" si="3"/>
        <v>0</v>
      </c>
      <c r="L25" s="368"/>
    </row>
    <row r="26" spans="1:12" ht="12.95" customHeight="1" x14ac:dyDescent="0.2">
      <c r="A26" s="131" t="s">
        <v>27</v>
      </c>
      <c r="B26" s="130" t="s">
        <v>274</v>
      </c>
      <c r="C26" s="47"/>
      <c r="D26" s="47"/>
      <c r="E26" s="47"/>
      <c r="F26" s="307">
        <f t="shared" ref="F26:F28" si="5">D26+E26</f>
        <v>0</v>
      </c>
      <c r="G26" s="351" t="s">
        <v>362</v>
      </c>
      <c r="H26" s="47"/>
      <c r="I26" s="47"/>
      <c r="J26" s="47"/>
      <c r="K26" s="307">
        <f t="shared" si="3"/>
        <v>0</v>
      </c>
      <c r="L26" s="368"/>
    </row>
    <row r="27" spans="1:12" ht="12.95" customHeight="1" x14ac:dyDescent="0.2">
      <c r="A27" s="124" t="s">
        <v>28</v>
      </c>
      <c r="B27" s="130" t="s">
        <v>469</v>
      </c>
      <c r="C27" s="47"/>
      <c r="D27" s="47"/>
      <c r="E27" s="47"/>
      <c r="F27" s="307">
        <f t="shared" si="5"/>
        <v>0</v>
      </c>
      <c r="G27" s="351" t="s">
        <v>363</v>
      </c>
      <c r="H27" s="47"/>
      <c r="I27" s="47"/>
      <c r="J27" s="47"/>
      <c r="K27" s="307">
        <f t="shared" si="3"/>
        <v>0</v>
      </c>
      <c r="L27" s="368"/>
    </row>
    <row r="28" spans="1:12" ht="12.95" customHeight="1" thickBot="1" x14ac:dyDescent="0.25">
      <c r="A28" s="158" t="s">
        <v>29</v>
      </c>
      <c r="B28" s="129" t="s">
        <v>231</v>
      </c>
      <c r="C28" s="110"/>
      <c r="D28" s="110"/>
      <c r="E28" s="110"/>
      <c r="F28" s="307">
        <f t="shared" si="5"/>
        <v>0</v>
      </c>
      <c r="G28" s="352"/>
      <c r="H28" s="110"/>
      <c r="I28" s="110"/>
      <c r="J28" s="110"/>
      <c r="K28" s="307">
        <f t="shared" si="3"/>
        <v>0</v>
      </c>
      <c r="L28" s="368"/>
    </row>
    <row r="29" spans="1:12" ht="24" customHeight="1" thickBot="1" x14ac:dyDescent="0.25">
      <c r="A29" s="127" t="s">
        <v>30</v>
      </c>
      <c r="B29" s="57" t="s">
        <v>375</v>
      </c>
      <c r="C29" s="109">
        <f>+C19+C24+C27+C28</f>
        <v>0</v>
      </c>
      <c r="D29" s="109"/>
      <c r="E29" s="109">
        <f>+E19+E24+E27+E28</f>
        <v>0</v>
      </c>
      <c r="F29" s="353">
        <f>+F19+F24+F27+F28</f>
        <v>0</v>
      </c>
      <c r="G29" s="57" t="s">
        <v>377</v>
      </c>
      <c r="H29" s="109">
        <f>SUM(H19:H28)</f>
        <v>0</v>
      </c>
      <c r="I29" s="109"/>
      <c r="J29" s="109">
        <f>SUM(J19:J28)</f>
        <v>0</v>
      </c>
      <c r="K29" s="349">
        <f>SUM(K19:K28)</f>
        <v>0</v>
      </c>
      <c r="L29" s="368"/>
    </row>
    <row r="30" spans="1:12" ht="13.5" thickBot="1" x14ac:dyDescent="0.25">
      <c r="A30" s="127" t="s">
        <v>31</v>
      </c>
      <c r="B30" s="133" t="s">
        <v>376</v>
      </c>
      <c r="C30" s="332">
        <f>+C18+C29</f>
        <v>1677801023</v>
      </c>
      <c r="D30" s="332"/>
      <c r="E30" s="332">
        <f>+E18+E29</f>
        <v>5414679</v>
      </c>
      <c r="F30" s="333">
        <f>+F18+F29</f>
        <v>1683215702</v>
      </c>
      <c r="G30" s="133" t="s">
        <v>378</v>
      </c>
      <c r="H30" s="332">
        <f>+H18+H29</f>
        <v>1351665072</v>
      </c>
      <c r="I30" s="332"/>
      <c r="J30" s="332">
        <f>+J18+J29</f>
        <v>22855736</v>
      </c>
      <c r="K30" s="333">
        <f>+K18+K29</f>
        <v>1399700158</v>
      </c>
      <c r="L30" s="368"/>
    </row>
    <row r="31" spans="1:12" ht="13.5" thickBot="1" x14ac:dyDescent="0.25">
      <c r="A31" s="127" t="s">
        <v>32</v>
      </c>
      <c r="B31" s="133" t="s">
        <v>94</v>
      </c>
      <c r="C31" s="332" t="str">
        <f>IF(C18-H18&lt;0,H18-C18,"-")</f>
        <v>-</v>
      </c>
      <c r="D31" s="332"/>
      <c r="E31" s="332">
        <f>IF(E18-J18&lt;0,J18-E18,"-")</f>
        <v>17441057</v>
      </c>
      <c r="F31" s="333" t="str">
        <f>IF(F18-K18&lt;0,K18-F18,"-")</f>
        <v>-</v>
      </c>
      <c r="G31" s="133" t="s">
        <v>95</v>
      </c>
      <c r="H31" s="332">
        <f>IF(C18-H18&gt;0,C18-H18,"-")</f>
        <v>326135951</v>
      </c>
      <c r="I31" s="332"/>
      <c r="J31" s="332" t="str">
        <f>IF(E18-J18&gt;0,E18-J18,"-")</f>
        <v>-</v>
      </c>
      <c r="K31" s="333">
        <f>IF(F18-K18&gt;0,F18-K18,"-")</f>
        <v>283515544</v>
      </c>
      <c r="L31" s="368"/>
    </row>
    <row r="32" spans="1:12" ht="13.5" thickBot="1" x14ac:dyDescent="0.25">
      <c r="A32" s="127" t="s">
        <v>33</v>
      </c>
      <c r="B32" s="133" t="s">
        <v>484</v>
      </c>
      <c r="C32" s="332" t="str">
        <f>IF(C30-H30&lt;0,H30-C30,"-")</f>
        <v>-</v>
      </c>
      <c r="D32" s="332"/>
      <c r="E32" s="332">
        <f>IF(E30-J30&lt;0,J30-E30,"-")</f>
        <v>17441057</v>
      </c>
      <c r="F32" s="332" t="str">
        <f>IF(F30-K30&lt;0,K30-F30,"-")</f>
        <v>-</v>
      </c>
      <c r="G32" s="133" t="s">
        <v>485</v>
      </c>
      <c r="H32" s="332">
        <f>IF(C30-H30&gt;0,C30-H30,"-")</f>
        <v>326135951</v>
      </c>
      <c r="I32" s="332"/>
      <c r="J32" s="332" t="str">
        <f>IF(E30-J30&gt;0,E30-J30,"-")</f>
        <v>-</v>
      </c>
      <c r="K32" s="334">
        <f>IF(F30-K30&gt;0,F30-K30,"-")</f>
        <v>283515544</v>
      </c>
      <c r="L32" s="368"/>
    </row>
    <row r="33" spans="2:7" ht="18.75" x14ac:dyDescent="0.2">
      <c r="B33" s="369"/>
      <c r="C33" s="369"/>
      <c r="D33" s="369"/>
      <c r="E33" s="369"/>
      <c r="F33" s="369"/>
      <c r="G33" s="369"/>
    </row>
  </sheetData>
  <mergeCells count="3">
    <mergeCell ref="A3:A4"/>
    <mergeCell ref="L1:L32"/>
    <mergeCell ref="B33:G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view="pageLayout" topLeftCell="A7" zoomScaleNormal="100" zoomScaleSheetLayoutView="115" workbookViewId="0">
      <selection activeCell="H24" sqref="H24"/>
    </sheetView>
  </sheetViews>
  <sheetFormatPr defaultRowHeight="12.75" x14ac:dyDescent="0.2"/>
  <cols>
    <col min="1" max="1" width="6.83203125" style="35" customWidth="1"/>
    <col min="2" max="2" width="36.33203125" style="67" customWidth="1"/>
    <col min="3" max="4" width="15.5" style="35" customWidth="1"/>
    <col min="5" max="5" width="13.6640625" style="35" customWidth="1"/>
    <col min="6" max="6" width="14.33203125" style="35" customWidth="1"/>
    <col min="7" max="7" width="35.6640625" style="35" customWidth="1"/>
    <col min="8" max="9" width="15.5" style="35" customWidth="1"/>
    <col min="10" max="10" width="12.6640625" style="35" customWidth="1"/>
    <col min="11" max="11" width="14.5" style="35" customWidth="1"/>
    <col min="12" max="12" width="4.83203125" style="35" customWidth="1"/>
    <col min="13" max="16384" width="9.33203125" style="35"/>
  </cols>
  <sheetData>
    <row r="1" spans="1:12" ht="31.5" x14ac:dyDescent="0.2">
      <c r="B1" s="111" t="s">
        <v>93</v>
      </c>
      <c r="C1" s="112"/>
      <c r="D1" s="112"/>
      <c r="E1" s="112"/>
      <c r="F1" s="112"/>
      <c r="G1" s="112"/>
      <c r="H1" s="112"/>
      <c r="I1" s="112"/>
      <c r="J1" s="112"/>
      <c r="K1" s="112"/>
      <c r="L1" s="368" t="s">
        <v>416</v>
      </c>
    </row>
    <row r="2" spans="1:12" ht="14.25" thickBot="1" x14ac:dyDescent="0.25">
      <c r="H2" s="113"/>
      <c r="I2" s="113"/>
      <c r="J2" s="113"/>
      <c r="K2" s="113" t="str">
        <f>'2.1.sz.mell  '!K2</f>
        <v>Forintban!</v>
      </c>
      <c r="L2" s="368"/>
    </row>
    <row r="3" spans="1:12" ht="13.5" customHeight="1" thickBot="1" x14ac:dyDescent="0.25">
      <c r="A3" s="366" t="s">
        <v>51</v>
      </c>
      <c r="B3" s="114" t="s">
        <v>39</v>
      </c>
      <c r="C3" s="115"/>
      <c r="D3" s="257"/>
      <c r="E3" s="257"/>
      <c r="F3" s="257"/>
      <c r="G3" s="114" t="s">
        <v>40</v>
      </c>
      <c r="H3" s="116"/>
      <c r="I3" s="264"/>
      <c r="J3" s="264"/>
      <c r="K3" s="265"/>
      <c r="L3" s="368"/>
    </row>
    <row r="4" spans="1:12" s="117" customFormat="1" ht="36.75" thickBot="1" x14ac:dyDescent="0.25">
      <c r="A4" s="367"/>
      <c r="B4" s="68" t="s">
        <v>44</v>
      </c>
      <c r="C4" s="69" t="str">
        <f>+CONCATENATE('1.1.sz.mell.'!C3," eredeti előirányzat")</f>
        <v>2017. évi eredeti előirányzat</v>
      </c>
      <c r="D4" s="258" t="s">
        <v>573</v>
      </c>
      <c r="E4" s="258" t="str">
        <f>+CONCATENATE('1.1.sz.mell.'!C3," 2. sz. módosítás (±)")</f>
        <v>2017. évi 2. sz. módosítás (±)</v>
      </c>
      <c r="F4" s="258" t="str">
        <f>+CONCATENATE(LEFT('1.1.sz.mell.'!C3,4),". 05.25 Módosítás után" )</f>
        <v>2017. 05.25 Módosítás után</v>
      </c>
      <c r="G4" s="68" t="s">
        <v>44</v>
      </c>
      <c r="H4" s="69" t="str">
        <f>+C4</f>
        <v>2017. évi eredeti előirányzat</v>
      </c>
      <c r="I4" s="258" t="s">
        <v>573</v>
      </c>
      <c r="J4" s="69" t="str">
        <f>+E4</f>
        <v>2017. évi 2. sz. módosítás (±)</v>
      </c>
      <c r="K4" s="266" t="str">
        <f>+F4</f>
        <v>2017. 05.25 Módosítás után</v>
      </c>
      <c r="L4" s="368"/>
    </row>
    <row r="5" spans="1:12" s="117" customFormat="1" ht="13.5" thickBot="1" x14ac:dyDescent="0.25">
      <c r="A5" s="118" t="s">
        <v>379</v>
      </c>
      <c r="B5" s="119" t="s">
        <v>380</v>
      </c>
      <c r="C5" s="120" t="s">
        <v>381</v>
      </c>
      <c r="D5" s="259" t="s">
        <v>383</v>
      </c>
      <c r="E5" s="259" t="s">
        <v>382</v>
      </c>
      <c r="F5" s="259" t="s">
        <v>572</v>
      </c>
      <c r="G5" s="119" t="s">
        <v>385</v>
      </c>
      <c r="H5" s="120" t="s">
        <v>386</v>
      </c>
      <c r="I5" s="120" t="s">
        <v>581</v>
      </c>
      <c r="J5" s="120" t="s">
        <v>582</v>
      </c>
      <c r="K5" s="331" t="s">
        <v>583</v>
      </c>
      <c r="L5" s="368"/>
    </row>
    <row r="6" spans="1:12" ht="12.95" customHeight="1" thickBot="1" x14ac:dyDescent="0.25">
      <c r="A6" s="122" t="s">
        <v>7</v>
      </c>
      <c r="B6" s="123" t="s">
        <v>279</v>
      </c>
      <c r="C6" s="105"/>
      <c r="D6" s="105"/>
      <c r="E6" s="105"/>
      <c r="F6" s="306">
        <f>D6+E6</f>
        <v>0</v>
      </c>
      <c r="G6" s="123" t="s">
        <v>127</v>
      </c>
      <c r="H6" s="105">
        <v>387540447</v>
      </c>
      <c r="I6" s="347">
        <v>665600395</v>
      </c>
      <c r="J6" s="250">
        <v>13375000</v>
      </c>
      <c r="K6" s="311">
        <f>I6+J6</f>
        <v>678975395</v>
      </c>
      <c r="L6" s="368"/>
    </row>
    <row r="7" spans="1:12" ht="23.25" thickBot="1" x14ac:dyDescent="0.25">
      <c r="A7" s="124" t="s">
        <v>8</v>
      </c>
      <c r="B7" s="125" t="s">
        <v>280</v>
      </c>
      <c r="C7" s="106"/>
      <c r="D7" s="106"/>
      <c r="E7" s="106"/>
      <c r="F7" s="306">
        <f t="shared" ref="F7:F16" si="0">D7+E7</f>
        <v>0</v>
      </c>
      <c r="G7" s="125" t="s">
        <v>285</v>
      </c>
      <c r="H7" s="106">
        <v>23879447</v>
      </c>
      <c r="I7" s="347">
        <v>268604395</v>
      </c>
      <c r="J7" s="250"/>
      <c r="K7" s="311">
        <f t="shared" ref="K7:K16" si="1">I7+J7</f>
        <v>268604395</v>
      </c>
      <c r="L7" s="368"/>
    </row>
    <row r="8" spans="1:12" ht="12.95" customHeight="1" thickBot="1" x14ac:dyDescent="0.25">
      <c r="A8" s="124" t="s">
        <v>9</v>
      </c>
      <c r="B8" s="125" t="s">
        <v>3</v>
      </c>
      <c r="C8" s="106">
        <v>35950000</v>
      </c>
      <c r="D8" s="106">
        <v>35950000</v>
      </c>
      <c r="E8" s="106"/>
      <c r="F8" s="306">
        <f t="shared" si="0"/>
        <v>35950000</v>
      </c>
      <c r="G8" s="125" t="s">
        <v>112</v>
      </c>
      <c r="H8" s="106">
        <v>56857000</v>
      </c>
      <c r="I8" s="106">
        <v>56857000</v>
      </c>
      <c r="J8" s="106"/>
      <c r="K8" s="311">
        <f t="shared" si="1"/>
        <v>56857000</v>
      </c>
      <c r="L8" s="368"/>
    </row>
    <row r="9" spans="1:12" ht="12.95" customHeight="1" thickBot="1" x14ac:dyDescent="0.25">
      <c r="A9" s="124" t="s">
        <v>10</v>
      </c>
      <c r="B9" s="125" t="s">
        <v>281</v>
      </c>
      <c r="C9" s="354"/>
      <c r="D9" s="163">
        <v>248676959</v>
      </c>
      <c r="E9" s="163"/>
      <c r="F9" s="306">
        <f t="shared" si="0"/>
        <v>248676959</v>
      </c>
      <c r="G9" s="125" t="s">
        <v>286</v>
      </c>
      <c r="H9" s="106"/>
      <c r="I9" s="106"/>
      <c r="J9" s="106"/>
      <c r="K9" s="311">
        <f t="shared" si="1"/>
        <v>0</v>
      </c>
      <c r="L9" s="368"/>
    </row>
    <row r="10" spans="1:12" ht="12.75" customHeight="1" thickBot="1" x14ac:dyDescent="0.25">
      <c r="A10" s="124" t="s">
        <v>11</v>
      </c>
      <c r="B10" s="125" t="s">
        <v>282</v>
      </c>
      <c r="C10" s="354"/>
      <c r="D10" s="165">
        <v>248676959</v>
      </c>
      <c r="E10" s="165"/>
      <c r="F10" s="306">
        <f t="shared" si="0"/>
        <v>248676959</v>
      </c>
      <c r="G10" s="125" t="s">
        <v>129</v>
      </c>
      <c r="H10" s="106">
        <v>26210000</v>
      </c>
      <c r="I10" s="106">
        <v>37360000</v>
      </c>
      <c r="J10" s="106">
        <v>2500000</v>
      </c>
      <c r="K10" s="311">
        <f t="shared" si="1"/>
        <v>39860000</v>
      </c>
      <c r="L10" s="368"/>
    </row>
    <row r="11" spans="1:12" ht="12.95" customHeight="1" thickBot="1" x14ac:dyDescent="0.25">
      <c r="A11" s="124" t="s">
        <v>12</v>
      </c>
      <c r="B11" s="125" t="s">
        <v>283</v>
      </c>
      <c r="C11" s="107">
        <v>1740000</v>
      </c>
      <c r="D11" s="107">
        <v>1740000</v>
      </c>
      <c r="E11" s="107"/>
      <c r="F11" s="306">
        <f t="shared" si="0"/>
        <v>1740000</v>
      </c>
      <c r="G11" s="191"/>
      <c r="H11" s="106"/>
      <c r="I11" s="106"/>
      <c r="J11" s="106"/>
      <c r="K11" s="311">
        <f t="shared" si="1"/>
        <v>0</v>
      </c>
      <c r="L11" s="368"/>
    </row>
    <row r="12" spans="1:12" ht="12.95" customHeight="1" thickBot="1" x14ac:dyDescent="0.25">
      <c r="A12" s="124" t="s">
        <v>13</v>
      </c>
      <c r="B12" s="29"/>
      <c r="C12" s="106"/>
      <c r="D12" s="106"/>
      <c r="E12" s="106"/>
      <c r="F12" s="306">
        <f t="shared" si="0"/>
        <v>0</v>
      </c>
      <c r="G12" s="191"/>
      <c r="H12" s="106"/>
      <c r="I12" s="106"/>
      <c r="J12" s="106"/>
      <c r="K12" s="311">
        <f t="shared" si="1"/>
        <v>0</v>
      </c>
      <c r="L12" s="368"/>
    </row>
    <row r="13" spans="1:12" ht="12.95" customHeight="1" thickBot="1" x14ac:dyDescent="0.25">
      <c r="A13" s="124" t="s">
        <v>14</v>
      </c>
      <c r="B13" s="29"/>
      <c r="C13" s="106"/>
      <c r="D13" s="106"/>
      <c r="E13" s="106"/>
      <c r="F13" s="306">
        <f t="shared" si="0"/>
        <v>0</v>
      </c>
      <c r="G13" s="192"/>
      <c r="H13" s="106"/>
      <c r="I13" s="106"/>
      <c r="J13" s="106"/>
      <c r="K13" s="311">
        <f t="shared" si="1"/>
        <v>0</v>
      </c>
      <c r="L13" s="368"/>
    </row>
    <row r="14" spans="1:12" ht="12.95" customHeight="1" thickBot="1" x14ac:dyDescent="0.25">
      <c r="A14" s="124" t="s">
        <v>15</v>
      </c>
      <c r="B14" s="189"/>
      <c r="C14" s="107"/>
      <c r="D14" s="107"/>
      <c r="E14" s="107"/>
      <c r="F14" s="306">
        <f t="shared" si="0"/>
        <v>0</v>
      </c>
      <c r="G14" s="191"/>
      <c r="H14" s="106"/>
      <c r="I14" s="106"/>
      <c r="J14" s="106"/>
      <c r="K14" s="311">
        <f t="shared" si="1"/>
        <v>0</v>
      </c>
      <c r="L14" s="368"/>
    </row>
    <row r="15" spans="1:12" ht="13.5" thickBot="1" x14ac:dyDescent="0.25">
      <c r="A15" s="124" t="s">
        <v>16</v>
      </c>
      <c r="B15" s="29"/>
      <c r="C15" s="107"/>
      <c r="D15" s="107"/>
      <c r="E15" s="107"/>
      <c r="F15" s="306">
        <f t="shared" si="0"/>
        <v>0</v>
      </c>
      <c r="G15" s="191"/>
      <c r="H15" s="106"/>
      <c r="I15" s="106"/>
      <c r="J15" s="106"/>
      <c r="K15" s="311">
        <f t="shared" si="1"/>
        <v>0</v>
      </c>
      <c r="L15" s="368"/>
    </row>
    <row r="16" spans="1:12" ht="12.95" customHeight="1" thickBot="1" x14ac:dyDescent="0.25">
      <c r="A16" s="158" t="s">
        <v>17</v>
      </c>
      <c r="B16" s="190"/>
      <c r="C16" s="160"/>
      <c r="D16" s="160"/>
      <c r="E16" s="160"/>
      <c r="F16" s="306">
        <f t="shared" si="0"/>
        <v>0</v>
      </c>
      <c r="G16" s="159" t="s">
        <v>37</v>
      </c>
      <c r="H16" s="267">
        <v>723809504</v>
      </c>
      <c r="I16" s="267">
        <v>658383165</v>
      </c>
      <c r="J16" s="335">
        <v>-33316057</v>
      </c>
      <c r="K16" s="311">
        <f t="shared" si="1"/>
        <v>625067108</v>
      </c>
      <c r="L16" s="368"/>
    </row>
    <row r="17" spans="1:12" ht="15.95" customHeight="1" thickBot="1" x14ac:dyDescent="0.25">
      <c r="A17" s="127" t="s">
        <v>18</v>
      </c>
      <c r="B17" s="57" t="s">
        <v>293</v>
      </c>
      <c r="C17" s="109">
        <f>SUM(C6,C8,C9,C11:C16)</f>
        <v>37690000</v>
      </c>
      <c r="D17" s="109">
        <f t="shared" ref="D17:F17" si="2">SUM(D6,D8,D9,D11:D16)</f>
        <v>286366959</v>
      </c>
      <c r="E17" s="109">
        <f t="shared" si="2"/>
        <v>0</v>
      </c>
      <c r="F17" s="109">
        <f t="shared" si="2"/>
        <v>286366959</v>
      </c>
      <c r="G17" s="57" t="s">
        <v>294</v>
      </c>
      <c r="H17" s="109">
        <f>+H6+H8+H10+H11+H12+H13+H14+H15+H16</f>
        <v>1194416951</v>
      </c>
      <c r="I17" s="109">
        <f>+I6+I8+I10+I11+I12+I13+I14+I15+I16</f>
        <v>1418200560</v>
      </c>
      <c r="J17" s="109">
        <f>+J6+J8+J10+J11+J12+J13+J14+J15+J16</f>
        <v>-17441057</v>
      </c>
      <c r="K17" s="143">
        <f>+K6+K8+K10+K11+K12+K13+K14+K15+K16</f>
        <v>1400759503</v>
      </c>
      <c r="L17" s="368"/>
    </row>
    <row r="18" spans="1:12" ht="12.95" customHeight="1" x14ac:dyDescent="0.2">
      <c r="A18" s="122" t="s">
        <v>19</v>
      </c>
      <c r="B18" s="135" t="s">
        <v>145</v>
      </c>
      <c r="C18" s="142">
        <f>+C19+C20+C21+C22+C23</f>
        <v>830591000</v>
      </c>
      <c r="D18" s="142">
        <f>+D19+D20+D21+D22+D23</f>
        <v>830591000</v>
      </c>
      <c r="E18" s="142">
        <f>+E19+E20+E21+E22+E23</f>
        <v>0</v>
      </c>
      <c r="F18" s="142">
        <f>+F19+F20+F21+F22+F23</f>
        <v>830591000</v>
      </c>
      <c r="G18" s="130" t="s">
        <v>116</v>
      </c>
      <c r="H18" s="268"/>
      <c r="I18" s="268"/>
      <c r="J18" s="268"/>
      <c r="K18" s="314">
        <f t="shared" ref="K18:K29" si="3">H18+J18</f>
        <v>0</v>
      </c>
      <c r="L18" s="368"/>
    </row>
    <row r="19" spans="1:12" ht="12.95" customHeight="1" x14ac:dyDescent="0.2">
      <c r="A19" s="124" t="s">
        <v>20</v>
      </c>
      <c r="B19" s="136" t="s">
        <v>134</v>
      </c>
      <c r="C19" s="47">
        <v>830591000</v>
      </c>
      <c r="D19" s="47">
        <v>830591000</v>
      </c>
      <c r="E19" s="47"/>
      <c r="F19" s="307">
        <f>D19+E19</f>
        <v>830591000</v>
      </c>
      <c r="G19" s="130" t="s">
        <v>119</v>
      </c>
      <c r="H19" s="47"/>
      <c r="I19" s="47"/>
      <c r="J19" s="47"/>
      <c r="K19" s="310">
        <f t="shared" si="3"/>
        <v>0</v>
      </c>
      <c r="L19" s="368"/>
    </row>
    <row r="20" spans="1:12" ht="12.95" customHeight="1" x14ac:dyDescent="0.2">
      <c r="A20" s="122" t="s">
        <v>21</v>
      </c>
      <c r="B20" s="136" t="s">
        <v>135</v>
      </c>
      <c r="C20" s="47"/>
      <c r="D20" s="47"/>
      <c r="E20" s="47"/>
      <c r="F20" s="307">
        <f t="shared" ref="F20:F23" si="4">D20+E20</f>
        <v>0</v>
      </c>
      <c r="G20" s="130" t="s">
        <v>90</v>
      </c>
      <c r="H20" s="47"/>
      <c r="I20" s="47"/>
      <c r="J20" s="47"/>
      <c r="K20" s="310">
        <f t="shared" si="3"/>
        <v>0</v>
      </c>
      <c r="L20" s="368"/>
    </row>
    <row r="21" spans="1:12" ht="12.95" customHeight="1" x14ac:dyDescent="0.2">
      <c r="A21" s="124" t="s">
        <v>22</v>
      </c>
      <c r="B21" s="136" t="s">
        <v>136</v>
      </c>
      <c r="C21" s="47"/>
      <c r="D21" s="47"/>
      <c r="E21" s="47"/>
      <c r="F21" s="307">
        <f t="shared" si="4"/>
        <v>0</v>
      </c>
      <c r="G21" s="130" t="s">
        <v>91</v>
      </c>
      <c r="H21" s="47"/>
      <c r="I21" s="47"/>
      <c r="J21" s="47"/>
      <c r="K21" s="310">
        <f t="shared" si="3"/>
        <v>0</v>
      </c>
      <c r="L21" s="368"/>
    </row>
    <row r="22" spans="1:12" ht="12.95" customHeight="1" x14ac:dyDescent="0.2">
      <c r="A22" s="122" t="s">
        <v>23</v>
      </c>
      <c r="B22" s="136" t="s">
        <v>137</v>
      </c>
      <c r="C22" s="47"/>
      <c r="D22" s="47"/>
      <c r="E22" s="47"/>
      <c r="F22" s="307">
        <f t="shared" si="4"/>
        <v>0</v>
      </c>
      <c r="G22" s="129" t="s">
        <v>133</v>
      </c>
      <c r="H22" s="47"/>
      <c r="I22" s="47"/>
      <c r="J22" s="47"/>
      <c r="K22" s="310">
        <f t="shared" si="3"/>
        <v>0</v>
      </c>
      <c r="L22" s="368"/>
    </row>
    <row r="23" spans="1:12" ht="12.95" customHeight="1" x14ac:dyDescent="0.2">
      <c r="A23" s="124" t="s">
        <v>24</v>
      </c>
      <c r="B23" s="137" t="s">
        <v>138</v>
      </c>
      <c r="C23" s="47"/>
      <c r="D23" s="47"/>
      <c r="E23" s="47"/>
      <c r="F23" s="307">
        <f t="shared" si="4"/>
        <v>0</v>
      </c>
      <c r="G23" s="130" t="s">
        <v>120</v>
      </c>
      <c r="H23" s="47"/>
      <c r="I23" s="47"/>
      <c r="J23" s="47"/>
      <c r="K23" s="310">
        <f t="shared" si="3"/>
        <v>0</v>
      </c>
      <c r="L23" s="368"/>
    </row>
    <row r="24" spans="1:12" ht="12.95" customHeight="1" x14ac:dyDescent="0.2">
      <c r="A24" s="122" t="s">
        <v>25</v>
      </c>
      <c r="B24" s="138" t="s">
        <v>139</v>
      </c>
      <c r="C24" s="132">
        <f>+C25+C26+C27+C28+C29</f>
        <v>0</v>
      </c>
      <c r="D24" s="132"/>
      <c r="E24" s="132">
        <f>+E25+E26+E27+E28+E29</f>
        <v>0</v>
      </c>
      <c r="F24" s="132">
        <f>+F25+F26+F27+F28+F29</f>
        <v>0</v>
      </c>
      <c r="G24" s="139" t="s">
        <v>118</v>
      </c>
      <c r="H24" s="47"/>
      <c r="I24" s="47"/>
      <c r="J24" s="47"/>
      <c r="K24" s="310">
        <f t="shared" si="3"/>
        <v>0</v>
      </c>
      <c r="L24" s="368"/>
    </row>
    <row r="25" spans="1:12" ht="12.95" customHeight="1" x14ac:dyDescent="0.2">
      <c r="A25" s="124" t="s">
        <v>26</v>
      </c>
      <c r="B25" s="137" t="s">
        <v>140</v>
      </c>
      <c r="C25" s="47"/>
      <c r="D25" s="47"/>
      <c r="E25" s="47"/>
      <c r="F25" s="307">
        <f>D25+E25</f>
        <v>0</v>
      </c>
      <c r="G25" s="139" t="s">
        <v>287</v>
      </c>
      <c r="H25" s="47"/>
      <c r="I25" s="47"/>
      <c r="J25" s="47"/>
      <c r="K25" s="310">
        <f t="shared" si="3"/>
        <v>0</v>
      </c>
      <c r="L25" s="368"/>
    </row>
    <row r="26" spans="1:12" ht="12.95" customHeight="1" x14ac:dyDescent="0.2">
      <c r="A26" s="122" t="s">
        <v>27</v>
      </c>
      <c r="B26" s="137" t="s">
        <v>141</v>
      </c>
      <c r="C26" s="47"/>
      <c r="D26" s="47"/>
      <c r="E26" s="47"/>
      <c r="F26" s="307">
        <f t="shared" ref="F26:F29" si="5">D26+E26</f>
        <v>0</v>
      </c>
      <c r="G26" s="134"/>
      <c r="H26" s="47"/>
      <c r="I26" s="47"/>
      <c r="J26" s="47"/>
      <c r="K26" s="310">
        <f t="shared" si="3"/>
        <v>0</v>
      </c>
      <c r="L26" s="368"/>
    </row>
    <row r="27" spans="1:12" ht="12.95" customHeight="1" x14ac:dyDescent="0.2">
      <c r="A27" s="124" t="s">
        <v>28</v>
      </c>
      <c r="B27" s="136" t="s">
        <v>142</v>
      </c>
      <c r="C27" s="47"/>
      <c r="D27" s="47"/>
      <c r="E27" s="47"/>
      <c r="F27" s="307">
        <f t="shared" si="5"/>
        <v>0</v>
      </c>
      <c r="G27" s="55"/>
      <c r="H27" s="47"/>
      <c r="I27" s="47"/>
      <c r="J27" s="47"/>
      <c r="K27" s="310">
        <f t="shared" si="3"/>
        <v>0</v>
      </c>
      <c r="L27" s="368"/>
    </row>
    <row r="28" spans="1:12" ht="12.95" customHeight="1" x14ac:dyDescent="0.2">
      <c r="A28" s="122" t="s">
        <v>29</v>
      </c>
      <c r="B28" s="140" t="s">
        <v>143</v>
      </c>
      <c r="C28" s="47"/>
      <c r="D28" s="47"/>
      <c r="E28" s="47"/>
      <c r="F28" s="307">
        <f t="shared" si="5"/>
        <v>0</v>
      </c>
      <c r="G28" s="29"/>
      <c r="H28" s="47"/>
      <c r="I28" s="47"/>
      <c r="J28" s="47"/>
      <c r="K28" s="310">
        <f t="shared" si="3"/>
        <v>0</v>
      </c>
      <c r="L28" s="368"/>
    </row>
    <row r="29" spans="1:12" ht="12.95" customHeight="1" thickBot="1" x14ac:dyDescent="0.25">
      <c r="A29" s="124" t="s">
        <v>30</v>
      </c>
      <c r="B29" s="141" t="s">
        <v>144</v>
      </c>
      <c r="C29" s="47"/>
      <c r="D29" s="47"/>
      <c r="E29" s="47"/>
      <c r="F29" s="307">
        <f t="shared" si="5"/>
        <v>0</v>
      </c>
      <c r="G29" s="55"/>
      <c r="H29" s="47"/>
      <c r="I29" s="47"/>
      <c r="J29" s="47"/>
      <c r="K29" s="310">
        <f t="shared" si="3"/>
        <v>0</v>
      </c>
      <c r="L29" s="368"/>
    </row>
    <row r="30" spans="1:12" ht="21.75" customHeight="1" thickBot="1" x14ac:dyDescent="0.25">
      <c r="A30" s="127" t="s">
        <v>31</v>
      </c>
      <c r="B30" s="57" t="s">
        <v>284</v>
      </c>
      <c r="C30" s="109">
        <f>+C18+C24</f>
        <v>830591000</v>
      </c>
      <c r="D30" s="109">
        <f>+D18+D24</f>
        <v>830591000</v>
      </c>
      <c r="E30" s="109">
        <f>+E18+E24</f>
        <v>0</v>
      </c>
      <c r="F30" s="109">
        <f>+F18+F24</f>
        <v>830591000</v>
      </c>
      <c r="G30" s="57" t="s">
        <v>288</v>
      </c>
      <c r="H30" s="109">
        <f>SUM(H18:H29)</f>
        <v>0</v>
      </c>
      <c r="I30" s="109">
        <f>SUM(I18:I29)</f>
        <v>0</v>
      </c>
      <c r="J30" s="109">
        <f>SUM(J18:J29)</f>
        <v>0</v>
      </c>
      <c r="K30" s="143">
        <f>SUM(K18:K29)</f>
        <v>0</v>
      </c>
      <c r="L30" s="368"/>
    </row>
    <row r="31" spans="1:12" ht="13.5" thickBot="1" x14ac:dyDescent="0.25">
      <c r="A31" s="127" t="s">
        <v>32</v>
      </c>
      <c r="B31" s="133" t="s">
        <v>289</v>
      </c>
      <c r="C31" s="332">
        <f>+C17+C30</f>
        <v>868281000</v>
      </c>
      <c r="D31" s="332">
        <f>+D17+D30</f>
        <v>1116957959</v>
      </c>
      <c r="E31" s="332">
        <f>+E17+E30</f>
        <v>0</v>
      </c>
      <c r="F31" s="333">
        <f>+F17+F30</f>
        <v>1116957959</v>
      </c>
      <c r="G31" s="133" t="s">
        <v>290</v>
      </c>
      <c r="H31" s="332">
        <f>+H17+H30</f>
        <v>1194416951</v>
      </c>
      <c r="I31" s="332">
        <f>+I17+I30</f>
        <v>1418200560</v>
      </c>
      <c r="J31" s="332">
        <f>+J17+J30</f>
        <v>-17441057</v>
      </c>
      <c r="K31" s="333">
        <f>+K17+K30</f>
        <v>1400759503</v>
      </c>
      <c r="L31" s="368"/>
    </row>
    <row r="32" spans="1:12" ht="13.5" thickBot="1" x14ac:dyDescent="0.25">
      <c r="A32" s="127" t="s">
        <v>33</v>
      </c>
      <c r="B32" s="133" t="s">
        <v>94</v>
      </c>
      <c r="C32" s="332">
        <f>IF(C17-H17&lt;0,H17-C17,"-")</f>
        <v>1156726951</v>
      </c>
      <c r="D32" s="332">
        <f>IF(D17-I17&lt;0,I17-D17,"-")</f>
        <v>1131833601</v>
      </c>
      <c r="E32" s="332" t="str">
        <f>IF(E17-J17&lt;0,J17-E17,"-")</f>
        <v>-</v>
      </c>
      <c r="F32" s="333">
        <f>IF(F17-K17&lt;0,K17-F17,"-")</f>
        <v>1114392544</v>
      </c>
      <c r="G32" s="133" t="s">
        <v>95</v>
      </c>
      <c r="H32" s="332" t="str">
        <f>IF(C17-H17&gt;0,C17-H17,"-")</f>
        <v>-</v>
      </c>
      <c r="I32" s="332"/>
      <c r="J32" s="332">
        <f>IF(E17-J17&gt;0,E17-J17,"-")</f>
        <v>17441057</v>
      </c>
      <c r="K32" s="333" t="str">
        <f>IF(F17-K17&gt;0,F17-K17,"-")</f>
        <v>-</v>
      </c>
      <c r="L32" s="368"/>
    </row>
    <row r="33" spans="1:12" ht="13.5" thickBot="1" x14ac:dyDescent="0.25">
      <c r="A33" s="127" t="s">
        <v>34</v>
      </c>
      <c r="B33" s="133" t="s">
        <v>484</v>
      </c>
      <c r="C33" s="332">
        <f>IF(C31-H31&lt;0,H31-C31,"-")</f>
        <v>326135951</v>
      </c>
      <c r="D33" s="332">
        <f>IF(D31-I31&lt;0,I31-D31,"-")</f>
        <v>301242601</v>
      </c>
      <c r="E33" s="332" t="str">
        <f>IF(E31-J31&lt;0,J31-E31,"-")</f>
        <v>-</v>
      </c>
      <c r="F33" s="332">
        <f>IF(F31-K31&lt;0,K31-F31,"-")</f>
        <v>283801544</v>
      </c>
      <c r="G33" s="133" t="s">
        <v>485</v>
      </c>
      <c r="H33" s="332" t="str">
        <f>IF(C31-H31&gt;0,C31-H31,"-")</f>
        <v>-</v>
      </c>
      <c r="I33" s="332"/>
      <c r="J33" s="332">
        <f>IF(E31-J31&gt;0,E31-J31,"-")</f>
        <v>17441057</v>
      </c>
      <c r="K33" s="334" t="str">
        <f>IF(F31-K31&gt;0,F31-K31,"-")</f>
        <v>-</v>
      </c>
      <c r="L33" s="368"/>
    </row>
  </sheetData>
  <mergeCells count="2">
    <mergeCell ref="A3:A4"/>
    <mergeCell ref="L1:L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7" sqref="M2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0" t="s">
        <v>477</v>
      </c>
      <c r="B1" s="76"/>
      <c r="C1" s="76"/>
      <c r="D1" s="76"/>
      <c r="E1" s="271" t="s">
        <v>89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72"/>
      <c r="B3" s="273"/>
      <c r="C3" s="272"/>
      <c r="D3" s="274"/>
      <c r="E3" s="273"/>
    </row>
    <row r="4" spans="1:5" ht="15.75" x14ac:dyDescent="0.25">
      <c r="A4" s="78" t="str">
        <f>+ÖSSZEFÜGGÉSEK!A6</f>
        <v>2017. évi eredeti előirányzat BEVÉTELEK</v>
      </c>
      <c r="B4" s="275"/>
      <c r="C4" s="276"/>
      <c r="D4" s="274"/>
      <c r="E4" s="273"/>
    </row>
    <row r="5" spans="1:5" x14ac:dyDescent="0.2">
      <c r="A5" s="272"/>
      <c r="B5" s="273"/>
      <c r="C5" s="272"/>
      <c r="D5" s="274"/>
      <c r="E5" s="273"/>
    </row>
    <row r="6" spans="1:5" x14ac:dyDescent="0.2">
      <c r="A6" s="272" t="s">
        <v>438</v>
      </c>
      <c r="B6" s="273">
        <f>+'1.1.sz.mell.'!C63</f>
        <v>1715491023</v>
      </c>
      <c r="C6" s="272" t="s">
        <v>417</v>
      </c>
      <c r="D6" s="274">
        <f>+'2.1.sz.mell  '!C18+'2.2.sz.mell  '!C17</f>
        <v>1715491023</v>
      </c>
      <c r="E6" s="273">
        <f>+B6-D6</f>
        <v>0</v>
      </c>
    </row>
    <row r="7" spans="1:5" x14ac:dyDescent="0.2">
      <c r="A7" s="272" t="s">
        <v>454</v>
      </c>
      <c r="B7" s="273">
        <f>+'1.1.sz.mell.'!C87</f>
        <v>830591000</v>
      </c>
      <c r="C7" s="272" t="s">
        <v>423</v>
      </c>
      <c r="D7" s="274">
        <f>+'2.1.sz.mell  '!C29+'2.2.sz.mell  '!C30</f>
        <v>830591000</v>
      </c>
      <c r="E7" s="273">
        <f>+B7-D7</f>
        <v>0</v>
      </c>
    </row>
    <row r="8" spans="1:5" x14ac:dyDescent="0.2">
      <c r="A8" s="272" t="s">
        <v>455</v>
      </c>
      <c r="B8" s="273">
        <f>+'1.1.sz.mell.'!C88</f>
        <v>2546082023</v>
      </c>
      <c r="C8" s="272" t="s">
        <v>424</v>
      </c>
      <c r="D8" s="274">
        <f>+'2.1.sz.mell  '!C30+'2.2.sz.mell  '!C31</f>
        <v>2546082023</v>
      </c>
      <c r="E8" s="273">
        <f>+B8-D8</f>
        <v>0</v>
      </c>
    </row>
    <row r="9" spans="1:5" x14ac:dyDescent="0.2">
      <c r="A9" s="272"/>
      <c r="B9" s="273"/>
      <c r="C9" s="272"/>
      <c r="D9" s="274"/>
      <c r="E9" s="273"/>
    </row>
    <row r="10" spans="1:5" ht="15.75" x14ac:dyDescent="0.25">
      <c r="A10" s="78" t="str">
        <f>+ÖSSZEFÜGGÉSEK!A13</f>
        <v>2017. évi előirányzat módosítások BEVÉTELEK</v>
      </c>
      <c r="B10" s="275"/>
      <c r="C10" s="276"/>
      <c r="D10" s="274"/>
      <c r="E10" s="273"/>
    </row>
    <row r="11" spans="1:5" x14ac:dyDescent="0.2">
      <c r="A11" s="272"/>
      <c r="B11" s="273"/>
      <c r="C11" s="272"/>
      <c r="D11" s="274"/>
      <c r="E11" s="273"/>
    </row>
    <row r="12" spans="1:5" x14ac:dyDescent="0.2">
      <c r="A12" s="272" t="s">
        <v>439</v>
      </c>
      <c r="B12" s="273">
        <f>+'1.1.sz.mell.'!E63</f>
        <v>5414679</v>
      </c>
      <c r="C12" s="272" t="s">
        <v>418</v>
      </c>
      <c r="D12" s="274">
        <f>+'2.1.sz.mell  '!E18+'2.2.sz.mell  '!E17</f>
        <v>5414679</v>
      </c>
      <c r="E12" s="273">
        <f>+B12-D12</f>
        <v>0</v>
      </c>
    </row>
    <row r="13" spans="1:5" x14ac:dyDescent="0.2">
      <c r="A13" s="272" t="s">
        <v>440</v>
      </c>
      <c r="B13" s="273">
        <f>+'1.1.sz.mell.'!E87</f>
        <v>0</v>
      </c>
      <c r="C13" s="272" t="s">
        <v>425</v>
      </c>
      <c r="D13" s="274">
        <f>+'2.1.sz.mell  '!E29+'2.2.sz.mell  '!E30</f>
        <v>0</v>
      </c>
      <c r="E13" s="273">
        <f>+B13-D13</f>
        <v>0</v>
      </c>
    </row>
    <row r="14" spans="1:5" x14ac:dyDescent="0.2">
      <c r="A14" s="272" t="s">
        <v>441</v>
      </c>
      <c r="B14" s="273">
        <f>+'1.1.sz.mell.'!E88</f>
        <v>5414679</v>
      </c>
      <c r="C14" s="272" t="s">
        <v>426</v>
      </c>
      <c r="D14" s="274">
        <f>+'2.1.sz.mell  '!E30+'2.2.sz.mell  '!E31</f>
        <v>5414679</v>
      </c>
      <c r="E14" s="273">
        <f>+B14-D14</f>
        <v>0</v>
      </c>
    </row>
    <row r="15" spans="1:5" x14ac:dyDescent="0.2">
      <c r="A15" s="272"/>
      <c r="B15" s="273"/>
      <c r="C15" s="272"/>
      <c r="D15" s="274"/>
      <c r="E15" s="273"/>
    </row>
    <row r="16" spans="1:5" ht="14.25" x14ac:dyDescent="0.2">
      <c r="A16" s="277" t="str">
        <f>+ÖSSZEFÜGGÉSEK!A19</f>
        <v>2017. módosítás utáni módosított előrirányzatok BEVÉTELEK</v>
      </c>
      <c r="B16" s="77"/>
      <c r="C16" s="276"/>
      <c r="D16" s="274"/>
      <c r="E16" s="273"/>
    </row>
    <row r="17" spans="1:5" x14ac:dyDescent="0.2">
      <c r="A17" s="272"/>
      <c r="B17" s="273"/>
      <c r="C17" s="272"/>
      <c r="D17" s="274"/>
      <c r="E17" s="273"/>
    </row>
    <row r="18" spans="1:5" x14ac:dyDescent="0.2">
      <c r="A18" s="272" t="s">
        <v>442</v>
      </c>
      <c r="B18" s="273">
        <f>+'1.1.sz.mell.'!F63</f>
        <v>1969868661</v>
      </c>
      <c r="C18" s="272" t="s">
        <v>419</v>
      </c>
      <c r="D18" s="274">
        <f>+'2.1.sz.mell  '!F18+'2.2.sz.mell  '!F17</f>
        <v>1969582661</v>
      </c>
      <c r="E18" s="273">
        <f>+B18-D18</f>
        <v>286000</v>
      </c>
    </row>
    <row r="19" spans="1:5" x14ac:dyDescent="0.2">
      <c r="A19" s="272" t="s">
        <v>443</v>
      </c>
      <c r="B19" s="273">
        <f>+'1.1.sz.mell.'!F87</f>
        <v>830591000</v>
      </c>
      <c r="C19" s="272" t="s">
        <v>427</v>
      </c>
      <c r="D19" s="274">
        <f>+'2.1.sz.mell  '!F29+'2.2.sz.mell  '!F30</f>
        <v>830591000</v>
      </c>
      <c r="E19" s="273">
        <f>+B19-D19</f>
        <v>0</v>
      </c>
    </row>
    <row r="20" spans="1:5" x14ac:dyDescent="0.2">
      <c r="A20" s="272" t="s">
        <v>444</v>
      </c>
      <c r="B20" s="273">
        <f>+'1.1.sz.mell.'!F88</f>
        <v>2800459661</v>
      </c>
      <c r="C20" s="272" t="s">
        <v>428</v>
      </c>
      <c r="D20" s="274">
        <f>+'2.1.sz.mell  '!F30+'2.2.sz.mell  '!F31</f>
        <v>2800173661</v>
      </c>
      <c r="E20" s="273">
        <f>+B20-D20</f>
        <v>286000</v>
      </c>
    </row>
    <row r="21" spans="1:5" x14ac:dyDescent="0.2">
      <c r="A21" s="272"/>
      <c r="B21" s="273"/>
      <c r="C21" s="272"/>
      <c r="D21" s="274"/>
      <c r="E21" s="273"/>
    </row>
    <row r="22" spans="1:5" ht="15.75" x14ac:dyDescent="0.25">
      <c r="A22" s="78" t="str">
        <f>+ÖSSZEFÜGGÉSEK!A25</f>
        <v>2017. évi eredeti előirányzat KIADÁSOK</v>
      </c>
      <c r="B22" s="275"/>
      <c r="C22" s="276"/>
      <c r="D22" s="274"/>
      <c r="E22" s="273"/>
    </row>
    <row r="23" spans="1:5" x14ac:dyDescent="0.2">
      <c r="A23" s="272"/>
      <c r="B23" s="273"/>
      <c r="C23" s="272"/>
      <c r="D23" s="274"/>
      <c r="E23" s="273"/>
    </row>
    <row r="24" spans="1:5" x14ac:dyDescent="0.2">
      <c r="A24" s="272" t="s">
        <v>456</v>
      </c>
      <c r="B24" s="273">
        <f>+'1.1.sz.mell.'!C130</f>
        <v>2538479286</v>
      </c>
      <c r="C24" s="272" t="s">
        <v>420</v>
      </c>
      <c r="D24" s="274">
        <f>+'2.1.sz.mell  '!H18+'2.2.sz.mell  '!H17</f>
        <v>2546082023</v>
      </c>
      <c r="E24" s="273">
        <f>+B24-D24</f>
        <v>-7602737</v>
      </c>
    </row>
    <row r="25" spans="1:5" x14ac:dyDescent="0.2">
      <c r="A25" s="272" t="s">
        <v>446</v>
      </c>
      <c r="B25" s="273">
        <f>+'1.1.sz.mell.'!C155</f>
        <v>7602737</v>
      </c>
      <c r="C25" s="272" t="s">
        <v>429</v>
      </c>
      <c r="D25" s="274">
        <f>+'2.1.sz.mell  '!H29+'2.2.sz.mell  '!H30</f>
        <v>0</v>
      </c>
      <c r="E25" s="273">
        <f>+B25-D25</f>
        <v>7602737</v>
      </c>
    </row>
    <row r="26" spans="1:5" x14ac:dyDescent="0.2">
      <c r="A26" s="272" t="s">
        <v>447</v>
      </c>
      <c r="B26" s="273">
        <f>+'1.1.sz.mell.'!C156</f>
        <v>2546082023</v>
      </c>
      <c r="C26" s="272" t="s">
        <v>430</v>
      </c>
      <c r="D26" s="274">
        <f>+'2.1.sz.mell  '!H30+'2.2.sz.mell  '!H31</f>
        <v>2546082023</v>
      </c>
      <c r="E26" s="273">
        <f>+B26-D26</f>
        <v>0</v>
      </c>
    </row>
    <row r="27" spans="1:5" x14ac:dyDescent="0.2">
      <c r="A27" s="272"/>
      <c r="B27" s="273"/>
      <c r="C27" s="272"/>
      <c r="D27" s="274"/>
      <c r="E27" s="273"/>
    </row>
    <row r="28" spans="1:5" ht="15.75" x14ac:dyDescent="0.25">
      <c r="A28" s="78" t="str">
        <f>+ÖSSZEFÜGGÉSEK!A31</f>
        <v>2017. évi előirányzat módosítások KIADÁSOK</v>
      </c>
      <c r="B28" s="275"/>
      <c r="C28" s="276"/>
      <c r="D28" s="274"/>
      <c r="E28" s="273"/>
    </row>
    <row r="29" spans="1:5" x14ac:dyDescent="0.2">
      <c r="A29" s="272"/>
      <c r="B29" s="273"/>
      <c r="C29" s="272"/>
      <c r="D29" s="274"/>
      <c r="E29" s="273"/>
    </row>
    <row r="30" spans="1:5" x14ac:dyDescent="0.2">
      <c r="A30" s="272" t="s">
        <v>448</v>
      </c>
      <c r="B30" s="273">
        <f>+'1.1.sz.mell.'!E130</f>
        <v>5414679</v>
      </c>
      <c r="C30" s="272" t="s">
        <v>421</v>
      </c>
      <c r="D30" s="274">
        <f>+'2.1.sz.mell  '!J18+'2.2.sz.mell  '!J17</f>
        <v>5414679</v>
      </c>
      <c r="E30" s="273">
        <f>+B30-D30</f>
        <v>0</v>
      </c>
    </row>
    <row r="31" spans="1:5" x14ac:dyDescent="0.2">
      <c r="A31" s="272" t="s">
        <v>449</v>
      </c>
      <c r="B31" s="273">
        <f>+'1.1.sz.mell.'!E155</f>
        <v>0</v>
      </c>
      <c r="C31" s="272" t="s">
        <v>431</v>
      </c>
      <c r="D31" s="274">
        <f>+'2.1.sz.mell  '!J29+'2.2.sz.mell  '!J30</f>
        <v>0</v>
      </c>
      <c r="E31" s="273">
        <f>+B31-D31</f>
        <v>0</v>
      </c>
    </row>
    <row r="32" spans="1:5" x14ac:dyDescent="0.2">
      <c r="A32" s="272" t="s">
        <v>450</v>
      </c>
      <c r="B32" s="273">
        <f>+'1.1.sz.mell.'!E156</f>
        <v>5414679</v>
      </c>
      <c r="C32" s="272" t="s">
        <v>432</v>
      </c>
      <c r="D32" s="274">
        <f>+'2.1.sz.mell  '!J30+'2.2.sz.mell  '!J31</f>
        <v>5414679</v>
      </c>
      <c r="E32" s="273">
        <f>+B32-D32</f>
        <v>0</v>
      </c>
    </row>
    <row r="33" spans="1:5" x14ac:dyDescent="0.2">
      <c r="A33" s="272"/>
      <c r="B33" s="273"/>
      <c r="C33" s="272"/>
      <c r="D33" s="274"/>
      <c r="E33" s="273"/>
    </row>
    <row r="34" spans="1:5" ht="15.75" x14ac:dyDescent="0.25">
      <c r="A34" s="278" t="str">
        <f>+ÖSSZEFÜGGÉSEK!A37</f>
        <v>2017. módosítás utáni módosított előirányzatok KIADÁSOK</v>
      </c>
      <c r="B34" s="275"/>
      <c r="C34" s="276"/>
      <c r="D34" s="274"/>
      <c r="E34" s="273"/>
    </row>
    <row r="35" spans="1:5" x14ac:dyDescent="0.2">
      <c r="A35" s="272"/>
      <c r="B35" s="273"/>
      <c r="C35" s="272"/>
      <c r="D35" s="274"/>
      <c r="E35" s="273"/>
    </row>
    <row r="36" spans="1:5" x14ac:dyDescent="0.2">
      <c r="A36" s="272" t="s">
        <v>451</v>
      </c>
      <c r="B36" s="273">
        <f>+'1.1.sz.mell.'!F130</f>
        <v>2792856924</v>
      </c>
      <c r="C36" s="272" t="s">
        <v>422</v>
      </c>
      <c r="D36" s="274">
        <f>+'2.1.sz.mell  '!K18+'2.2.sz.mell  '!K17</f>
        <v>2800459661</v>
      </c>
      <c r="E36" s="273">
        <f>+B36-D36</f>
        <v>-7602737</v>
      </c>
    </row>
    <row r="37" spans="1:5" x14ac:dyDescent="0.2">
      <c r="A37" s="272" t="s">
        <v>452</v>
      </c>
      <c r="B37" s="273">
        <f>+'1.1.sz.mell.'!F155</f>
        <v>7602737</v>
      </c>
      <c r="C37" s="272" t="s">
        <v>433</v>
      </c>
      <c r="D37" s="274">
        <f>+'2.1.sz.mell  '!K29+'2.2.sz.mell  '!K30</f>
        <v>0</v>
      </c>
      <c r="E37" s="273">
        <f>+B37-D37</f>
        <v>7602737</v>
      </c>
    </row>
    <row r="38" spans="1:5" x14ac:dyDescent="0.2">
      <c r="A38" s="272" t="s">
        <v>457</v>
      </c>
      <c r="B38" s="273">
        <f>+'1.1.sz.mell.'!F156</f>
        <v>2800459661</v>
      </c>
      <c r="C38" s="272" t="s">
        <v>434</v>
      </c>
      <c r="D38" s="274">
        <f>+'2.1.sz.mell  '!K30+'2.2.sz.mell  '!K31</f>
        <v>2800459661</v>
      </c>
      <c r="E38" s="273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topLeftCell="A28" zoomScaleNormal="100" workbookViewId="0">
      <selection activeCell="G54" sqref="G54"/>
    </sheetView>
  </sheetViews>
  <sheetFormatPr defaultRowHeight="12.75" x14ac:dyDescent="0.2"/>
  <cols>
    <col min="1" max="1" width="47.1640625" style="27" customWidth="1"/>
    <col min="2" max="2" width="13.6640625" style="26" customWidth="1"/>
    <col min="3" max="3" width="11" style="26" customWidth="1"/>
    <col min="4" max="4" width="13.1640625" style="26" customWidth="1"/>
    <col min="5" max="5" width="12.6640625" style="26" customWidth="1"/>
    <col min="6" max="6" width="14.33203125" style="26" customWidth="1"/>
    <col min="7" max="7" width="15.1640625" style="26" customWidth="1"/>
    <col min="8" max="8" width="16.5" style="35" customWidth="1"/>
    <col min="9" max="10" width="12.83203125" style="26" customWidth="1"/>
    <col min="11" max="11" width="13.83203125" style="26" customWidth="1"/>
    <col min="12" max="16384" width="9.33203125" style="26"/>
  </cols>
  <sheetData>
    <row r="1" spans="1:8" ht="25.5" customHeight="1" x14ac:dyDescent="0.2">
      <c r="A1" s="370" t="s">
        <v>0</v>
      </c>
      <c r="B1" s="370"/>
      <c r="C1" s="370"/>
      <c r="D1" s="370"/>
      <c r="E1" s="370"/>
      <c r="F1" s="370"/>
      <c r="G1" s="370"/>
      <c r="H1" s="370"/>
    </row>
    <row r="2" spans="1:8" ht="22.5" customHeight="1" thickBot="1" x14ac:dyDescent="0.3">
      <c r="A2" s="67"/>
      <c r="B2" s="35"/>
      <c r="C2" s="35"/>
      <c r="D2" s="35"/>
      <c r="E2" s="35"/>
      <c r="F2" s="35"/>
      <c r="G2" s="35"/>
      <c r="H2" s="30" t="str">
        <f>'2.2.sz.mell  '!K2</f>
        <v>Forintban!</v>
      </c>
    </row>
    <row r="3" spans="1:8" s="28" customFormat="1" ht="44.25" customHeight="1" thickBot="1" x14ac:dyDescent="0.25">
      <c r="A3" s="68" t="s">
        <v>47</v>
      </c>
      <c r="B3" s="69" t="s">
        <v>48</v>
      </c>
      <c r="C3" s="69" t="s">
        <v>49</v>
      </c>
      <c r="D3" s="69" t="str">
        <f>+CONCATENATE("Felhasználás   ",LEFT(ÖSSZEFÜGGÉSEK!A6,4)-1,". XII. 31-ig")</f>
        <v>Felhasználás   2016. XII. 31-ig</v>
      </c>
      <c r="E3" s="69" t="str">
        <f>+CONCATENATE(LEFT(ÖSSZEFÜGGÉSEK!A6,4),". évi",CHAR(10),"eredeti előirányzat")</f>
        <v>2017. évi
eredeti előirányzat</v>
      </c>
      <c r="F3" s="69" t="s">
        <v>573</v>
      </c>
      <c r="G3" s="69" t="str">
        <f>+CONCATENATE("2. sz. módosítás",CHAR(10),LEFT(ÖSSZEFÜGGÉSEK!A6,4),".
(±)")</f>
        <v>2. sz. módosítás
2017.
(±)</v>
      </c>
      <c r="H3" s="31" t="str">
        <f>+CONCATENATE("Módosítás utáni",CHAR(10),LEFT(ÖSSZEFÜGGÉSEK!A6,4),".05.25.")</f>
        <v>Módosítás utáni
2017.05.25.</v>
      </c>
    </row>
    <row r="4" spans="1:8" s="35" customFormat="1" ht="12" customHeight="1" thickBot="1" x14ac:dyDescent="0.25">
      <c r="A4" s="32" t="s">
        <v>379</v>
      </c>
      <c r="B4" s="33" t="s">
        <v>380</v>
      </c>
      <c r="C4" s="33" t="s">
        <v>381</v>
      </c>
      <c r="D4" s="33" t="s">
        <v>383</v>
      </c>
      <c r="E4" s="33" t="s">
        <v>382</v>
      </c>
      <c r="F4" s="33" t="s">
        <v>384</v>
      </c>
      <c r="G4" s="33" t="s">
        <v>385</v>
      </c>
      <c r="H4" s="34" t="s">
        <v>574</v>
      </c>
    </row>
    <row r="5" spans="1:8" ht="15.95" customHeight="1" x14ac:dyDescent="0.2">
      <c r="A5" s="222" t="s">
        <v>488</v>
      </c>
      <c r="B5" s="21">
        <v>413042000</v>
      </c>
      <c r="C5" s="224" t="s">
        <v>489</v>
      </c>
      <c r="D5" s="21">
        <v>68861000</v>
      </c>
      <c r="E5" s="21">
        <v>194181000</v>
      </c>
      <c r="F5" s="21">
        <v>194181000</v>
      </c>
      <c r="G5" s="21"/>
      <c r="H5" s="36">
        <f>F5+G5</f>
        <v>194181000</v>
      </c>
    </row>
    <row r="6" spans="1:8" ht="15.95" customHeight="1" x14ac:dyDescent="0.2">
      <c r="A6" s="222" t="s">
        <v>490</v>
      </c>
      <c r="B6" s="21">
        <v>3496000</v>
      </c>
      <c r="C6" s="224" t="s">
        <v>491</v>
      </c>
      <c r="D6" s="21">
        <v>3432000</v>
      </c>
      <c r="E6" s="21">
        <v>64000</v>
      </c>
      <c r="F6" s="21">
        <v>64000</v>
      </c>
      <c r="G6" s="21"/>
      <c r="H6" s="36">
        <f t="shared" ref="H6:H26" si="0">F6+G6</f>
        <v>64000</v>
      </c>
    </row>
    <row r="7" spans="1:8" ht="15.95" customHeight="1" x14ac:dyDescent="0.2">
      <c r="A7" s="222" t="s">
        <v>492</v>
      </c>
      <c r="B7" s="21">
        <v>3000000</v>
      </c>
      <c r="C7" s="224" t="s">
        <v>491</v>
      </c>
      <c r="D7" s="21"/>
      <c r="E7" s="21">
        <v>3000000</v>
      </c>
      <c r="F7" s="21">
        <v>3000000</v>
      </c>
      <c r="G7" s="21"/>
      <c r="H7" s="36">
        <f t="shared" si="0"/>
        <v>3000000</v>
      </c>
    </row>
    <row r="8" spans="1:8" ht="15.95" customHeight="1" x14ac:dyDescent="0.2">
      <c r="A8" s="223" t="s">
        <v>493</v>
      </c>
      <c r="B8" s="21">
        <v>500000</v>
      </c>
      <c r="C8" s="224" t="s">
        <v>494</v>
      </c>
      <c r="D8" s="21"/>
      <c r="E8" s="21">
        <v>500000</v>
      </c>
      <c r="F8" s="21">
        <v>500000</v>
      </c>
      <c r="G8" s="21"/>
      <c r="H8" s="36">
        <f t="shared" si="0"/>
        <v>500000</v>
      </c>
    </row>
    <row r="9" spans="1:8" ht="15.95" customHeight="1" x14ac:dyDescent="0.2">
      <c r="A9" s="222" t="s">
        <v>495</v>
      </c>
      <c r="B9" s="21">
        <v>1000000</v>
      </c>
      <c r="C9" s="224" t="s">
        <v>491</v>
      </c>
      <c r="D9" s="21">
        <v>676000</v>
      </c>
      <c r="E9" s="21">
        <v>324000</v>
      </c>
      <c r="F9" s="21">
        <v>324000</v>
      </c>
      <c r="G9" s="21"/>
      <c r="H9" s="36">
        <f t="shared" si="0"/>
        <v>324000</v>
      </c>
    </row>
    <row r="10" spans="1:8" ht="15.95" customHeight="1" x14ac:dyDescent="0.2">
      <c r="A10" s="223" t="s">
        <v>496</v>
      </c>
      <c r="B10" s="21">
        <v>500000</v>
      </c>
      <c r="C10" s="224" t="s">
        <v>491</v>
      </c>
      <c r="D10" s="21"/>
      <c r="E10" s="21">
        <v>500000</v>
      </c>
      <c r="F10" s="21">
        <v>500000</v>
      </c>
      <c r="G10" s="21"/>
      <c r="H10" s="36">
        <f t="shared" si="0"/>
        <v>500000</v>
      </c>
    </row>
    <row r="11" spans="1:8" ht="15.95" customHeight="1" x14ac:dyDescent="0.2">
      <c r="A11" s="222" t="s">
        <v>497</v>
      </c>
      <c r="B11" s="21">
        <v>1200000</v>
      </c>
      <c r="C11" s="224" t="s">
        <v>491</v>
      </c>
      <c r="D11" s="21"/>
      <c r="E11" s="21">
        <v>1200000</v>
      </c>
      <c r="F11" s="21">
        <v>1200000</v>
      </c>
      <c r="G11" s="21"/>
      <c r="H11" s="36">
        <f t="shared" si="0"/>
        <v>1200000</v>
      </c>
    </row>
    <row r="12" spans="1:8" ht="15.95" customHeight="1" x14ac:dyDescent="0.2">
      <c r="A12" s="222" t="s">
        <v>498</v>
      </c>
      <c r="B12" s="21">
        <v>947000</v>
      </c>
      <c r="C12" s="224" t="s">
        <v>491</v>
      </c>
      <c r="D12" s="21"/>
      <c r="E12" s="21">
        <v>947000</v>
      </c>
      <c r="F12" s="21">
        <v>947000</v>
      </c>
      <c r="G12" s="21"/>
      <c r="H12" s="36">
        <f t="shared" si="0"/>
        <v>947000</v>
      </c>
    </row>
    <row r="13" spans="1:8" ht="15.95" customHeight="1" x14ac:dyDescent="0.2">
      <c r="A13" s="222" t="s">
        <v>499</v>
      </c>
      <c r="B13" s="21">
        <v>477588938</v>
      </c>
      <c r="C13" s="224" t="s">
        <v>491</v>
      </c>
      <c r="D13" s="21"/>
      <c r="E13" s="21">
        <v>23879447</v>
      </c>
      <c r="F13" s="21">
        <v>23879447</v>
      </c>
      <c r="G13" s="21"/>
      <c r="H13" s="36">
        <f t="shared" si="0"/>
        <v>23879447</v>
      </c>
    </row>
    <row r="14" spans="1:8" ht="15.95" customHeight="1" x14ac:dyDescent="0.2">
      <c r="A14" s="222" t="s">
        <v>500</v>
      </c>
      <c r="B14" s="21">
        <v>3000000</v>
      </c>
      <c r="C14" s="224" t="s">
        <v>494</v>
      </c>
      <c r="D14" s="21"/>
      <c r="E14" s="21">
        <v>3000000</v>
      </c>
      <c r="F14" s="21">
        <v>3000000</v>
      </c>
      <c r="G14" s="21"/>
      <c r="H14" s="36">
        <f t="shared" si="0"/>
        <v>3000000</v>
      </c>
    </row>
    <row r="15" spans="1:8" ht="15.95" customHeight="1" x14ac:dyDescent="0.2">
      <c r="A15" s="222" t="s">
        <v>501</v>
      </c>
      <c r="B15" s="21">
        <v>5000000</v>
      </c>
      <c r="C15" s="224" t="s">
        <v>494</v>
      </c>
      <c r="D15" s="21"/>
      <c r="E15" s="21">
        <v>5000000</v>
      </c>
      <c r="F15" s="21">
        <v>5000000</v>
      </c>
      <c r="G15" s="21"/>
      <c r="H15" s="36">
        <f t="shared" si="0"/>
        <v>5000000</v>
      </c>
    </row>
    <row r="16" spans="1:8" ht="15.95" customHeight="1" x14ac:dyDescent="0.2">
      <c r="A16" s="222" t="s">
        <v>502</v>
      </c>
      <c r="B16" s="21">
        <v>4000000</v>
      </c>
      <c r="C16" s="224" t="s">
        <v>491</v>
      </c>
      <c r="D16" s="21"/>
      <c r="E16" s="21">
        <v>4000000</v>
      </c>
      <c r="F16" s="21">
        <v>4000000</v>
      </c>
      <c r="G16" s="21"/>
      <c r="H16" s="36">
        <f t="shared" si="0"/>
        <v>4000000</v>
      </c>
    </row>
    <row r="17" spans="1:8" ht="15.95" customHeight="1" x14ac:dyDescent="0.2">
      <c r="A17" s="222" t="s">
        <v>503</v>
      </c>
      <c r="B17" s="21">
        <v>500000</v>
      </c>
      <c r="C17" s="224" t="s">
        <v>491</v>
      </c>
      <c r="D17" s="21"/>
      <c r="E17" s="21">
        <v>500000</v>
      </c>
      <c r="F17" s="21">
        <v>500000</v>
      </c>
      <c r="G17" s="21"/>
      <c r="H17" s="36">
        <f t="shared" si="0"/>
        <v>500000</v>
      </c>
    </row>
    <row r="18" spans="1:8" ht="15.95" customHeight="1" x14ac:dyDescent="0.2">
      <c r="A18" s="222" t="s">
        <v>504</v>
      </c>
      <c r="B18" s="21">
        <v>6000000</v>
      </c>
      <c r="C18" s="224" t="s">
        <v>491</v>
      </c>
      <c r="D18" s="21"/>
      <c r="E18" s="21">
        <v>6000000</v>
      </c>
      <c r="F18" s="21">
        <v>6000000</v>
      </c>
      <c r="G18" s="21"/>
      <c r="H18" s="36">
        <f t="shared" si="0"/>
        <v>6000000</v>
      </c>
    </row>
    <row r="19" spans="1:8" ht="15.95" customHeight="1" x14ac:dyDescent="0.2">
      <c r="A19" s="222" t="s">
        <v>505</v>
      </c>
      <c r="B19" s="21">
        <v>1000000</v>
      </c>
      <c r="C19" s="224" t="s">
        <v>491</v>
      </c>
      <c r="D19" s="21"/>
      <c r="E19" s="21">
        <v>1000000</v>
      </c>
      <c r="F19" s="21">
        <v>1000000</v>
      </c>
      <c r="G19" s="21"/>
      <c r="H19" s="36">
        <f t="shared" si="0"/>
        <v>1000000</v>
      </c>
    </row>
    <row r="20" spans="1:8" ht="15.95" customHeight="1" x14ac:dyDescent="0.2">
      <c r="A20" s="222" t="s">
        <v>506</v>
      </c>
      <c r="B20" s="21">
        <v>1300000</v>
      </c>
      <c r="C20" s="224" t="s">
        <v>491</v>
      </c>
      <c r="D20" s="21"/>
      <c r="E20" s="21">
        <v>1600000</v>
      </c>
      <c r="F20" s="21">
        <v>1600000</v>
      </c>
      <c r="G20" s="21"/>
      <c r="H20" s="36">
        <f t="shared" si="0"/>
        <v>1600000</v>
      </c>
    </row>
    <row r="21" spans="1:8" ht="15.95" customHeight="1" x14ac:dyDescent="0.2">
      <c r="A21" s="222" t="s">
        <v>507</v>
      </c>
      <c r="B21" s="21">
        <v>3500000</v>
      </c>
      <c r="C21" s="224" t="s">
        <v>491</v>
      </c>
      <c r="D21" s="21">
        <v>254000</v>
      </c>
      <c r="E21" s="21">
        <v>3246000</v>
      </c>
      <c r="F21" s="21">
        <v>3246000</v>
      </c>
      <c r="G21" s="21"/>
      <c r="H21" s="36">
        <f t="shared" si="0"/>
        <v>3246000</v>
      </c>
    </row>
    <row r="22" spans="1:8" ht="15.95" customHeight="1" x14ac:dyDescent="0.2">
      <c r="A22" s="339" t="s">
        <v>508</v>
      </c>
      <c r="B22" s="21">
        <v>2250000</v>
      </c>
      <c r="C22" s="224" t="s">
        <v>491</v>
      </c>
      <c r="D22" s="21"/>
      <c r="E22" s="21">
        <v>2250000</v>
      </c>
      <c r="F22" s="21">
        <v>2250000</v>
      </c>
      <c r="G22" s="21"/>
      <c r="H22" s="36">
        <f t="shared" si="0"/>
        <v>2250000</v>
      </c>
    </row>
    <row r="23" spans="1:8" ht="15.95" customHeight="1" x14ac:dyDescent="0.2">
      <c r="A23" s="339" t="s">
        <v>509</v>
      </c>
      <c r="B23" s="21">
        <v>1016000</v>
      </c>
      <c r="C23" s="224" t="s">
        <v>510</v>
      </c>
      <c r="D23" s="21"/>
      <c r="E23" s="21">
        <v>1016000</v>
      </c>
      <c r="F23" s="21">
        <v>1016000</v>
      </c>
      <c r="G23" s="21"/>
      <c r="H23" s="36">
        <f t="shared" si="0"/>
        <v>1016000</v>
      </c>
    </row>
    <row r="24" spans="1:8" ht="15.95" customHeight="1" x14ac:dyDescent="0.2">
      <c r="A24" s="339" t="s">
        <v>511</v>
      </c>
      <c r="B24" s="21">
        <v>8000000</v>
      </c>
      <c r="C24" s="224" t="s">
        <v>494</v>
      </c>
      <c r="D24" s="21"/>
      <c r="E24" s="21">
        <v>7700000</v>
      </c>
      <c r="F24" s="21">
        <v>7700000</v>
      </c>
      <c r="G24" s="21"/>
      <c r="H24" s="36">
        <f t="shared" si="0"/>
        <v>7700000</v>
      </c>
    </row>
    <row r="25" spans="1:8" ht="15.95" customHeight="1" x14ac:dyDescent="0.2">
      <c r="A25" s="339" t="s">
        <v>512</v>
      </c>
      <c r="B25" s="21">
        <v>19000000</v>
      </c>
      <c r="C25" s="224" t="s">
        <v>491</v>
      </c>
      <c r="D25" s="21"/>
      <c r="E25" s="21">
        <v>19000000</v>
      </c>
      <c r="F25" s="21">
        <v>19000000</v>
      </c>
      <c r="G25" s="21"/>
      <c r="H25" s="36">
        <f t="shared" si="0"/>
        <v>19000000</v>
      </c>
    </row>
    <row r="26" spans="1:8" ht="15.95" customHeight="1" x14ac:dyDescent="0.2">
      <c r="A26" s="339" t="s">
        <v>513</v>
      </c>
      <c r="B26" s="21">
        <v>9200000</v>
      </c>
      <c r="C26" s="224" t="s">
        <v>494</v>
      </c>
      <c r="D26" s="21"/>
      <c r="E26" s="21">
        <v>9200000</v>
      </c>
      <c r="F26" s="21">
        <v>9200000</v>
      </c>
      <c r="G26" s="21"/>
      <c r="H26" s="36">
        <f t="shared" si="0"/>
        <v>9200000</v>
      </c>
    </row>
    <row r="27" spans="1:8" ht="15.95" customHeight="1" x14ac:dyDescent="0.2">
      <c r="A27" s="339" t="s">
        <v>514</v>
      </c>
      <c r="B27" s="21">
        <v>21000000</v>
      </c>
      <c r="C27" s="224" t="s">
        <v>494</v>
      </c>
      <c r="D27" s="21"/>
      <c r="E27" s="21">
        <v>21000000</v>
      </c>
      <c r="F27" s="21">
        <v>21000000</v>
      </c>
      <c r="G27" s="21"/>
      <c r="H27" s="340">
        <f>F27+G27</f>
        <v>21000000</v>
      </c>
    </row>
    <row r="28" spans="1:8" ht="15.95" customHeight="1" x14ac:dyDescent="0.2">
      <c r="A28" s="339" t="s">
        <v>515</v>
      </c>
      <c r="B28" s="21">
        <v>12500000</v>
      </c>
      <c r="C28" s="224" t="s">
        <v>494</v>
      </c>
      <c r="D28" s="21"/>
      <c r="E28" s="21">
        <v>12500000</v>
      </c>
      <c r="F28" s="21">
        <v>12500000</v>
      </c>
      <c r="G28" s="21"/>
      <c r="H28" s="340">
        <f t="shared" ref="H28:H51" si="1">F28+G28</f>
        <v>12500000</v>
      </c>
    </row>
    <row r="29" spans="1:8" ht="15.95" customHeight="1" x14ac:dyDescent="0.2">
      <c r="A29" s="339" t="s">
        <v>516</v>
      </c>
      <c r="B29" s="21">
        <v>11450000</v>
      </c>
      <c r="C29" s="224" t="s">
        <v>491</v>
      </c>
      <c r="D29" s="21"/>
      <c r="E29" s="21">
        <v>11450000</v>
      </c>
      <c r="F29" s="21">
        <v>11450000</v>
      </c>
      <c r="G29" s="21"/>
      <c r="H29" s="340">
        <f t="shared" si="1"/>
        <v>11450000</v>
      </c>
    </row>
    <row r="30" spans="1:8" ht="15.95" customHeight="1" x14ac:dyDescent="0.2">
      <c r="A30" s="339" t="s">
        <v>517</v>
      </c>
      <c r="B30" s="21">
        <v>33770000</v>
      </c>
      <c r="C30" s="224" t="s">
        <v>494</v>
      </c>
      <c r="D30" s="21"/>
      <c r="E30" s="21">
        <v>33770000</v>
      </c>
      <c r="F30" s="21">
        <v>33770000</v>
      </c>
      <c r="G30" s="21"/>
      <c r="H30" s="340">
        <f t="shared" si="1"/>
        <v>33770000</v>
      </c>
    </row>
    <row r="31" spans="1:8" ht="15.95" customHeight="1" x14ac:dyDescent="0.2">
      <c r="A31" s="339" t="s">
        <v>518</v>
      </c>
      <c r="B31" s="21">
        <v>1900000</v>
      </c>
      <c r="C31" s="224" t="s">
        <v>494</v>
      </c>
      <c r="D31" s="21"/>
      <c r="E31" s="21">
        <v>1900000</v>
      </c>
      <c r="F31" s="21">
        <v>1900000</v>
      </c>
      <c r="G31" s="21"/>
      <c r="H31" s="340">
        <f t="shared" si="1"/>
        <v>1900000</v>
      </c>
    </row>
    <row r="32" spans="1:8" ht="15.95" customHeight="1" x14ac:dyDescent="0.2">
      <c r="A32" s="339" t="s">
        <v>519</v>
      </c>
      <c r="B32" s="21">
        <v>600000</v>
      </c>
      <c r="C32" s="224" t="s">
        <v>491</v>
      </c>
      <c r="D32" s="21"/>
      <c r="E32" s="21">
        <v>600000</v>
      </c>
      <c r="F32" s="21">
        <v>600000</v>
      </c>
      <c r="G32" s="21"/>
      <c r="H32" s="340">
        <f t="shared" si="1"/>
        <v>600000</v>
      </c>
    </row>
    <row r="33" spans="1:8" ht="15.95" customHeight="1" x14ac:dyDescent="0.2">
      <c r="A33" s="339" t="s">
        <v>520</v>
      </c>
      <c r="B33" s="21">
        <v>1000000</v>
      </c>
      <c r="C33" s="224" t="s">
        <v>494</v>
      </c>
      <c r="D33" s="21"/>
      <c r="E33" s="21">
        <v>1000000</v>
      </c>
      <c r="F33" s="21">
        <v>1000000</v>
      </c>
      <c r="G33" s="21"/>
      <c r="H33" s="340">
        <f t="shared" si="1"/>
        <v>1000000</v>
      </c>
    </row>
    <row r="34" spans="1:8" ht="15.95" customHeight="1" x14ac:dyDescent="0.2">
      <c r="A34" s="339" t="s">
        <v>521</v>
      </c>
      <c r="B34" s="21">
        <v>1000000</v>
      </c>
      <c r="C34" s="224" t="s">
        <v>494</v>
      </c>
      <c r="D34" s="21"/>
      <c r="E34" s="21">
        <v>1000000</v>
      </c>
      <c r="F34" s="21">
        <v>1000000</v>
      </c>
      <c r="G34" s="21">
        <v>375000</v>
      </c>
      <c r="H34" s="340">
        <f t="shared" si="1"/>
        <v>1375000</v>
      </c>
    </row>
    <row r="35" spans="1:8" ht="15.95" customHeight="1" x14ac:dyDescent="0.2">
      <c r="A35" s="339" t="s">
        <v>522</v>
      </c>
      <c r="B35" s="21">
        <v>2500000</v>
      </c>
      <c r="C35" s="224" t="s">
        <v>494</v>
      </c>
      <c r="D35" s="21"/>
      <c r="E35" s="21">
        <v>2500000</v>
      </c>
      <c r="F35" s="21">
        <v>2500000</v>
      </c>
      <c r="G35" s="345">
        <v>-2500000</v>
      </c>
      <c r="H35" s="340">
        <f t="shared" si="1"/>
        <v>0</v>
      </c>
    </row>
    <row r="36" spans="1:8" ht="15.95" customHeight="1" x14ac:dyDescent="0.2">
      <c r="A36" s="339" t="s">
        <v>523</v>
      </c>
      <c r="B36" s="21">
        <v>1500000</v>
      </c>
      <c r="C36" s="224" t="s">
        <v>494</v>
      </c>
      <c r="D36" s="21"/>
      <c r="E36" s="21">
        <v>1500000</v>
      </c>
      <c r="F36" s="21">
        <v>1500000</v>
      </c>
      <c r="G36" s="21"/>
      <c r="H36" s="340">
        <f t="shared" si="1"/>
        <v>1500000</v>
      </c>
    </row>
    <row r="37" spans="1:8" ht="15.95" customHeight="1" x14ac:dyDescent="0.2">
      <c r="A37" s="339" t="s">
        <v>524</v>
      </c>
      <c r="B37" s="21">
        <v>500000</v>
      </c>
      <c r="C37" s="224" t="s">
        <v>494</v>
      </c>
      <c r="D37" s="21"/>
      <c r="E37" s="21">
        <v>500000</v>
      </c>
      <c r="F37" s="21">
        <v>500000</v>
      </c>
      <c r="G37" s="21"/>
      <c r="H37" s="340">
        <f t="shared" si="1"/>
        <v>500000</v>
      </c>
    </row>
    <row r="38" spans="1:8" ht="15.95" customHeight="1" x14ac:dyDescent="0.2">
      <c r="A38" s="339" t="s">
        <v>525</v>
      </c>
      <c r="B38" s="21">
        <v>310000</v>
      </c>
      <c r="C38" s="224" t="s">
        <v>494</v>
      </c>
      <c r="D38" s="21"/>
      <c r="E38" s="21">
        <v>310000</v>
      </c>
      <c r="F38" s="21">
        <v>310000</v>
      </c>
      <c r="G38" s="21"/>
      <c r="H38" s="340">
        <f t="shared" si="1"/>
        <v>310000</v>
      </c>
    </row>
    <row r="39" spans="1:8" ht="15.95" customHeight="1" x14ac:dyDescent="0.2">
      <c r="A39" s="339" t="s">
        <v>526</v>
      </c>
      <c r="B39" s="21">
        <v>1200000</v>
      </c>
      <c r="C39" s="224" t="s">
        <v>494</v>
      </c>
      <c r="D39" s="21"/>
      <c r="E39" s="21">
        <v>1200000</v>
      </c>
      <c r="F39" s="21">
        <v>1200000</v>
      </c>
      <c r="G39" s="21"/>
      <c r="H39" s="340">
        <f t="shared" si="1"/>
        <v>1200000</v>
      </c>
    </row>
    <row r="40" spans="1:8" ht="15.95" customHeight="1" x14ac:dyDescent="0.2">
      <c r="A40" s="339" t="s">
        <v>527</v>
      </c>
      <c r="B40" s="21">
        <v>1400000</v>
      </c>
      <c r="C40" s="224" t="s">
        <v>494</v>
      </c>
      <c r="D40" s="21"/>
      <c r="E40" s="21">
        <v>1400000</v>
      </c>
      <c r="F40" s="21">
        <v>1400000</v>
      </c>
      <c r="G40" s="21"/>
      <c r="H40" s="340">
        <f t="shared" si="1"/>
        <v>1400000</v>
      </c>
    </row>
    <row r="41" spans="1:8" ht="15.95" customHeight="1" x14ac:dyDescent="0.2">
      <c r="A41" s="339" t="s">
        <v>528</v>
      </c>
      <c r="B41" s="21">
        <v>375000</v>
      </c>
      <c r="C41" s="224" t="s">
        <v>491</v>
      </c>
      <c r="D41" s="21">
        <v>33000</v>
      </c>
      <c r="E41" s="21">
        <v>342000</v>
      </c>
      <c r="F41" s="21">
        <v>342000</v>
      </c>
      <c r="G41" s="21"/>
      <c r="H41" s="340">
        <f t="shared" si="1"/>
        <v>342000</v>
      </c>
    </row>
    <row r="42" spans="1:8" ht="15.95" customHeight="1" x14ac:dyDescent="0.2">
      <c r="A42" s="339" t="s">
        <v>529</v>
      </c>
      <c r="B42" s="21">
        <v>1800000</v>
      </c>
      <c r="C42" s="224" t="s">
        <v>491</v>
      </c>
      <c r="D42" s="21"/>
      <c r="E42" s="21">
        <v>1800000</v>
      </c>
      <c r="F42" s="21">
        <v>1800000</v>
      </c>
      <c r="G42" s="21"/>
      <c r="H42" s="340">
        <f t="shared" si="1"/>
        <v>1800000</v>
      </c>
    </row>
    <row r="43" spans="1:8" ht="15.95" customHeight="1" x14ac:dyDescent="0.2">
      <c r="A43" s="339" t="s">
        <v>530</v>
      </c>
      <c r="B43" s="21">
        <v>17145000</v>
      </c>
      <c r="C43" s="224" t="s">
        <v>494</v>
      </c>
      <c r="D43" s="21"/>
      <c r="E43" s="21"/>
      <c r="F43" s="21">
        <v>17145000</v>
      </c>
      <c r="G43" s="21"/>
      <c r="H43" s="340">
        <f t="shared" si="1"/>
        <v>17145000</v>
      </c>
    </row>
    <row r="44" spans="1:8" ht="15.95" customHeight="1" x14ac:dyDescent="0.2">
      <c r="A44" s="339" t="s">
        <v>531</v>
      </c>
      <c r="B44" s="21">
        <v>2200000</v>
      </c>
      <c r="C44" s="224" t="s">
        <v>494</v>
      </c>
      <c r="D44" s="21"/>
      <c r="E44" s="21"/>
      <c r="F44" s="21">
        <v>2200000</v>
      </c>
      <c r="G44" s="21"/>
      <c r="H44" s="340">
        <f t="shared" si="1"/>
        <v>2200000</v>
      </c>
    </row>
    <row r="45" spans="1:8" ht="15.95" customHeight="1" x14ac:dyDescent="0.2">
      <c r="A45" s="339" t="s">
        <v>532</v>
      </c>
      <c r="B45" s="21">
        <v>3500000</v>
      </c>
      <c r="C45" s="224" t="s">
        <v>494</v>
      </c>
      <c r="D45" s="21"/>
      <c r="E45" s="21"/>
      <c r="F45" s="21">
        <v>3500000</v>
      </c>
      <c r="G45" s="21"/>
      <c r="H45" s="340">
        <f t="shared" si="1"/>
        <v>3500000</v>
      </c>
    </row>
    <row r="46" spans="1:8" ht="15.95" customHeight="1" x14ac:dyDescent="0.2">
      <c r="A46" s="339" t="s">
        <v>533</v>
      </c>
      <c r="B46" s="21">
        <v>1800000</v>
      </c>
      <c r="C46" s="224" t="s">
        <v>494</v>
      </c>
      <c r="D46" s="21"/>
      <c r="E46" s="21"/>
      <c r="F46" s="21">
        <v>1800000</v>
      </c>
      <c r="G46" s="21"/>
      <c r="H46" s="340">
        <f t="shared" si="1"/>
        <v>1800000</v>
      </c>
    </row>
    <row r="47" spans="1:8" ht="15.95" customHeight="1" x14ac:dyDescent="0.2">
      <c r="A47" s="339" t="s">
        <v>534</v>
      </c>
      <c r="B47" s="21">
        <v>300000</v>
      </c>
      <c r="C47" s="224" t="s">
        <v>494</v>
      </c>
      <c r="D47" s="21"/>
      <c r="E47" s="21"/>
      <c r="F47" s="21">
        <v>300000</v>
      </c>
      <c r="G47" s="21"/>
      <c r="H47" s="340">
        <f t="shared" si="1"/>
        <v>300000</v>
      </c>
    </row>
    <row r="48" spans="1:8" ht="15.95" customHeight="1" x14ac:dyDescent="0.2">
      <c r="A48" s="339" t="s">
        <v>560</v>
      </c>
      <c r="B48" s="21">
        <v>1905000</v>
      </c>
      <c r="C48" s="224" t="s">
        <v>494</v>
      </c>
      <c r="D48" s="21"/>
      <c r="E48" s="21"/>
      <c r="F48" s="21">
        <v>1905000</v>
      </c>
      <c r="G48" s="21"/>
      <c r="H48" s="340">
        <f t="shared" si="1"/>
        <v>1905000</v>
      </c>
    </row>
    <row r="49" spans="1:8" ht="15.95" customHeight="1" x14ac:dyDescent="0.2">
      <c r="A49" s="339" t="s">
        <v>561</v>
      </c>
      <c r="B49" s="21">
        <v>244724948</v>
      </c>
      <c r="C49" s="224" t="s">
        <v>562</v>
      </c>
      <c r="D49" s="21"/>
      <c r="E49" s="21"/>
      <c r="F49" s="21">
        <v>244724948</v>
      </c>
      <c r="G49" s="21"/>
      <c r="H49" s="340">
        <f t="shared" si="1"/>
        <v>244724948</v>
      </c>
    </row>
    <row r="50" spans="1:8" ht="15.95" customHeight="1" x14ac:dyDescent="0.2">
      <c r="A50" s="339" t="s">
        <v>575</v>
      </c>
      <c r="B50" s="21">
        <v>7500000</v>
      </c>
      <c r="C50" s="224" t="s">
        <v>494</v>
      </c>
      <c r="D50" s="21"/>
      <c r="E50" s="21"/>
      <c r="F50" s="21"/>
      <c r="G50" s="21">
        <v>7500000</v>
      </c>
      <c r="H50" s="340">
        <f t="shared" si="1"/>
        <v>7500000</v>
      </c>
    </row>
    <row r="51" spans="1:8" ht="15.95" customHeight="1" x14ac:dyDescent="0.2">
      <c r="A51" s="339" t="s">
        <v>576</v>
      </c>
      <c r="B51" s="21">
        <v>8000000</v>
      </c>
      <c r="C51" s="224" t="s">
        <v>494</v>
      </c>
      <c r="D51" s="21"/>
      <c r="E51" s="21"/>
      <c r="F51" s="21"/>
      <c r="G51" s="21">
        <v>8000000</v>
      </c>
      <c r="H51" s="340">
        <f t="shared" si="1"/>
        <v>8000000</v>
      </c>
    </row>
    <row r="52" spans="1:8" s="38" customFormat="1" ht="18" customHeight="1" thickBot="1" x14ac:dyDescent="0.25">
      <c r="A52" s="336" t="s">
        <v>46</v>
      </c>
      <c r="B52" s="337">
        <f>SUM(B5:B50)</f>
        <v>1336919886</v>
      </c>
      <c r="C52" s="338"/>
      <c r="D52" s="337">
        <f>SUM(D5:D47)</f>
        <v>73256000</v>
      </c>
      <c r="E52" s="337">
        <f>SUM(E5:E51)</f>
        <v>380879447</v>
      </c>
      <c r="F52" s="337">
        <f t="shared" ref="F52:H52" si="2">SUM(F5:F51)</f>
        <v>652454395</v>
      </c>
      <c r="G52" s="337">
        <f t="shared" si="2"/>
        <v>13375000</v>
      </c>
      <c r="H52" s="337">
        <f t="shared" si="2"/>
        <v>665829395</v>
      </c>
    </row>
  </sheetData>
  <mergeCells count="1">
    <mergeCell ref="A1:H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view="pageLayout" topLeftCell="A2" zoomScaleNormal="100" workbookViewId="0">
      <selection activeCell="H24" sqref="H24"/>
    </sheetView>
  </sheetViews>
  <sheetFormatPr defaultRowHeight="12.75" x14ac:dyDescent="0.2"/>
  <cols>
    <col min="1" max="1" width="54.1640625" style="27" customWidth="1"/>
    <col min="2" max="2" width="14" style="26" customWidth="1"/>
    <col min="3" max="3" width="12.6640625" style="26" customWidth="1"/>
    <col min="4" max="4" width="13.83203125" style="26" customWidth="1"/>
    <col min="5" max="6" width="14" style="26" customWidth="1"/>
    <col min="7" max="7" width="14.1640625" style="26" customWidth="1"/>
    <col min="8" max="8" width="15.1640625" style="26" customWidth="1"/>
    <col min="9" max="10" width="12.83203125" style="26" customWidth="1"/>
    <col min="11" max="11" width="13.83203125" style="26" customWidth="1"/>
    <col min="12" max="16384" width="9.33203125" style="26"/>
  </cols>
  <sheetData>
    <row r="1" spans="1:8" ht="24.75" customHeight="1" x14ac:dyDescent="0.2">
      <c r="A1" s="370" t="s">
        <v>1</v>
      </c>
      <c r="B1" s="370"/>
      <c r="C1" s="370"/>
      <c r="D1" s="370"/>
      <c r="E1" s="370"/>
      <c r="F1" s="370"/>
      <c r="G1" s="370"/>
      <c r="H1" s="370"/>
    </row>
    <row r="2" spans="1:8" ht="23.25" customHeight="1" thickBot="1" x14ac:dyDescent="0.3">
      <c r="A2" s="67"/>
      <c r="B2" s="35"/>
      <c r="C2" s="35"/>
      <c r="D2" s="35"/>
      <c r="E2" s="35"/>
      <c r="F2" s="35"/>
      <c r="G2" s="35"/>
      <c r="H2" s="30" t="str">
        <f>'3.sz.mell.'!H2</f>
        <v>Forintban!</v>
      </c>
    </row>
    <row r="3" spans="1:8" s="28" customFormat="1" ht="48.75" customHeight="1" thickBot="1" x14ac:dyDescent="0.25">
      <c r="A3" s="68" t="s">
        <v>50</v>
      </c>
      <c r="B3" s="69" t="s">
        <v>48</v>
      </c>
      <c r="C3" s="69" t="s">
        <v>49</v>
      </c>
      <c r="D3" s="69" t="str">
        <f>+'3.sz.mell.'!D3</f>
        <v>Felhasználás   2016. XII. 31-ig</v>
      </c>
      <c r="E3" s="69" t="str">
        <f>+CONCATENATE(LEFT(ÖSSZEFÜGGÉSEK!A6,4),". évi",CHAR(10),"eredeti előirányzat")</f>
        <v>2017. évi
eredeti előirányzat</v>
      </c>
      <c r="F3" s="69" t="s">
        <v>577</v>
      </c>
      <c r="G3" s="69" t="str">
        <f>+CONCATENATE("2. sz. módosítás",CHAR(10),LEFT(ÖSSZEFÜGGÉSEK!A6,4),".
(±)")</f>
        <v>2. sz. módosítás
2017.
(±)</v>
      </c>
      <c r="H3" s="31" t="str">
        <f>+CONCATENATE("Módosítás utáni",CHAR(10),LEFT(ÖSSZEFÜGGÉSEK!A6,4),". 05.25")</f>
        <v>Módosítás utáni
2017. 05.25</v>
      </c>
    </row>
    <row r="4" spans="1:8" s="35" customFormat="1" ht="15" customHeight="1" thickBot="1" x14ac:dyDescent="0.25">
      <c r="A4" s="32" t="s">
        <v>379</v>
      </c>
      <c r="B4" s="33" t="s">
        <v>380</v>
      </c>
      <c r="C4" s="33" t="s">
        <v>381</v>
      </c>
      <c r="D4" s="33" t="s">
        <v>383</v>
      </c>
      <c r="E4" s="33" t="s">
        <v>382</v>
      </c>
      <c r="F4" s="33" t="s">
        <v>384</v>
      </c>
      <c r="G4" s="33" t="s">
        <v>385</v>
      </c>
      <c r="H4" s="34" t="s">
        <v>574</v>
      </c>
    </row>
    <row r="5" spans="1:8" ht="15.95" customHeight="1" x14ac:dyDescent="0.2">
      <c r="A5" s="39" t="s">
        <v>535</v>
      </c>
      <c r="B5" s="40">
        <v>9000000</v>
      </c>
      <c r="C5" s="225" t="s">
        <v>494</v>
      </c>
      <c r="D5" s="40"/>
      <c r="E5" s="40">
        <v>9000000</v>
      </c>
      <c r="F5" s="40">
        <v>9000000</v>
      </c>
      <c r="G5" s="40"/>
      <c r="H5" s="41">
        <f>F5+G5</f>
        <v>9000000</v>
      </c>
    </row>
    <row r="6" spans="1:8" ht="15.95" customHeight="1" x14ac:dyDescent="0.2">
      <c r="A6" s="39" t="s">
        <v>536</v>
      </c>
      <c r="B6" s="40">
        <v>2800000</v>
      </c>
      <c r="C6" s="225" t="s">
        <v>494</v>
      </c>
      <c r="D6" s="40"/>
      <c r="E6" s="40">
        <v>2800000</v>
      </c>
      <c r="F6" s="40">
        <v>2800000</v>
      </c>
      <c r="G6" s="40"/>
      <c r="H6" s="41">
        <f t="shared" ref="H6:H23" si="0">E6+G6</f>
        <v>2800000</v>
      </c>
    </row>
    <row r="7" spans="1:8" ht="15.95" customHeight="1" x14ac:dyDescent="0.2">
      <c r="A7" s="39" t="s">
        <v>537</v>
      </c>
      <c r="B7" s="40">
        <v>3150000</v>
      </c>
      <c r="C7" s="225" t="s">
        <v>494</v>
      </c>
      <c r="D7" s="40"/>
      <c r="E7" s="40">
        <v>3150000</v>
      </c>
      <c r="F7" s="40">
        <v>3150000</v>
      </c>
      <c r="G7" s="40"/>
      <c r="H7" s="41">
        <f t="shared" si="0"/>
        <v>3150000</v>
      </c>
    </row>
    <row r="8" spans="1:8" ht="15.95" customHeight="1" x14ac:dyDescent="0.2">
      <c r="A8" s="39" t="s">
        <v>538</v>
      </c>
      <c r="B8" s="40">
        <v>400000</v>
      </c>
      <c r="C8" s="225" t="s">
        <v>491</v>
      </c>
      <c r="D8" s="40"/>
      <c r="E8" s="40">
        <v>400000</v>
      </c>
      <c r="F8" s="40">
        <v>400000</v>
      </c>
      <c r="G8" s="40"/>
      <c r="H8" s="41">
        <f t="shared" si="0"/>
        <v>400000</v>
      </c>
    </row>
    <row r="9" spans="1:8" ht="15.95" customHeight="1" x14ac:dyDescent="0.2">
      <c r="A9" s="39" t="s">
        <v>539</v>
      </c>
      <c r="B9" s="40">
        <v>8800000</v>
      </c>
      <c r="C9" s="225" t="s">
        <v>494</v>
      </c>
      <c r="D9" s="40"/>
      <c r="E9" s="40">
        <v>8800000</v>
      </c>
      <c r="F9" s="40">
        <v>8800000</v>
      </c>
      <c r="G9" s="40"/>
      <c r="H9" s="41">
        <f t="shared" si="0"/>
        <v>8800000</v>
      </c>
    </row>
    <row r="10" spans="1:8" ht="15.95" customHeight="1" x14ac:dyDescent="0.2">
      <c r="A10" s="39" t="s">
        <v>540</v>
      </c>
      <c r="B10" s="40">
        <v>300000</v>
      </c>
      <c r="C10" s="225" t="s">
        <v>494</v>
      </c>
      <c r="D10" s="40"/>
      <c r="E10" s="40">
        <v>300000</v>
      </c>
      <c r="F10" s="40">
        <v>300000</v>
      </c>
      <c r="G10" s="40"/>
      <c r="H10" s="41">
        <f t="shared" si="0"/>
        <v>300000</v>
      </c>
    </row>
    <row r="11" spans="1:8" ht="15.95" customHeight="1" x14ac:dyDescent="0.2">
      <c r="A11" s="39" t="s">
        <v>541</v>
      </c>
      <c r="B11" s="40">
        <v>100000</v>
      </c>
      <c r="C11" s="225" t="s">
        <v>494</v>
      </c>
      <c r="D11" s="40"/>
      <c r="E11" s="40">
        <v>100000</v>
      </c>
      <c r="F11" s="40">
        <v>100000</v>
      </c>
      <c r="G11" s="40"/>
      <c r="H11" s="41">
        <f t="shared" si="0"/>
        <v>100000</v>
      </c>
    </row>
    <row r="12" spans="1:8" ht="15.95" customHeight="1" x14ac:dyDescent="0.2">
      <c r="A12" s="39" t="s">
        <v>542</v>
      </c>
      <c r="B12" s="40">
        <v>300000</v>
      </c>
      <c r="C12" s="225" t="s">
        <v>491</v>
      </c>
      <c r="D12" s="40"/>
      <c r="E12" s="40">
        <v>300000</v>
      </c>
      <c r="F12" s="40">
        <v>300000</v>
      </c>
      <c r="G12" s="40"/>
      <c r="H12" s="41">
        <f t="shared" si="0"/>
        <v>300000</v>
      </c>
    </row>
    <row r="13" spans="1:8" ht="15.95" customHeight="1" x14ac:dyDescent="0.2">
      <c r="A13" s="39" t="s">
        <v>543</v>
      </c>
      <c r="B13" s="40">
        <v>180000</v>
      </c>
      <c r="C13" s="225" t="s">
        <v>494</v>
      </c>
      <c r="D13" s="40"/>
      <c r="E13" s="40">
        <v>180000</v>
      </c>
      <c r="F13" s="40">
        <v>180000</v>
      </c>
      <c r="G13" s="40"/>
      <c r="H13" s="41">
        <f t="shared" si="0"/>
        <v>180000</v>
      </c>
    </row>
    <row r="14" spans="1:8" ht="15.95" customHeight="1" x14ac:dyDescent="0.2">
      <c r="A14" s="39" t="s">
        <v>544</v>
      </c>
      <c r="B14" s="40">
        <v>10160000</v>
      </c>
      <c r="C14" s="225" t="s">
        <v>494</v>
      </c>
      <c r="D14" s="40"/>
      <c r="E14" s="40">
        <v>10160000</v>
      </c>
      <c r="F14" s="40">
        <v>10160000</v>
      </c>
      <c r="G14" s="40"/>
      <c r="H14" s="41">
        <f t="shared" si="0"/>
        <v>10160000</v>
      </c>
    </row>
    <row r="15" spans="1:8" ht="15.95" customHeight="1" x14ac:dyDescent="0.2">
      <c r="A15" s="39" t="s">
        <v>545</v>
      </c>
      <c r="B15" s="40">
        <v>2000000</v>
      </c>
      <c r="C15" s="225" t="s">
        <v>491</v>
      </c>
      <c r="D15" s="40"/>
      <c r="E15" s="40">
        <v>2000000</v>
      </c>
      <c r="F15" s="40">
        <v>2000000</v>
      </c>
      <c r="G15" s="40"/>
      <c r="H15" s="41">
        <f t="shared" si="0"/>
        <v>2000000</v>
      </c>
    </row>
    <row r="16" spans="1:8" ht="15.95" customHeight="1" x14ac:dyDescent="0.2">
      <c r="A16" s="39" t="s">
        <v>546</v>
      </c>
      <c r="B16" s="40">
        <v>150000</v>
      </c>
      <c r="C16" s="225" t="s">
        <v>491</v>
      </c>
      <c r="D16" s="40"/>
      <c r="E16" s="40">
        <v>150000</v>
      </c>
      <c r="F16" s="40">
        <v>150000</v>
      </c>
      <c r="G16" s="40"/>
      <c r="H16" s="41">
        <f t="shared" si="0"/>
        <v>150000</v>
      </c>
    </row>
    <row r="17" spans="1:8" ht="15.95" customHeight="1" x14ac:dyDescent="0.2">
      <c r="A17" s="39" t="s">
        <v>547</v>
      </c>
      <c r="B17" s="40">
        <v>400000</v>
      </c>
      <c r="C17" s="225" t="s">
        <v>494</v>
      </c>
      <c r="D17" s="40"/>
      <c r="E17" s="40">
        <v>400000</v>
      </c>
      <c r="F17" s="40">
        <v>400000</v>
      </c>
      <c r="G17" s="40"/>
      <c r="H17" s="41">
        <f t="shared" si="0"/>
        <v>400000</v>
      </c>
    </row>
    <row r="18" spans="1:8" ht="15.95" customHeight="1" x14ac:dyDescent="0.2">
      <c r="A18" s="39" t="s">
        <v>548</v>
      </c>
      <c r="B18" s="40">
        <v>2000000</v>
      </c>
      <c r="C18" s="225" t="s">
        <v>491</v>
      </c>
      <c r="D18" s="40"/>
      <c r="E18" s="40">
        <v>2000000</v>
      </c>
      <c r="F18" s="40">
        <v>2000000</v>
      </c>
      <c r="G18" s="40"/>
      <c r="H18" s="41">
        <f t="shared" si="0"/>
        <v>2000000</v>
      </c>
    </row>
    <row r="19" spans="1:8" ht="15.95" customHeight="1" x14ac:dyDescent="0.2">
      <c r="A19" s="39" t="s">
        <v>549</v>
      </c>
      <c r="B19" s="40">
        <v>1700000</v>
      </c>
      <c r="C19" s="225" t="s">
        <v>491</v>
      </c>
      <c r="D19" s="40">
        <v>233000</v>
      </c>
      <c r="E19" s="40">
        <v>1467000</v>
      </c>
      <c r="F19" s="40">
        <v>1467000</v>
      </c>
      <c r="G19" s="40"/>
      <c r="H19" s="41">
        <f t="shared" si="0"/>
        <v>1467000</v>
      </c>
    </row>
    <row r="20" spans="1:8" ht="15.95" customHeight="1" x14ac:dyDescent="0.2">
      <c r="A20" s="39" t="s">
        <v>550</v>
      </c>
      <c r="B20" s="40">
        <v>500000</v>
      </c>
      <c r="C20" s="225" t="s">
        <v>494</v>
      </c>
      <c r="D20" s="40"/>
      <c r="E20" s="40">
        <v>500000</v>
      </c>
      <c r="F20" s="40">
        <v>500000</v>
      </c>
      <c r="G20" s="40"/>
      <c r="H20" s="41">
        <f t="shared" si="0"/>
        <v>500000</v>
      </c>
    </row>
    <row r="21" spans="1:8" ht="15.95" customHeight="1" x14ac:dyDescent="0.2">
      <c r="A21" s="39" t="s">
        <v>551</v>
      </c>
      <c r="B21" s="40">
        <v>150000</v>
      </c>
      <c r="C21" s="225" t="s">
        <v>510</v>
      </c>
      <c r="D21" s="40"/>
      <c r="E21" s="40">
        <v>150000</v>
      </c>
      <c r="F21" s="40">
        <v>150000</v>
      </c>
      <c r="G21" s="40"/>
      <c r="H21" s="41">
        <f t="shared" si="0"/>
        <v>150000</v>
      </c>
    </row>
    <row r="22" spans="1:8" ht="15.95" customHeight="1" x14ac:dyDescent="0.2">
      <c r="A22" s="39" t="s">
        <v>552</v>
      </c>
      <c r="B22" s="40">
        <v>15000000</v>
      </c>
      <c r="C22" s="225" t="s">
        <v>494</v>
      </c>
      <c r="D22" s="40"/>
      <c r="E22" s="40">
        <v>15000000</v>
      </c>
      <c r="F22" s="40">
        <v>15000000</v>
      </c>
      <c r="G22" s="40"/>
      <c r="H22" s="41">
        <f t="shared" si="0"/>
        <v>15000000</v>
      </c>
    </row>
    <row r="23" spans="1:8" ht="15.95" customHeight="1" thickBot="1" x14ac:dyDescent="0.25">
      <c r="A23" s="42"/>
      <c r="B23" s="43"/>
      <c r="C23" s="226"/>
      <c r="D23" s="43"/>
      <c r="E23" s="43"/>
      <c r="F23" s="43"/>
      <c r="G23" s="43"/>
      <c r="H23" s="44">
        <f t="shared" si="0"/>
        <v>0</v>
      </c>
    </row>
    <row r="24" spans="1:8" s="38" customFormat="1" ht="18" customHeight="1" thickBot="1" x14ac:dyDescent="0.25">
      <c r="A24" s="70" t="s">
        <v>46</v>
      </c>
      <c r="B24" s="71">
        <f>SUM(B5:B23)</f>
        <v>57090000</v>
      </c>
      <c r="C24" s="54"/>
      <c r="D24" s="71">
        <f>SUM(D5:D23)</f>
        <v>233000</v>
      </c>
      <c r="E24" s="71">
        <f>SUM(E5:E23)</f>
        <v>56857000</v>
      </c>
      <c r="F24" s="71">
        <f>SUM(F5:F23)</f>
        <v>56857000</v>
      </c>
      <c r="G24" s="71">
        <f>SUM(G5:G23)</f>
        <v>0</v>
      </c>
      <c r="H24" s="45">
        <f>SUM(H5:H23)</f>
        <v>56857000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18</vt:i4>
      </vt:variant>
    </vt:vector>
  </HeadingPairs>
  <TitlesOfParts>
    <vt:vector size="44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ELLENŐRZÉS-1.sz.2.a.sz.2.b.sz.</vt:lpstr>
      <vt:lpstr>3.sz.mell.</vt:lpstr>
      <vt:lpstr>4.sz.mell.</vt:lpstr>
      <vt:lpstr>5.1. sz. mell</vt:lpstr>
      <vt:lpstr>5.1.1. sz. mell</vt:lpstr>
      <vt:lpstr>5.1.2. sz. mell</vt:lpstr>
      <vt:lpstr>5.2. sz. mell</vt:lpstr>
      <vt:lpstr>5.2.1. sz. mell</vt:lpstr>
      <vt:lpstr>5.3. sz. mell</vt:lpstr>
      <vt:lpstr>5.3.1. sz. mell</vt:lpstr>
      <vt:lpstr>5.4. sz. mell </vt:lpstr>
      <vt:lpstr>5.4.1. sz. mell </vt:lpstr>
      <vt:lpstr>5.5. sz. mell</vt:lpstr>
      <vt:lpstr>5.5.1. sz. mell</vt:lpstr>
      <vt:lpstr>5.6. sz. mell</vt:lpstr>
      <vt:lpstr>5.6.1. sz. mell</vt:lpstr>
      <vt:lpstr>5.7. sz. mell</vt:lpstr>
      <vt:lpstr>5.7.1. sz. mell</vt:lpstr>
      <vt:lpstr>Munka1</vt:lpstr>
      <vt:lpstr>Munka2</vt:lpstr>
      <vt:lpstr>'5.1. sz. mell'!Nyomtatási_cím</vt:lpstr>
      <vt:lpstr>'5.1.1. sz. mell'!Nyomtatási_cím</vt:lpstr>
      <vt:lpstr>'5.1.2. sz. mell'!Nyomtatási_cím</vt:lpstr>
      <vt:lpstr>'5.2. sz. mell'!Nyomtatási_cím</vt:lpstr>
      <vt:lpstr>'5.2.1. sz. mell'!Nyomtatási_cím</vt:lpstr>
      <vt:lpstr>'5.3. sz. mell'!Nyomtatási_cím</vt:lpstr>
      <vt:lpstr>'5.3.1. sz. mell'!Nyomtatási_cím</vt:lpstr>
      <vt:lpstr>'5.4. sz. mell '!Nyomtatási_cím</vt:lpstr>
      <vt:lpstr>'5.4.1. sz. mell '!Nyomtatási_cím</vt:lpstr>
      <vt:lpstr>'5.5. sz. mell'!Nyomtatási_cím</vt:lpstr>
      <vt:lpstr>'5.5.1. sz. mell'!Nyomtatási_cím</vt:lpstr>
      <vt:lpstr>'5.6. sz. mell'!Nyomtatási_cím</vt:lpstr>
      <vt:lpstr>'5.6.1. sz. mell'!Nyomtatási_cím</vt:lpstr>
      <vt:lpstr>'5.7. sz. mell'!Nyomtatási_cím</vt:lpstr>
      <vt:lpstr>'5.7.1. sz. mell'!Nyomtatási_cím</vt:lpstr>
      <vt:lpstr>'1.1.sz.mell.'!Nyomtatási_terület</vt:lpstr>
      <vt:lpstr>'1.2.sz.mell.'!Nyomtatási_terület</vt:lpstr>
      <vt:lpstr>'1.3.sz.mell.'!Nyomtatási_terület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CSPMH</cp:lastModifiedBy>
  <cp:lastPrinted>2017-09-06T12:37:46Z</cp:lastPrinted>
  <dcterms:created xsi:type="dcterms:W3CDTF">1999-10-30T10:30:45Z</dcterms:created>
  <dcterms:modified xsi:type="dcterms:W3CDTF">2017-09-12T06:51:21Z</dcterms:modified>
</cp:coreProperties>
</file>