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Képviselő-testületi ülés anyagai 2018\2018.02.15. soros\Nyílt\2018. évi költségvetés\"/>
    </mc:Choice>
  </mc:AlternateContent>
  <bookViews>
    <workbookView xWindow="0" yWindow="0" windowWidth="28800" windowHeight="12210" firstSheet="12" activeTab="15" xr2:uid="{00000000-000D-0000-FFFF-FFFF00000000}"/>
  </bookViews>
  <sheets>
    <sheet name="összevont bev" sheetId="52" r:id="rId1"/>
    <sheet name="összevont kiad" sheetId="54" r:id="rId2"/>
    <sheet name="önk bev" sheetId="36" r:id="rId3"/>
    <sheet name="önk kiad" sheetId="51" r:id="rId4"/>
    <sheet name="0" sheetId="58" state="hidden" r:id="rId5"/>
    <sheet name="óvoda" sheetId="59" r:id="rId6"/>
    <sheet name="Homoki O" sheetId="61" state="hidden" r:id="rId7"/>
    <sheet name="Vadárv O " sheetId="63" state="hidden" r:id="rId8"/>
    <sheet name="Könyvtár " sheetId="67" state="hidden" r:id="rId9"/>
    <sheet name="Múzeum" sheetId="69" state="hidden" r:id="rId10"/>
    <sheet name="ESZI " sheetId="71" state="hidden" r:id="rId11"/>
    <sheet name="bevételek részl" sheetId="5" r:id="rId12"/>
    <sheet name="működési tám részl" sheetId="37" r:id="rId13"/>
    <sheet name="int.bev.cofog" sheetId="73" r:id="rId14"/>
    <sheet name="önk.bev.cofog" sheetId="74" r:id="rId15"/>
    <sheet name="int.kiadás.cofog" sheetId="76" r:id="rId16"/>
    <sheet name="önk.kiadás.cofog" sheetId="77" r:id="rId17"/>
    <sheet name="létszám" sheetId="18" r:id="rId18"/>
    <sheet name="ellátások részl" sheetId="16" r:id="rId19"/>
    <sheet name="felhalm kiad" sheetId="15" r:id="rId20"/>
    <sheet name="összev mérleg" sheetId="79" r:id="rId21"/>
    <sheet name="műk mérleg" sheetId="80" r:id="rId22"/>
    <sheet name="felh mérleg" sheetId="81" r:id="rId23"/>
    <sheet name="közvetett tám" sheetId="39" r:id="rId24"/>
    <sheet name="több éves kih köt" sheetId="40" r:id="rId25"/>
    <sheet name="adósságot keletkeztető" sheetId="82" r:id="rId26"/>
    <sheet name="ei felh üt" sheetId="24" r:id="rId27"/>
    <sheet name="EU projekt" sheetId="34" r:id="rId28"/>
    <sheet name="gördülő" sheetId="83" r:id="rId29"/>
    <sheet name="Munka1" sheetId="84" r:id="rId30"/>
  </sheets>
  <definedNames>
    <definedName name="_xlnm.Print_Area" localSheetId="4">'0'!$A$1:$G$43</definedName>
    <definedName name="_xlnm.Print_Area" localSheetId="10">'ESZI '!$A$1:$G$45</definedName>
    <definedName name="_xlnm.Print_Area" localSheetId="6">'Homoki O'!$A$1:$G$46</definedName>
    <definedName name="_xlnm.Print_Area" localSheetId="13">int.bev.cofog!$A$1:$Q$17</definedName>
    <definedName name="_xlnm.Print_Area" localSheetId="8">'Könyvtár '!$A$1:$G$44</definedName>
    <definedName name="_xlnm.Print_Area" localSheetId="9">Múzeum!$A$1:$G$44</definedName>
    <definedName name="_xlnm.Print_Area" localSheetId="12">'működési tám részl'!$A$1:$B$42</definedName>
    <definedName name="_xlnm.Print_Area" localSheetId="5">óvoda!$A$1:$H$109</definedName>
    <definedName name="_xlnm.Print_Area" localSheetId="2">'önk bev'!$A$1:$G$48</definedName>
    <definedName name="_xlnm.Print_Area" localSheetId="3">'önk kiad'!$A$1:$G$66</definedName>
    <definedName name="_xlnm.Print_Area" localSheetId="14">önk.bev.cofog!$B$39:$O$53</definedName>
    <definedName name="_xlnm.Print_Area" localSheetId="16">önk.kiadás.cofog!$A$1:$P$40</definedName>
    <definedName name="_xlnm.Print_Area" localSheetId="0">'összevont bev'!$A$1:$J$50</definedName>
    <definedName name="_xlnm.Print_Area" localSheetId="1">'összevont kiad'!$A$1:$J$26</definedName>
    <definedName name="_xlnm.Print_Area" localSheetId="7">'Vadárv O '!$A$1:$G$43</definedName>
  </definedNames>
  <calcPr calcId="162913"/>
</workbook>
</file>

<file path=xl/calcChain.xml><?xml version="1.0" encoding="utf-8"?>
<calcChain xmlns="http://schemas.openxmlformats.org/spreadsheetml/2006/main">
  <c r="O26" i="24" l="1"/>
  <c r="O28" i="24"/>
  <c r="O27" i="24"/>
  <c r="O13" i="24"/>
  <c r="O14" i="24"/>
  <c r="O15" i="24"/>
  <c r="O16" i="24"/>
  <c r="O17" i="24"/>
  <c r="O19" i="24"/>
  <c r="O12" i="24"/>
  <c r="O11" i="24"/>
  <c r="F22" i="79" l="1"/>
  <c r="J20" i="54"/>
  <c r="G42" i="36"/>
  <c r="J38" i="52"/>
  <c r="D47" i="52"/>
  <c r="D19" i="54"/>
  <c r="J19" i="54" s="1"/>
  <c r="D18" i="54"/>
  <c r="D16" i="54"/>
  <c r="J16" i="54" s="1"/>
  <c r="D15" i="54"/>
  <c r="J15" i="54" s="1"/>
  <c r="D14" i="54"/>
  <c r="J14" i="54" s="1"/>
  <c r="D12" i="54"/>
  <c r="D20" i="52"/>
  <c r="H24" i="59"/>
  <c r="K17" i="73"/>
  <c r="D26" i="51"/>
  <c r="G25" i="51"/>
  <c r="F17" i="79"/>
  <c r="C28" i="15"/>
  <c r="C17" i="15"/>
  <c r="D60" i="51"/>
  <c r="G59" i="51"/>
  <c r="C22" i="16"/>
  <c r="F13" i="79" s="1"/>
  <c r="E94" i="59"/>
  <c r="E90" i="59" s="1"/>
  <c r="H84" i="59"/>
  <c r="D80" i="59"/>
  <c r="F47" i="59"/>
  <c r="H47" i="59" s="1"/>
  <c r="E10" i="54" s="1"/>
  <c r="H45" i="59"/>
  <c r="D61" i="59"/>
  <c r="H63" i="59"/>
  <c r="F85" i="59"/>
  <c r="K15" i="76"/>
  <c r="H37" i="59"/>
  <c r="F48" i="59" l="1"/>
  <c r="F108" i="59" s="1"/>
  <c r="D17" i="54"/>
  <c r="J17" i="54" s="1"/>
  <c r="G85" i="59"/>
  <c r="B28" i="37"/>
  <c r="E23" i="59" s="1"/>
  <c r="B22" i="37"/>
  <c r="B12" i="37"/>
  <c r="D49" i="52"/>
  <c r="J24" i="52"/>
  <c r="G26" i="36"/>
  <c r="D25" i="36"/>
  <c r="D23" i="52"/>
  <c r="D30" i="36"/>
  <c r="D17" i="52"/>
  <c r="D16" i="52"/>
  <c r="D11" i="52"/>
  <c r="C22" i="5"/>
  <c r="B21" i="37" l="1"/>
  <c r="D23" i="59"/>
  <c r="E22" i="59"/>
  <c r="E15" i="73"/>
  <c r="D18" i="52"/>
  <c r="D14" i="18"/>
  <c r="D22" i="59" l="1"/>
  <c r="E14" i="73"/>
  <c r="L14" i="73" s="1"/>
  <c r="K12" i="77"/>
  <c r="L12" i="77" s="1"/>
  <c r="L38" i="77"/>
  <c r="K13" i="77"/>
  <c r="L13" i="77" s="1"/>
  <c r="K32" i="77"/>
  <c r="L32" i="77" s="1"/>
  <c r="K34" i="77"/>
  <c r="L34" i="77" s="1"/>
  <c r="K35" i="77"/>
  <c r="L35" i="77" s="1"/>
  <c r="K36" i="77"/>
  <c r="L36" i="77" s="1"/>
  <c r="G37" i="77"/>
  <c r="G40" i="77" s="1"/>
  <c r="H37" i="77"/>
  <c r="H40" i="77" s="1"/>
  <c r="I37" i="77"/>
  <c r="J37" i="77"/>
  <c r="J40" i="77" s="1"/>
  <c r="K25" i="77"/>
  <c r="L25" i="77" s="1"/>
  <c r="K26" i="77"/>
  <c r="L26" i="77" s="1"/>
  <c r="K27" i="77"/>
  <c r="L27" i="77" s="1"/>
  <c r="K28" i="77"/>
  <c r="L28" i="77" s="1"/>
  <c r="K29" i="77"/>
  <c r="L29" i="77" s="1"/>
  <c r="K30" i="77"/>
  <c r="L30" i="77" s="1"/>
  <c r="K31" i="77"/>
  <c r="L31" i="77" s="1"/>
  <c r="K24" i="77"/>
  <c r="L24" i="77" s="1"/>
  <c r="K23" i="77"/>
  <c r="L23" i="77" s="1"/>
  <c r="K22" i="77"/>
  <c r="L22" i="77" s="1"/>
  <c r="K21" i="77"/>
  <c r="L21" i="77" s="1"/>
  <c r="K20" i="77"/>
  <c r="L20" i="77" s="1"/>
  <c r="K19" i="77"/>
  <c r="L19" i="77" s="1"/>
  <c r="K15" i="77"/>
  <c r="L15" i="77" s="1"/>
  <c r="K16" i="77"/>
  <c r="L16" i="77" s="1"/>
  <c r="K17" i="77"/>
  <c r="L17" i="77" s="1"/>
  <c r="K18" i="77"/>
  <c r="L18" i="77" s="1"/>
  <c r="K14" i="77"/>
  <c r="L14" i="77" s="1"/>
  <c r="D37" i="77"/>
  <c r="O38" i="74"/>
  <c r="N38" i="74"/>
  <c r="L14" i="74"/>
  <c r="M14" i="74" s="1"/>
  <c r="L15" i="74"/>
  <c r="M15" i="74" s="1"/>
  <c r="L16" i="74"/>
  <c r="M16" i="74" s="1"/>
  <c r="L17" i="74"/>
  <c r="M17" i="74" s="1"/>
  <c r="L18" i="74"/>
  <c r="M18" i="74" s="1"/>
  <c r="L19" i="74"/>
  <c r="M19" i="74" s="1"/>
  <c r="L20" i="74"/>
  <c r="M20" i="74" s="1"/>
  <c r="L21" i="74"/>
  <c r="L22" i="74"/>
  <c r="M22" i="74" s="1"/>
  <c r="L23" i="74"/>
  <c r="M23" i="74" s="1"/>
  <c r="L24" i="74"/>
  <c r="M24" i="74" s="1"/>
  <c r="L25" i="74"/>
  <c r="M25" i="74" s="1"/>
  <c r="L26" i="74"/>
  <c r="M26" i="74" s="1"/>
  <c r="L27" i="74"/>
  <c r="M27" i="74" s="1"/>
  <c r="L29" i="74"/>
  <c r="M29" i="74" s="1"/>
  <c r="L30" i="74"/>
  <c r="M30" i="74" s="1"/>
  <c r="L31" i="74"/>
  <c r="M31" i="74" s="1"/>
  <c r="L32" i="74"/>
  <c r="M32" i="74" s="1"/>
  <c r="L33" i="74"/>
  <c r="M33" i="74" s="1"/>
  <c r="L34" i="74"/>
  <c r="M34" i="74" s="1"/>
  <c r="L36" i="74"/>
  <c r="M36" i="74" s="1"/>
  <c r="L37" i="74"/>
  <c r="M37" i="74" s="1"/>
  <c r="L12" i="74"/>
  <c r="M12" i="74" s="1"/>
  <c r="G38" i="74"/>
  <c r="H38" i="74"/>
  <c r="I38" i="74"/>
  <c r="J38" i="74"/>
  <c r="K38" i="74"/>
  <c r="D38" i="74"/>
  <c r="F38" i="74"/>
  <c r="L28" i="74"/>
  <c r="M28" i="74" s="1"/>
  <c r="L35" i="74"/>
  <c r="M35" i="74" s="1"/>
  <c r="L13" i="74" l="1"/>
  <c r="F37" i="77"/>
  <c r="F40" i="77" s="1"/>
  <c r="E38" i="74"/>
  <c r="L38" i="74" s="1"/>
  <c r="E13" i="76"/>
  <c r="E12" i="76"/>
  <c r="E17" i="73"/>
  <c r="F17" i="73"/>
  <c r="G17" i="73"/>
  <c r="H17" i="73"/>
  <c r="I17" i="73"/>
  <c r="J17" i="73"/>
  <c r="D17" i="73"/>
  <c r="M14" i="73"/>
  <c r="L15" i="73"/>
  <c r="M15" i="73" s="1"/>
  <c r="L16" i="73"/>
  <c r="E49" i="52"/>
  <c r="J48" i="52"/>
  <c r="D22" i="52"/>
  <c r="C19" i="5"/>
  <c r="G12" i="36"/>
  <c r="C24" i="5"/>
  <c r="M13" i="74" l="1"/>
  <c r="M38" i="74" s="1"/>
  <c r="M16" i="73"/>
  <c r="L17" i="73"/>
  <c r="M17" i="73" s="1"/>
  <c r="E16" i="76"/>
  <c r="C29" i="5"/>
  <c r="H14" i="59"/>
  <c r="E36" i="52" s="1"/>
  <c r="H13" i="59"/>
  <c r="E35" i="52" s="1"/>
  <c r="E39" i="52" s="1"/>
  <c r="E45" i="52" s="1"/>
  <c r="E50" i="52" s="1"/>
  <c r="G25" i="59"/>
  <c r="E25" i="59"/>
  <c r="E27" i="59" s="1"/>
  <c r="D25" i="59"/>
  <c r="D27" i="59" s="1"/>
  <c r="H23" i="59"/>
  <c r="H22" i="59"/>
  <c r="G19" i="59"/>
  <c r="H19" i="59" s="1"/>
  <c r="E104" i="59"/>
  <c r="H106" i="59"/>
  <c r="H105" i="59"/>
  <c r="E91" i="59"/>
  <c r="H91" i="59" s="1"/>
  <c r="H103" i="59"/>
  <c r="H102" i="59"/>
  <c r="H101" i="59"/>
  <c r="H100" i="59"/>
  <c r="H99" i="59"/>
  <c r="H98" i="59"/>
  <c r="H97" i="59"/>
  <c r="H96" i="59"/>
  <c r="H95" i="59"/>
  <c r="H93" i="59"/>
  <c r="H92" i="59"/>
  <c r="D94" i="59"/>
  <c r="F14" i="76"/>
  <c r="K14" i="76" s="1"/>
  <c r="L14" i="76" s="1"/>
  <c r="H83" i="59"/>
  <c r="E80" i="59"/>
  <c r="H80" i="59" s="1"/>
  <c r="E74" i="59"/>
  <c r="D74" i="59"/>
  <c r="H81" i="59"/>
  <c r="H79" i="59"/>
  <c r="H78" i="59"/>
  <c r="H77" i="59"/>
  <c r="H76" i="59"/>
  <c r="H75" i="59"/>
  <c r="E70" i="59"/>
  <c r="D70" i="59"/>
  <c r="H73" i="59"/>
  <c r="H72" i="59"/>
  <c r="H71" i="59"/>
  <c r="H69" i="59"/>
  <c r="H68" i="59"/>
  <c r="H67" i="59"/>
  <c r="H66" i="59"/>
  <c r="H65" i="59"/>
  <c r="E64" i="59"/>
  <c r="H64" i="59" s="1"/>
  <c r="E61" i="59"/>
  <c r="H61" i="59" s="1"/>
  <c r="H62" i="59"/>
  <c r="E54" i="59"/>
  <c r="D54" i="59"/>
  <c r="H60" i="59"/>
  <c r="H59" i="59"/>
  <c r="H58" i="59"/>
  <c r="H57" i="59"/>
  <c r="H56" i="59"/>
  <c r="H55" i="59"/>
  <c r="H53" i="59"/>
  <c r="H52" i="59"/>
  <c r="H51" i="59"/>
  <c r="E50" i="59"/>
  <c r="D50" i="59"/>
  <c r="H49" i="59"/>
  <c r="E47" i="59"/>
  <c r="H46" i="59"/>
  <c r="H35" i="59"/>
  <c r="H38" i="59"/>
  <c r="E44" i="59"/>
  <c r="E48" i="59" s="1"/>
  <c r="D13" i="76" s="1"/>
  <c r="D44" i="59"/>
  <c r="D48" i="59" s="1"/>
  <c r="D12" i="76" s="1"/>
  <c r="H40" i="59"/>
  <c r="D44" i="51"/>
  <c r="D50" i="51" s="1"/>
  <c r="C26" i="16"/>
  <c r="D45" i="51"/>
  <c r="G45" i="51" s="1"/>
  <c r="D55" i="51"/>
  <c r="G49" i="51"/>
  <c r="G48" i="51"/>
  <c r="G47" i="51"/>
  <c r="G46" i="51"/>
  <c r="XFD46" i="51" s="1"/>
  <c r="G29" i="51"/>
  <c r="D22" i="51"/>
  <c r="D10" i="54" s="1"/>
  <c r="J10" i="54" s="1"/>
  <c r="G21" i="51"/>
  <c r="G43" i="51"/>
  <c r="G39" i="51"/>
  <c r="G20" i="51"/>
  <c r="G11" i="51"/>
  <c r="G15" i="51"/>
  <c r="G13" i="51"/>
  <c r="G18" i="51"/>
  <c r="D41" i="36"/>
  <c r="C13" i="80" s="1"/>
  <c r="G40" i="36"/>
  <c r="G33" i="36"/>
  <c r="D32" i="36"/>
  <c r="D24" i="36"/>
  <c r="D20" i="36"/>
  <c r="C11" i="80" s="1"/>
  <c r="G10" i="36"/>
  <c r="G11" i="36"/>
  <c r="G13" i="36"/>
  <c r="G14" i="36"/>
  <c r="G15" i="36"/>
  <c r="G16" i="36"/>
  <c r="G18" i="36"/>
  <c r="G19" i="36"/>
  <c r="G22" i="36"/>
  <c r="G23" i="36"/>
  <c r="G24" i="36"/>
  <c r="G25" i="36"/>
  <c r="G27" i="36"/>
  <c r="G28" i="36"/>
  <c r="G29" i="36"/>
  <c r="G31" i="36"/>
  <c r="G34" i="36"/>
  <c r="G35" i="36"/>
  <c r="G36" i="36"/>
  <c r="G37" i="36"/>
  <c r="G38" i="36"/>
  <c r="G39" i="36"/>
  <c r="G43" i="36"/>
  <c r="G45" i="36"/>
  <c r="G46" i="36"/>
  <c r="G9" i="36"/>
  <c r="B10" i="37"/>
  <c r="B36" i="37"/>
  <c r="B33" i="37" s="1"/>
  <c r="C36" i="83"/>
  <c r="D36" i="83" s="1"/>
  <c r="E36" i="83" s="1"/>
  <c r="C12" i="83"/>
  <c r="D12" i="83" s="1"/>
  <c r="E12" i="83" s="1"/>
  <c r="C13" i="83"/>
  <c r="D13" i="83" s="1"/>
  <c r="E13" i="83" s="1"/>
  <c r="C15" i="83"/>
  <c r="D15" i="83" s="1"/>
  <c r="E15" i="83" s="1"/>
  <c r="C17" i="83"/>
  <c r="D17" i="83" s="1"/>
  <c r="E17" i="83" s="1"/>
  <c r="C18" i="83"/>
  <c r="D18" i="83" s="1"/>
  <c r="E18" i="83" s="1"/>
  <c r="C20" i="83"/>
  <c r="D20" i="83" s="1"/>
  <c r="E20" i="83" s="1"/>
  <c r="C21" i="83"/>
  <c r="D21" i="83" s="1"/>
  <c r="E21" i="83" s="1"/>
  <c r="C22" i="83"/>
  <c r="D22" i="83" s="1"/>
  <c r="E22" i="83" s="1"/>
  <c r="C23" i="83"/>
  <c r="D23" i="83" s="1"/>
  <c r="E23" i="83" s="1"/>
  <c r="C24" i="83"/>
  <c r="D24" i="83" s="1"/>
  <c r="E24" i="83" s="1"/>
  <c r="C26" i="83"/>
  <c r="C27" i="83"/>
  <c r="F14" i="18"/>
  <c r="H14" i="18"/>
  <c r="B14" i="18"/>
  <c r="H25" i="59" l="1"/>
  <c r="D64" i="51"/>
  <c r="G64" i="51" s="1"/>
  <c r="D23" i="54"/>
  <c r="D24" i="54" s="1"/>
  <c r="E39" i="77"/>
  <c r="E12" i="54"/>
  <c r="J12" i="54" s="1"/>
  <c r="D16" i="76"/>
  <c r="H70" i="59"/>
  <c r="G108" i="59"/>
  <c r="H74" i="59"/>
  <c r="H54" i="59"/>
  <c r="H104" i="59"/>
  <c r="H94" i="59"/>
  <c r="D85" i="59"/>
  <c r="F12" i="76" s="1"/>
  <c r="G27" i="59"/>
  <c r="E85" i="59"/>
  <c r="H44" i="59"/>
  <c r="H27" i="59"/>
  <c r="H50" i="59"/>
  <c r="J46" i="52"/>
  <c r="J47" i="52"/>
  <c r="J49" i="52" s="1"/>
  <c r="J44" i="52"/>
  <c r="J43" i="52"/>
  <c r="J41" i="52"/>
  <c r="J40" i="52"/>
  <c r="D37" i="52"/>
  <c r="J37" i="52" s="1"/>
  <c r="D36" i="52"/>
  <c r="J36" i="52" s="1"/>
  <c r="D35" i="52"/>
  <c r="J35" i="52" s="1"/>
  <c r="D34" i="52"/>
  <c r="J34" i="52" s="1"/>
  <c r="D33" i="52"/>
  <c r="D29" i="52"/>
  <c r="J29" i="52" s="1"/>
  <c r="D27" i="52"/>
  <c r="J27" i="52" s="1"/>
  <c r="D26" i="52"/>
  <c r="J26" i="52" s="1"/>
  <c r="D25" i="52"/>
  <c r="J20" i="52"/>
  <c r="J21" i="52"/>
  <c r="J22" i="52"/>
  <c r="J16" i="52"/>
  <c r="D14" i="52"/>
  <c r="J14" i="52" s="1"/>
  <c r="D13" i="52"/>
  <c r="J13" i="52" s="1"/>
  <c r="D12" i="52"/>
  <c r="J12" i="52" s="1"/>
  <c r="J11" i="52"/>
  <c r="D10" i="52"/>
  <c r="J10" i="52" s="1"/>
  <c r="D9" i="52"/>
  <c r="J9" i="52" s="1"/>
  <c r="E60" i="51"/>
  <c r="G38" i="51"/>
  <c r="B40" i="37"/>
  <c r="B42" i="37"/>
  <c r="G8" i="51"/>
  <c r="G9" i="51"/>
  <c r="G12" i="51"/>
  <c r="G14" i="51"/>
  <c r="G17" i="51"/>
  <c r="G19" i="51"/>
  <c r="G24" i="51"/>
  <c r="G28" i="51"/>
  <c r="G30" i="51"/>
  <c r="G31" i="51"/>
  <c r="G33" i="51"/>
  <c r="G34" i="51"/>
  <c r="G35" i="51"/>
  <c r="G36" i="51"/>
  <c r="G40" i="51"/>
  <c r="G41" i="51"/>
  <c r="G42" i="51"/>
  <c r="G51" i="51"/>
  <c r="G52" i="51"/>
  <c r="G53" i="51"/>
  <c r="G54" i="51"/>
  <c r="G57" i="51"/>
  <c r="G58" i="51"/>
  <c r="G61" i="51"/>
  <c r="G62" i="51"/>
  <c r="G7" i="51"/>
  <c r="G55" i="51"/>
  <c r="G37" i="51"/>
  <c r="D32" i="51"/>
  <c r="G26" i="51"/>
  <c r="G22" i="51"/>
  <c r="D10" i="51"/>
  <c r="D47" i="36"/>
  <c r="G47" i="36" s="1"/>
  <c r="G41" i="36"/>
  <c r="G30" i="36"/>
  <c r="G20" i="36"/>
  <c r="D17" i="36"/>
  <c r="D21" i="36" s="1"/>
  <c r="D44" i="36" l="1"/>
  <c r="D48" i="36" s="1"/>
  <c r="H48" i="59"/>
  <c r="E9" i="54"/>
  <c r="E11" i="54" s="1"/>
  <c r="D39" i="52"/>
  <c r="J39" i="52" s="1"/>
  <c r="C14" i="79" s="1"/>
  <c r="H90" i="59"/>
  <c r="E18" i="54" s="1"/>
  <c r="J18" i="54" s="1"/>
  <c r="I13" i="76"/>
  <c r="D108" i="59"/>
  <c r="I12" i="76"/>
  <c r="K12" i="76" s="1"/>
  <c r="E108" i="59"/>
  <c r="F13" i="76"/>
  <c r="K13" i="76" s="1"/>
  <c r="G32" i="51"/>
  <c r="G10" i="51"/>
  <c r="D16" i="51"/>
  <c r="D9" i="54" s="1"/>
  <c r="G60" i="51"/>
  <c r="D39" i="77"/>
  <c r="H85" i="59"/>
  <c r="E13" i="54" s="1"/>
  <c r="J33" i="52"/>
  <c r="J23" i="52"/>
  <c r="D28" i="52"/>
  <c r="D30" i="52" s="1"/>
  <c r="D56" i="51"/>
  <c r="D13" i="54" s="1"/>
  <c r="D42" i="52"/>
  <c r="J42" i="52" s="1"/>
  <c r="G32" i="36"/>
  <c r="J25" i="52"/>
  <c r="J17" i="52"/>
  <c r="G21" i="36"/>
  <c r="G17" i="36"/>
  <c r="D15" i="52"/>
  <c r="B34" i="83"/>
  <c r="C34" i="83" s="1"/>
  <c r="D34" i="83" s="1"/>
  <c r="E34" i="83" s="1"/>
  <c r="O25" i="24"/>
  <c r="C25" i="24" s="1"/>
  <c r="J32" i="52"/>
  <c r="G44" i="51"/>
  <c r="J13" i="54" l="1"/>
  <c r="E21" i="54"/>
  <c r="G44" i="36"/>
  <c r="J9" i="54"/>
  <c r="D11" i="54"/>
  <c r="F16" i="76"/>
  <c r="L12" i="76"/>
  <c r="K16" i="76"/>
  <c r="H108" i="59"/>
  <c r="I39" i="77"/>
  <c r="I40" i="77" s="1"/>
  <c r="D40" i="77"/>
  <c r="G50" i="51"/>
  <c r="O23" i="24"/>
  <c r="C23" i="24" s="1"/>
  <c r="B32" i="83"/>
  <c r="C32" i="83" s="1"/>
  <c r="D32" i="83" s="1"/>
  <c r="E32" i="83" s="1"/>
  <c r="B35" i="83"/>
  <c r="C35" i="83" s="1"/>
  <c r="D35" i="83" s="1"/>
  <c r="E35" i="83" s="1"/>
  <c r="B19" i="83"/>
  <c r="C19" i="83" s="1"/>
  <c r="D19" i="83" s="1"/>
  <c r="E19" i="83" s="1"/>
  <c r="J28" i="52"/>
  <c r="G56" i="51"/>
  <c r="G16" i="51"/>
  <c r="B16" i="83"/>
  <c r="C16" i="83" s="1"/>
  <c r="D16" i="83" s="1"/>
  <c r="E16" i="83" s="1"/>
  <c r="C12" i="39"/>
  <c r="C12" i="80"/>
  <c r="J30" i="52"/>
  <c r="D19" i="52"/>
  <c r="D45" i="52" s="1"/>
  <c r="J15" i="52"/>
  <c r="L13" i="76"/>
  <c r="G48" i="36"/>
  <c r="D23" i="51"/>
  <c r="D63" i="51" s="1"/>
  <c r="G63" i="51" l="1"/>
  <c r="D65" i="51"/>
  <c r="J11" i="54"/>
  <c r="O22" i="24" s="1"/>
  <c r="D21" i="54"/>
  <c r="K39" i="77"/>
  <c r="L39" i="77" s="1"/>
  <c r="B33" i="83"/>
  <c r="C33" i="83" s="1"/>
  <c r="D33" i="83" s="1"/>
  <c r="E33" i="83" s="1"/>
  <c r="O24" i="24"/>
  <c r="C24" i="24" s="1"/>
  <c r="N32" i="24" s="1"/>
  <c r="B14" i="83"/>
  <c r="C14" i="83" s="1"/>
  <c r="D14" i="83" s="1"/>
  <c r="E14" i="83" s="1"/>
  <c r="C13" i="79"/>
  <c r="B10" i="83"/>
  <c r="C10" i="83" s="1"/>
  <c r="O10" i="24"/>
  <c r="C10" i="79"/>
  <c r="C10" i="80"/>
  <c r="C15" i="80" s="1"/>
  <c r="C22" i="80" s="1"/>
  <c r="J19" i="52"/>
  <c r="D27" i="51"/>
  <c r="G23" i="51"/>
  <c r="D11" i="83"/>
  <c r="E11" i="83" s="1"/>
  <c r="D17" i="39"/>
  <c r="E17" i="39"/>
  <c r="C17" i="39"/>
  <c r="C37" i="83"/>
  <c r="D37" i="83" s="1"/>
  <c r="E37" i="83" s="1"/>
  <c r="C38" i="83"/>
  <c r="D38" i="83" s="1"/>
  <c r="E38" i="83" s="1"/>
  <c r="C39" i="83"/>
  <c r="D39" i="83" s="1"/>
  <c r="E39" i="83" s="1"/>
  <c r="C41" i="83"/>
  <c r="D41" i="83" s="1"/>
  <c r="E41" i="83" s="1"/>
  <c r="C30" i="83"/>
  <c r="D28" i="83"/>
  <c r="E28" i="83"/>
  <c r="B28" i="83"/>
  <c r="C28" i="83" s="1"/>
  <c r="E33" i="69"/>
  <c r="E43" i="69" s="1"/>
  <c r="E9" i="69"/>
  <c r="E19" i="69"/>
  <c r="E22" i="69" s="1"/>
  <c r="K13" i="40"/>
  <c r="K20" i="40" s="1"/>
  <c r="G8" i="67"/>
  <c r="G9" i="67" s="1"/>
  <c r="G8" i="58"/>
  <c r="E34" i="71"/>
  <c r="E44" i="71" s="1"/>
  <c r="D34" i="71"/>
  <c r="G34" i="71" s="1"/>
  <c r="F16" i="80"/>
  <c r="F17" i="80" s="1"/>
  <c r="D33" i="69"/>
  <c r="D43" i="69" s="1"/>
  <c r="F18" i="82"/>
  <c r="F15" i="81"/>
  <c r="C20" i="81"/>
  <c r="C15" i="81"/>
  <c r="C17" i="81" s="1"/>
  <c r="C16" i="79" s="1"/>
  <c r="G16" i="76"/>
  <c r="E43" i="58"/>
  <c r="F43" i="58"/>
  <c r="D33" i="58"/>
  <c r="G11" i="71"/>
  <c r="G14" i="71"/>
  <c r="G20" i="71" s="1"/>
  <c r="G31" i="69"/>
  <c r="G33" i="69" s="1"/>
  <c r="G34" i="69"/>
  <c r="G35" i="69"/>
  <c r="G8" i="69"/>
  <c r="G9" i="69" s="1"/>
  <c r="G10" i="69"/>
  <c r="G19" i="69" s="1"/>
  <c r="D9" i="69"/>
  <c r="D19" i="69"/>
  <c r="D35" i="61"/>
  <c r="D45" i="61" s="1"/>
  <c r="G45" i="61" s="1"/>
  <c r="D33" i="63"/>
  <c r="D43" i="63" s="1"/>
  <c r="D43" i="67"/>
  <c r="H16" i="76"/>
  <c r="I16" i="76"/>
  <c r="J16" i="76"/>
  <c r="G15" i="71"/>
  <c r="D20" i="71"/>
  <c r="D9" i="67"/>
  <c r="D19" i="67"/>
  <c r="E43" i="67"/>
  <c r="F43" i="67"/>
  <c r="G35" i="67"/>
  <c r="G34" i="67"/>
  <c r="G31" i="67"/>
  <c r="G33" i="67" s="1"/>
  <c r="E22" i="67"/>
  <c r="F22" i="67"/>
  <c r="G19" i="67"/>
  <c r="G8" i="63"/>
  <c r="G9" i="63" s="1"/>
  <c r="G19" i="63"/>
  <c r="F22" i="63"/>
  <c r="E22" i="63"/>
  <c r="D9" i="63"/>
  <c r="D22" i="63" s="1"/>
  <c r="G35" i="63"/>
  <c r="G34" i="63"/>
  <c r="G31" i="63"/>
  <c r="G34" i="61"/>
  <c r="G36" i="61"/>
  <c r="G37" i="61"/>
  <c r="G33" i="61"/>
  <c r="E24" i="61"/>
  <c r="F24" i="61"/>
  <c r="G10" i="61"/>
  <c r="G11" i="61" s="1"/>
  <c r="D11" i="61"/>
  <c r="D24" i="61" s="1"/>
  <c r="G32" i="58"/>
  <c r="G33" i="58"/>
  <c r="G34" i="58"/>
  <c r="G35" i="58"/>
  <c r="G31" i="58"/>
  <c r="G9" i="58"/>
  <c r="D9" i="58"/>
  <c r="D19" i="58"/>
  <c r="E19" i="58"/>
  <c r="E22" i="58" s="1"/>
  <c r="F19" i="58"/>
  <c r="F22" i="58"/>
  <c r="F20" i="80"/>
  <c r="D18" i="82"/>
  <c r="E18" i="82"/>
  <c r="C18" i="82"/>
  <c r="D10" i="71"/>
  <c r="E10" i="71"/>
  <c r="F10" i="71"/>
  <c r="E20" i="71"/>
  <c r="F20" i="71"/>
  <c r="G10" i="71"/>
  <c r="G36" i="71"/>
  <c r="G35" i="71"/>
  <c r="F34" i="71"/>
  <c r="F44" i="71" s="1"/>
  <c r="G32" i="71"/>
  <c r="G40" i="71"/>
  <c r="L15" i="40"/>
  <c r="L16" i="40"/>
  <c r="L17" i="40"/>
  <c r="L18" i="40"/>
  <c r="L19" i="40"/>
  <c r="F13" i="40"/>
  <c r="F20" i="40" s="1"/>
  <c r="E13" i="40"/>
  <c r="E20" i="40" s="1"/>
  <c r="G13" i="40"/>
  <c r="G20" i="40" s="1"/>
  <c r="H13" i="40"/>
  <c r="H20" i="40" s="1"/>
  <c r="I13" i="40"/>
  <c r="I20" i="40" s="1"/>
  <c r="J13" i="40"/>
  <c r="J20" i="40" s="1"/>
  <c r="C13" i="40"/>
  <c r="C20" i="40" s="1"/>
  <c r="L14" i="40"/>
  <c r="L12" i="40"/>
  <c r="L11" i="40"/>
  <c r="P16" i="76"/>
  <c r="M16" i="76"/>
  <c r="N16" i="76"/>
  <c r="O16" i="76"/>
  <c r="C22" i="79"/>
  <c r="G19" i="58"/>
  <c r="G21" i="61"/>
  <c r="G39" i="67"/>
  <c r="G39" i="63"/>
  <c r="G39" i="58"/>
  <c r="D13" i="40"/>
  <c r="G22" i="79"/>
  <c r="G20" i="79"/>
  <c r="G19" i="79"/>
  <c r="G18" i="79"/>
  <c r="G17" i="79"/>
  <c r="G16" i="79"/>
  <c r="G14" i="79"/>
  <c r="G13" i="79"/>
  <c r="G12" i="79"/>
  <c r="G11" i="79"/>
  <c r="G10" i="79"/>
  <c r="G21" i="79" s="1"/>
  <c r="O30" i="24"/>
  <c r="J14" i="18"/>
  <c r="D16" i="40"/>
  <c r="D20" i="40" s="1"/>
  <c r="O29" i="24"/>
  <c r="O31" i="24"/>
  <c r="D32" i="24"/>
  <c r="E32" i="24"/>
  <c r="F32" i="24"/>
  <c r="G32" i="24"/>
  <c r="H32" i="24"/>
  <c r="I32" i="24"/>
  <c r="J32" i="24"/>
  <c r="K32" i="24"/>
  <c r="L32" i="24"/>
  <c r="M32" i="24"/>
  <c r="F23" i="71"/>
  <c r="D43" i="58"/>
  <c r="D22" i="67" l="1"/>
  <c r="G43" i="69"/>
  <c r="L13" i="40"/>
  <c r="G44" i="71"/>
  <c r="D25" i="54"/>
  <c r="J21" i="54"/>
  <c r="D23" i="71"/>
  <c r="D22" i="69"/>
  <c r="G43" i="67"/>
  <c r="G24" i="61"/>
  <c r="G22" i="67"/>
  <c r="F20" i="81"/>
  <c r="F23" i="81" s="1"/>
  <c r="L20" i="40"/>
  <c r="G23" i="71"/>
  <c r="G22" i="58"/>
  <c r="G35" i="61"/>
  <c r="G43" i="58"/>
  <c r="G22" i="63"/>
  <c r="D44" i="71"/>
  <c r="E23" i="71"/>
  <c r="D22" i="58"/>
  <c r="G33" i="63"/>
  <c r="G43" i="63" s="1"/>
  <c r="C23" i="81"/>
  <c r="L16" i="76"/>
  <c r="G22" i="69"/>
  <c r="C19" i="79"/>
  <c r="C25" i="79" s="1"/>
  <c r="B25" i="83"/>
  <c r="C25" i="83" s="1"/>
  <c r="C29" i="83" s="1"/>
  <c r="D50" i="52"/>
  <c r="J50" i="52" s="1"/>
  <c r="J45" i="52"/>
  <c r="D10" i="83"/>
  <c r="G27" i="51"/>
  <c r="O18" i="24"/>
  <c r="N20" i="24"/>
  <c r="N33" i="24" s="1"/>
  <c r="M20" i="24"/>
  <c r="M33" i="24" s="1"/>
  <c r="L20" i="24"/>
  <c r="L33" i="24" s="1"/>
  <c r="K20" i="24"/>
  <c r="K33" i="24" s="1"/>
  <c r="J20" i="24"/>
  <c r="J33" i="24" s="1"/>
  <c r="C20" i="24"/>
  <c r="D20" i="24"/>
  <c r="D33" i="24" s="1"/>
  <c r="E20" i="24"/>
  <c r="E33" i="24" s="1"/>
  <c r="F20" i="24"/>
  <c r="F33" i="24" s="1"/>
  <c r="G20" i="24"/>
  <c r="G33" i="24" s="1"/>
  <c r="H20" i="24"/>
  <c r="H33" i="24" s="1"/>
  <c r="I20" i="24"/>
  <c r="I33" i="24" s="1"/>
  <c r="O20" i="24" l="1"/>
  <c r="L18" i="73"/>
  <c r="L19" i="73" s="1"/>
  <c r="L20" i="73" s="1"/>
  <c r="B29" i="83"/>
  <c r="B31" i="83"/>
  <c r="F19" i="79"/>
  <c r="F25" i="79" s="1"/>
  <c r="F22" i="80"/>
  <c r="D25" i="83"/>
  <c r="D29" i="83" s="1"/>
  <c r="E10" i="83"/>
  <c r="E25" i="83" s="1"/>
  <c r="E29" i="83" s="1"/>
  <c r="C22" i="24" l="1"/>
  <c r="C32" i="24" s="1"/>
  <c r="C33" i="24" s="1"/>
  <c r="O32" i="24"/>
  <c r="O33" i="24" s="1"/>
  <c r="C31" i="83"/>
  <c r="B40" i="83"/>
  <c r="B42" i="83" s="1"/>
  <c r="D31" i="83" l="1"/>
  <c r="C40" i="83"/>
  <c r="C42" i="83" s="1"/>
  <c r="E31" i="83" l="1"/>
  <c r="E40" i="83" s="1"/>
  <c r="E42" i="83" s="1"/>
  <c r="D40" i="83"/>
  <c r="D42" i="83" s="1"/>
  <c r="G65" i="51" l="1"/>
  <c r="E37" i="77"/>
  <c r="K33" i="77"/>
  <c r="L33" i="77" s="1"/>
  <c r="E40" i="77" l="1"/>
  <c r="K40" i="77" s="1"/>
  <c r="L40" i="77" s="1"/>
  <c r="K37" i="77"/>
  <c r="L37" i="77" s="1"/>
</calcChain>
</file>

<file path=xl/sharedStrings.xml><?xml version="1.0" encoding="utf-8"?>
<sst xmlns="http://schemas.openxmlformats.org/spreadsheetml/2006/main" count="2416" uniqueCount="813">
  <si>
    <t xml:space="preserve"> III. A TELEPÜLÉSI ÖNKORMÁNYZATOK SZOCIÁLIS ÉS GYERMEKJÓLÉTI FELADATAINAK TÁMOGATÁSA</t>
  </si>
  <si>
    <t>Tartalékok</t>
  </si>
  <si>
    <t>Szolgáltatások ellenértéke</t>
  </si>
  <si>
    <t>Gépjárműadó</t>
  </si>
  <si>
    <t>BEVÉTELEK ÖSSZESEN</t>
  </si>
  <si>
    <t>1.</t>
  </si>
  <si>
    <t>2.</t>
  </si>
  <si>
    <t>3.</t>
  </si>
  <si>
    <t>4.</t>
  </si>
  <si>
    <t>5.</t>
  </si>
  <si>
    <t>6.</t>
  </si>
  <si>
    <t>7.</t>
  </si>
  <si>
    <t>Forrás megnevezése</t>
  </si>
  <si>
    <t>Sor sz.</t>
  </si>
  <si>
    <t>Ezer Ft</t>
  </si>
  <si>
    <t>Homoki Óvoda</t>
  </si>
  <si>
    <t>Városi Könyvtár</t>
  </si>
  <si>
    <t>Egyesített Szociális Intézmény</t>
  </si>
  <si>
    <t xml:space="preserve"> </t>
  </si>
  <si>
    <t>Összesen</t>
  </si>
  <si>
    <t>Szervezeti egységek megnevezése</t>
  </si>
  <si>
    <t>Megnevezés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</si>
  <si>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</si>
  <si>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</si>
  <si>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</si>
  <si>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</si>
  <si>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</si>
  <si>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</si>
  <si>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</si>
  <si>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</si>
  <si>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</si>
  <si>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</si>
  <si>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</si>
  <si>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</si>
  <si>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</si>
  <si>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</si>
  <si>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</si>
  <si>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</si>
  <si>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</si>
  <si>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Személyi juttatások</t>
  </si>
  <si>
    <t>Működési célú támogatások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</si>
  <si>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</si>
  <si>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</si>
  <si>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</si>
  <si>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</si>
  <si>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</si>
  <si>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</si>
  <si>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</si>
  <si>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</si>
  <si>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</si>
  <si>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</si>
  <si>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</si>
  <si>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</si>
  <si>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</si>
  <si>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Városi Bölcsőde</t>
  </si>
  <si>
    <t>Bevételei előirányzatok</t>
  </si>
  <si>
    <t>Működési bevételek</t>
  </si>
  <si>
    <t>Kiadási előirányzatok</t>
  </si>
  <si>
    <t>Dologi jellegű kiadások</t>
  </si>
  <si>
    <t>fõfogl.</t>
  </si>
  <si>
    <t>rész.f</t>
  </si>
  <si>
    <t>Beruházások</t>
  </si>
  <si>
    <t>Felújítások</t>
  </si>
  <si>
    <t>Felhalmozási célú támogatások</t>
  </si>
  <si>
    <t>Egyenleg ( havi záró pénzállomány          ( 8-19)</t>
  </si>
  <si>
    <t>SZAKMAI LÉTSZÁM</t>
  </si>
  <si>
    <t>TECHNIKAI LÉTSZÁM</t>
  </si>
  <si>
    <t xml:space="preserve">Álláshelyek száma                                                  </t>
  </si>
  <si>
    <t xml:space="preserve">Álláshelyek száma                                               </t>
  </si>
  <si>
    <t>25.</t>
  </si>
  <si>
    <t>26.</t>
  </si>
  <si>
    <t>27.</t>
  </si>
  <si>
    <t>28.</t>
  </si>
  <si>
    <t>Bevételek összesen ( 2+3...+9)</t>
  </si>
  <si>
    <t>Kiadások összesen ( 12+13...+24)</t>
  </si>
  <si>
    <t>Az önkormányzat költségvetésének összevont mérlege</t>
  </si>
  <si>
    <t>Bevételek</t>
  </si>
  <si>
    <t>Kiadások</t>
  </si>
  <si>
    <t>Fejlesztési célú hitel visszafizetés</t>
  </si>
  <si>
    <t>KIADÁSOK ÖSSZESEN</t>
  </si>
  <si>
    <t>29.</t>
  </si>
  <si>
    <t>30.</t>
  </si>
  <si>
    <t>31.</t>
  </si>
  <si>
    <t>32.</t>
  </si>
  <si>
    <t>33.</t>
  </si>
  <si>
    <t>Immateriális javak vásárlása</t>
  </si>
  <si>
    <t xml:space="preserve">Finanszírozási bevételek összesen </t>
  </si>
  <si>
    <t>Hosszúlejáratú hitelek törlesztése</t>
  </si>
  <si>
    <t xml:space="preserve">Finanszírozási kiadások összesen </t>
  </si>
  <si>
    <t xml:space="preserve">FELHALMOZÁSI CÉLÚ KIADÁSOK ÖSSZESEN </t>
  </si>
  <si>
    <t>34.</t>
  </si>
  <si>
    <t>35.</t>
  </si>
  <si>
    <t>Kiadások összesen</t>
  </si>
  <si>
    <t xml:space="preserve">Hitel törlesztése, visszafizetése (működési célú) </t>
  </si>
  <si>
    <t>Finanszírozási kiadások összesen</t>
  </si>
  <si>
    <t xml:space="preserve">MŰKÖDÉSI CÉLÚ BEVÉTELEK ÖSSZESEN </t>
  </si>
  <si>
    <t>MŰKÖDÉSI CÉLÚ KIADÁSOK ÖSSZESEN</t>
  </si>
  <si>
    <t>36.</t>
  </si>
  <si>
    <t>37.</t>
  </si>
  <si>
    <t>Ft-ban</t>
  </si>
  <si>
    <t>A</t>
  </si>
  <si>
    <t>B</t>
  </si>
  <si>
    <t>C</t>
  </si>
  <si>
    <t>D</t>
  </si>
  <si>
    <t>E</t>
  </si>
  <si>
    <t>F</t>
  </si>
  <si>
    <t>G</t>
  </si>
  <si>
    <t>2011. évi módosított előirányzat</t>
  </si>
  <si>
    <t xml:space="preserve">A  </t>
  </si>
  <si>
    <t>J</t>
  </si>
  <si>
    <t>kiadások előirányzata mérlegszerű bemutatása</t>
  </si>
  <si>
    <t>Vadárvácska Óvoda</t>
  </si>
  <si>
    <t>Önkormányzat Intézmény ellátási díjbevétele</t>
  </si>
  <si>
    <t xml:space="preserve">               - Bölcsőde étkezési térítési díj</t>
  </si>
  <si>
    <t>Munkaadókat terhelő járulékok és Szociális Hozzájárulási Adó</t>
  </si>
  <si>
    <t>Hitelfelvétel ( működési célú likvid hitel )</t>
  </si>
  <si>
    <t>Tiszazugi Földrajzi Múzeum</t>
  </si>
  <si>
    <t>Ellátottak pénzbeli juttatásai</t>
  </si>
  <si>
    <t>Egyéb működési célú kiadások</t>
  </si>
  <si>
    <t xml:space="preserve"> Általános működési és ágazati támogatás </t>
  </si>
  <si>
    <t>Finanszírozási bevételek összesen</t>
  </si>
  <si>
    <t>Munkaadót terhelő járulékok és szociális hozzájárulási adó</t>
  </si>
  <si>
    <t>kiadásainak  mérlegszerű bemutatása</t>
  </si>
  <si>
    <t>Helyi önkormányzatok működésének általános támogatása</t>
  </si>
  <si>
    <t>Jogcím</t>
  </si>
  <si>
    <t>Bevételi jogcím</t>
  </si>
  <si>
    <t>Kedvezmény nélkül elérhető bevétel</t>
  </si>
  <si>
    <t>Kedvezmények összege</t>
  </si>
  <si>
    <t>Adóelengedés</t>
  </si>
  <si>
    <t>Adókedvezmény</t>
  </si>
  <si>
    <t>Ellátottak térítési díja</t>
  </si>
  <si>
    <t>Helyiségek és eszközök hasznosítása</t>
  </si>
  <si>
    <t>Egyéb kedvezmény, kölcsön</t>
  </si>
  <si>
    <t>Helyi adók összesen</t>
  </si>
  <si>
    <t>Iparűzési adó</t>
  </si>
  <si>
    <t>ÖSSZESEN:</t>
  </si>
  <si>
    <t>13. melléklet ……./…….(…….)önkormányzati rendelethez</t>
  </si>
  <si>
    <t>Az önkormányzat többéves kihatású kötelezettségei</t>
  </si>
  <si>
    <t>Kötelezettség jogcíme</t>
  </si>
  <si>
    <t>Tárgyévi terv</t>
  </si>
  <si>
    <t>2010. év</t>
  </si>
  <si>
    <r>
      <rPr>
        <b/>
        <sz val="10"/>
        <color indexed="8"/>
        <rFont val="Arial"/>
        <family val="2"/>
        <charset val="238"/>
      </rPr>
      <t xml:space="preserve">Működési célú hiteltörlesztés          ( tőke + kamat) </t>
    </r>
    <r>
      <rPr>
        <sz val="10"/>
        <color indexed="8"/>
        <rFont val="Arial"/>
        <family val="2"/>
        <charset val="238"/>
      </rPr>
      <t>( 2+3 )</t>
    </r>
  </si>
  <si>
    <t>14. melléklet ……./…….(…….)önkormányzati rendelethez</t>
  </si>
  <si>
    <t>2018. év</t>
  </si>
  <si>
    <t>2019. év</t>
  </si>
  <si>
    <t>2020. év</t>
  </si>
  <si>
    <t>2021. év</t>
  </si>
  <si>
    <t xml:space="preserve"> I. A HELYI ÖNKORMÁNYZATOK MŰKÖDÉSÉNEK ÁLTALÁNOS TÁMOGATÁSA</t>
  </si>
  <si>
    <t>I.1.a) Önkormányzati hivatal működésének támogatása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</si>
  <si>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</si>
  <si>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</si>
  <si>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</si>
  <si>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</si>
  <si>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II.1. Óvodapedagógusok, és az óvodapedagógusok nevelő munkáját közvetlenül segítők bértámogatása</t>
  </si>
  <si>
    <t>Önkormányzat</t>
  </si>
  <si>
    <t>IV. HELYI ÖNKORMÁNYZATOK KŐZMŰVELŐDÉSI FELADATAINAK TÁMOGATÁSA</t>
  </si>
  <si>
    <t>16. melléklet ……./…….(…….)önkormányzati rendelethez</t>
  </si>
  <si>
    <t>rovat szám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</si>
  <si>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</si>
  <si>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</si>
  <si>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</si>
  <si>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</si>
  <si>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</si>
  <si>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</si>
  <si>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</si>
  <si>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</si>
  <si>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</si>
  <si>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</si>
  <si>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</si>
  <si>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</si>
  <si>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</si>
  <si>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</si>
  <si>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</si>
  <si>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</si>
  <si>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</si>
  <si>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</si>
  <si>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</si>
  <si>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</si>
  <si>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</si>
  <si>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</si>
  <si>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</si>
  <si>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</si>
  <si>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>Gépjárműadók</t>
  </si>
  <si>
    <t>B354</t>
  </si>
  <si>
    <t>B35</t>
  </si>
  <si>
    <t xml:space="preserve">Egyéb közhatalmi bevételek </t>
  </si>
  <si>
    <t>B36</t>
  </si>
  <si>
    <t>B3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</si>
  <si>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</si>
  <si>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</si>
  <si>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</si>
  <si>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</si>
  <si>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</si>
  <si>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</si>
  <si>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</si>
  <si>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</si>
  <si>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</si>
  <si>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</si>
  <si>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</si>
  <si>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</si>
  <si>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</si>
  <si>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</si>
  <si>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</si>
  <si>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</si>
  <si>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</si>
  <si>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</si>
  <si>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Ingatlanok értékesítése</t>
  </si>
  <si>
    <t>B52</t>
  </si>
  <si>
    <t>Egyéb tárgyi eszközök értékesítése</t>
  </si>
  <si>
    <t>B53</t>
  </si>
  <si>
    <t>B5</t>
  </si>
  <si>
    <t>B6</t>
  </si>
  <si>
    <t>B7</t>
  </si>
  <si>
    <t>B1-B7</t>
  </si>
  <si>
    <t>Foglalkoztatottak személyi juttatásai</t>
  </si>
  <si>
    <t>K11</t>
  </si>
  <si>
    <t>Külső személyi juttatások</t>
  </si>
  <si>
    <t>Személyi juttatások összesen:</t>
  </si>
  <si>
    <t>K12</t>
  </si>
  <si>
    <t>K1</t>
  </si>
  <si>
    <t>K2</t>
  </si>
  <si>
    <t>Munkaadókat terhelő járulékok és szociális hozzájárulási adó</t>
  </si>
  <si>
    <t>Dologi kiadások</t>
  </si>
  <si>
    <t>K3</t>
  </si>
  <si>
    <t>K4</t>
  </si>
  <si>
    <t xml:space="preserve">Működési célú támogatások </t>
  </si>
  <si>
    <t>K511</t>
  </si>
  <si>
    <t>K512</t>
  </si>
  <si>
    <t>K5</t>
  </si>
  <si>
    <t>K6</t>
  </si>
  <si>
    <t>Beruházási kiadások ÁFÁ-val</t>
  </si>
  <si>
    <t>Felújítási kiadások ÁFÁ-val</t>
  </si>
  <si>
    <t>K7</t>
  </si>
  <si>
    <t>K8</t>
  </si>
  <si>
    <t>K1-K8</t>
  </si>
  <si>
    <t>Költségvetési kiadások</t>
  </si>
  <si>
    <t>Az önkormányzat működési támogatásainak részletezése</t>
  </si>
  <si>
    <t>Az önkormányzat által folyósított ellátások részletezése</t>
  </si>
  <si>
    <t>Az önkormányzat felhalmozási  kiadásainak részletezése</t>
  </si>
  <si>
    <t xml:space="preserve"> I. Az önkormányzat irányítása alá tartozó </t>
  </si>
  <si>
    <t>Költségvetési szerv</t>
  </si>
  <si>
    <t>Működési bevétel</t>
  </si>
  <si>
    <t>Általános működési és ágazati   támogatás</t>
  </si>
  <si>
    <t>Felhalmozási bevétel</t>
  </si>
  <si>
    <t>Felhalmozási célú pénzeszköz átvétel</t>
  </si>
  <si>
    <t>Önkormányzati támogatás</t>
  </si>
  <si>
    <t>Bevételek összesen</t>
  </si>
  <si>
    <t>Államigaz-gatási feladat</t>
  </si>
  <si>
    <t>Kötelező feladat</t>
  </si>
  <si>
    <t>Önként vállalt feladat</t>
  </si>
  <si>
    <t>H</t>
  </si>
  <si>
    <t>I</t>
  </si>
  <si>
    <t xml:space="preserve">K </t>
  </si>
  <si>
    <t>L</t>
  </si>
  <si>
    <t>M</t>
  </si>
  <si>
    <t>N</t>
  </si>
  <si>
    <t>O</t>
  </si>
  <si>
    <t>Államigazgatási feladat</t>
  </si>
  <si>
    <t>Szakfeladat megnevezése</t>
  </si>
  <si>
    <t>K</t>
  </si>
  <si>
    <t>Közutak üzemeltetése</t>
  </si>
  <si>
    <t>Zöldterület kezelés</t>
  </si>
  <si>
    <t>Közvilágítás</t>
  </si>
  <si>
    <t>Ö s s z e s e n :</t>
  </si>
  <si>
    <t>Személyi juttatás</t>
  </si>
  <si>
    <t>Munkaadót terhelő járulék és szociális hozzájárulási adó</t>
  </si>
  <si>
    <t>Dologi kiadás</t>
  </si>
  <si>
    <t>Beruházások és felújítások</t>
  </si>
  <si>
    <t>Egyéb felhalmozási kiadások</t>
  </si>
  <si>
    <t>Működési kiadás</t>
  </si>
  <si>
    <t>Felhalmozási kiadás</t>
  </si>
  <si>
    <t>Személyi juttatás juttatás</t>
  </si>
  <si>
    <t>Egyéb működési kiadások, pénzeszköz átadás</t>
  </si>
  <si>
    <t>Egyéb felhalmozási kiadások, pénzeszköz átadás</t>
  </si>
  <si>
    <t>Felújítási kiadások ÁFÁ-val együtt</t>
  </si>
  <si>
    <t>Összesen:</t>
  </si>
  <si>
    <t>Hitel, kölcsön felvétele államháztartáson kívülről</t>
  </si>
  <si>
    <t>Előző évi költségvetési maradvány igénybevétele</t>
  </si>
  <si>
    <t>Finanszírozási bevételek</t>
  </si>
  <si>
    <t xml:space="preserve">Egyéb működési célú támogatások </t>
  </si>
  <si>
    <t>Egyéb felhalmozási célú támogatások</t>
  </si>
  <si>
    <t>Finanszírozási kiadások</t>
  </si>
  <si>
    <t xml:space="preserve">14. </t>
  </si>
  <si>
    <t>Fejlesztési célú hitelek törlesztése</t>
  </si>
  <si>
    <t>Kormányzati funkció</t>
  </si>
  <si>
    <t>P</t>
  </si>
  <si>
    <t>Működési célú támogatások államháztartáson belülről</t>
  </si>
  <si>
    <t>Felhalmozási célú támogatások államháztartáson belülről</t>
  </si>
  <si>
    <t>Termékek és szolgáltatások adói, közhatalmi bevételek</t>
  </si>
  <si>
    <t>Felhalmozási bevételek</t>
  </si>
  <si>
    <t>Működési célú átvett pénzeszközök</t>
  </si>
  <si>
    <t>Felmalmozási célú átvett pénzeszközök</t>
  </si>
  <si>
    <t>Önkormányzatok működési támogatása</t>
  </si>
  <si>
    <t xml:space="preserve">Működési célú bevételek összesen </t>
  </si>
  <si>
    <t xml:space="preserve">Dologi kiadások </t>
  </si>
  <si>
    <t>Felhalmozási célú átvett pénzeszköz</t>
  </si>
  <si>
    <t>Egyéb felhalmozási célú átvett pénzeszköz</t>
  </si>
  <si>
    <t>Átvett pénzeszközök összesen</t>
  </si>
  <si>
    <t>Felhalmozási bevételek összesen:</t>
  </si>
  <si>
    <t>Előző évi költségvetési maradvány igénybevétele    ( felhalmozási )</t>
  </si>
  <si>
    <t>Ingatlanok vásárlása, létesítése</t>
  </si>
  <si>
    <t>Tárgyi eszközök beszerzése</t>
  </si>
  <si>
    <t>Egyéb felhalmozási célú támogatások átadása államháztartáson belülre</t>
  </si>
  <si>
    <t>Egyéb felhalmozási célú támogatások átadása államháztartáson kivülre</t>
  </si>
  <si>
    <t>Egyéb felhalmozási célú kiadások összesen</t>
  </si>
  <si>
    <t>Felhalmozási kiadások összesen</t>
  </si>
  <si>
    <t xml:space="preserve">FELHALMOZÁSI CÉLÚ BEVÉTELEK ÖSSZESEN </t>
  </si>
  <si>
    <t>B811</t>
  </si>
  <si>
    <t>B8913</t>
  </si>
  <si>
    <t>B8</t>
  </si>
  <si>
    <t>B1-B8</t>
  </si>
  <si>
    <t xml:space="preserve">Működési célú átvett pénzeszközök </t>
  </si>
  <si>
    <t>Felhalmozási célú átvett pénzeszközök</t>
  </si>
  <si>
    <t xml:space="preserve">Működési célú támogatások államháztartáson belülről </t>
  </si>
  <si>
    <t>Működési bevételek (=3+…+11)</t>
  </si>
  <si>
    <t>Költségvetési bevételek (=12+13+14 )</t>
  </si>
  <si>
    <t>Előző évi költségvetési maradvány  igénybevétele</t>
  </si>
  <si>
    <t>Fejlesztési célú hitel felvétel</t>
  </si>
  <si>
    <t>KÖLTSÉGVETÉSI BEVÉTELEK ÖSSZESEN</t>
  </si>
  <si>
    <t>KÖLTSÉGVETÉSI KIADÁSOK ÖSSZESEN</t>
  </si>
  <si>
    <t>Egyéb működési célú támogatások</t>
  </si>
  <si>
    <r>
      <t xml:space="preserve">Felhalmozási célú hiteltörlesztés ( tőke + kamat ) </t>
    </r>
    <r>
      <rPr>
        <sz val="10"/>
        <color indexed="8"/>
        <rFont val="Arial"/>
        <family val="2"/>
        <charset val="238"/>
      </rPr>
      <t>( 1+…3)</t>
    </r>
  </si>
  <si>
    <t>Beruházás célonként</t>
  </si>
  <si>
    <r>
      <t xml:space="preserve">Felújítás feladatonként </t>
    </r>
    <r>
      <rPr>
        <sz val="10"/>
        <color indexed="8"/>
        <rFont val="Arial"/>
        <family val="2"/>
        <charset val="238"/>
      </rPr>
      <t xml:space="preserve"> </t>
    </r>
  </si>
  <si>
    <t>I.1.b.)Település üzemeltetéshez kapcsolódó feladatellátás támogatása összesen</t>
  </si>
  <si>
    <t>I.1.c) Egyéb kötelező önkormányzati feladatok támogatása</t>
  </si>
  <si>
    <t>II.2. Óvoda működtetési támogatás</t>
  </si>
  <si>
    <t xml:space="preserve"> II. A TELEPÜLÉSI ÖNKORMÁNYZATOK EGYES KÖZNEVELÉSI  FELADATAINAK TÁMOGATÁSA</t>
  </si>
  <si>
    <t>III.5. Gyermekétkeztetés támogatása</t>
  </si>
  <si>
    <t>III.5. a.) Finanszírozás szempotjából elismert dolgozók bértámogatása</t>
  </si>
  <si>
    <t>III.5. b.) Gyermekétkeztetés üzemeltetési támogatása</t>
  </si>
  <si>
    <t>Felhalmozási célú áfa vissztérítés</t>
  </si>
  <si>
    <t>Felhalmozási céltartalék</t>
  </si>
  <si>
    <t>Fejlesztési célú hitel igénybevétele</t>
  </si>
  <si>
    <t>kötelező feladat</t>
  </si>
  <si>
    <t>önként vállalt feladat</t>
  </si>
  <si>
    <t>államigaz-gatási feladat</t>
  </si>
  <si>
    <t>Díjak, pótlékok, bírságok</t>
  </si>
  <si>
    <t>Részvények, részesedések</t>
  </si>
  <si>
    <t>Kötelezettségvállalással kapcsolatos megtérülés</t>
  </si>
  <si>
    <t>Vállalat értékesítés, privatizáció bevétel</t>
  </si>
  <si>
    <t>sor szám</t>
  </si>
  <si>
    <t>Saját bevétel összesen</t>
  </si>
  <si>
    <t>SAJÁT BEVÉTELEK</t>
  </si>
  <si>
    <t>ADÓSÁGOT KELETKEZTETŐ ÜGYLETEK</t>
  </si>
  <si>
    <t>8. melléklet  ……./…….(…….)önkormányzati rendelethez</t>
  </si>
  <si>
    <t>10. melléklet ……./…….(…….)önkormányzati rendelethez</t>
  </si>
  <si>
    <t>12. melléklet ……./…….(…….)önkormányzati rendelethez</t>
  </si>
  <si>
    <t>15. melléklet ……./…….(…….)önkormányzati rendelethez</t>
  </si>
  <si>
    <t>Európai uniós támogatással megvalósuló fejlesztések,projektekhez történő hozzájárulások</t>
  </si>
  <si>
    <t>2. melléklet 4. oldal……./…….(…….)önkormányzati rendelethez</t>
  </si>
  <si>
    <t>2. melléklet 6. oldal ……./…….(…….)önkormányzati rendelethez</t>
  </si>
  <si>
    <t>2. melléklet 7. oldal ……./…….(…….)önkormányzati rendelethez</t>
  </si>
  <si>
    <t>2. melléklet 10. oldal ……./…….(…….)önkormányzati rendelethez</t>
  </si>
  <si>
    <t>2. melléklet 11. oldal  ……./…….(…….)önkormányzati rendelethez</t>
  </si>
  <si>
    <t>Önkormányzat működési támogatása</t>
  </si>
  <si>
    <t xml:space="preserve">Felhalmozási célú támogatások </t>
  </si>
  <si>
    <t>Közhatalmi bevételek</t>
  </si>
  <si>
    <t>Hitel felvétel</t>
  </si>
  <si>
    <t>Előző évi maradvány igénybevétele</t>
  </si>
  <si>
    <t>Munkaadókat terhelő járulékok szoc.hj.a.</t>
  </si>
  <si>
    <t>Hitel törlesztés</t>
  </si>
  <si>
    <t>Előző évi költségvetési maradvány igénybevétele        ( működési )</t>
  </si>
  <si>
    <t>2015. évi terv</t>
  </si>
  <si>
    <t>2022. év</t>
  </si>
  <si>
    <t xml:space="preserve"> 2015. évi bevételei</t>
  </si>
  <si>
    <t xml:space="preserve"> 2015. évi kiadásai</t>
  </si>
  <si>
    <t>074031</t>
  </si>
  <si>
    <t>013350</t>
  </si>
  <si>
    <t>Felhalmozási célú önkormányzati támogatások</t>
  </si>
  <si>
    <t>B21</t>
  </si>
  <si>
    <t>K911</t>
  </si>
  <si>
    <t>K9</t>
  </si>
  <si>
    <t>Felhalmozási célú önkormányzati támogatás</t>
  </si>
  <si>
    <t>engedélyezett létszáma</t>
  </si>
  <si>
    <t>Egyéb felhalmozási célú támogatások áht.belülről</t>
  </si>
  <si>
    <t xml:space="preserve"> Működési célú átvett pénzeszközök</t>
  </si>
  <si>
    <t>Egyéb felhalmozási célú kiadás</t>
  </si>
  <si>
    <t xml:space="preserve">Megnevezés </t>
  </si>
  <si>
    <t>Tárgyi eszközök, immateriális jószág értékesitéséből származó bevétel</t>
  </si>
  <si>
    <t>Az önkormányzati vagyon és az önkormányzatot megillető vagyoni értékű jog értékesítéséből és hasznosításából származó bevétel</t>
  </si>
  <si>
    <t xml:space="preserve">Felhalmozási bevételek </t>
  </si>
  <si>
    <t>013320</t>
  </si>
  <si>
    <t>096015</t>
  </si>
  <si>
    <t>045160</t>
  </si>
  <si>
    <t>066020</t>
  </si>
  <si>
    <t>066010</t>
  </si>
  <si>
    <t>2.. melléklet 9. oldal ……./…….(…….)önkormányzati rendelethez</t>
  </si>
  <si>
    <t xml:space="preserve"> -Értékesítési és forgalmi adók</t>
  </si>
  <si>
    <t>Egyéb kötelezettség</t>
  </si>
  <si>
    <t>064010</t>
  </si>
  <si>
    <t>Helyi adóból származó bevétel</t>
  </si>
  <si>
    <t>Önkormányzatok működési támogatásai</t>
  </si>
  <si>
    <t xml:space="preserve"> Felhalmozási célú támogatások államháztartáson belülről</t>
  </si>
  <si>
    <t xml:space="preserve">      -Termékek és szolgáltatások adói/iparűzési adó</t>
  </si>
  <si>
    <t xml:space="preserve">   - Egyéb szolgáltatási adó /talajterhelési díj</t>
  </si>
  <si>
    <t xml:space="preserve">   - Egyéb közhatalmi bevételek</t>
  </si>
  <si>
    <t>Önkormányzat működési bevételei</t>
  </si>
  <si>
    <t xml:space="preserve">  - Ingatlanok értékesítése</t>
  </si>
  <si>
    <t>Egyéb működési célú átvett pénzeszközök</t>
  </si>
  <si>
    <t>Egyéb felhalmozási célú átvett pénzeszközök</t>
  </si>
  <si>
    <t>Mindösszesen:</t>
  </si>
  <si>
    <t>BEVÉTELEK</t>
  </si>
  <si>
    <t>KIADÁSOK</t>
  </si>
  <si>
    <t>Munkaadót terhelő járulékok és SZOHA</t>
  </si>
  <si>
    <t>Dologi és egyéb folyó kiadások</t>
  </si>
  <si>
    <t>Egyéb működési  célú kiadások</t>
  </si>
  <si>
    <t>Egyéb felhalmozási célú kiadások</t>
  </si>
  <si>
    <t xml:space="preserve">    - ebből tulajdonosi bevételek</t>
  </si>
  <si>
    <t>Külső finanszírozási bevétel</t>
  </si>
  <si>
    <t>Belső finanszírozási bevétel</t>
  </si>
  <si>
    <t>Finanszírozási kiadások ( hitel visszafizetés)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</si>
  <si>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</si>
  <si>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</si>
  <si>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>2018.évi tervezett előirányzat</t>
  </si>
  <si>
    <t>17. melléklet ……./…….(…….)önkormányzati rendelethez</t>
  </si>
  <si>
    <t>Finanszírozási bevétel</t>
  </si>
  <si>
    <t>Előző évi kv-i maradvány igénybevétele</t>
  </si>
  <si>
    <t>2023. év</t>
  </si>
  <si>
    <t>2019.évi tervezett előirányzat</t>
  </si>
  <si>
    <t>III.2. A települési Ömkormányzatok szociális feladatainak egyéb támogatása.</t>
  </si>
  <si>
    <t>Piac üzemeltetése</t>
  </si>
  <si>
    <t>I.1. kiegészítés</t>
  </si>
  <si>
    <t>Helyi önkormányzatok kiegészítő támogatásai (RÖT)</t>
  </si>
  <si>
    <t>Forint</t>
  </si>
  <si>
    <t>Megnevezése</t>
  </si>
  <si>
    <t>II. Az önkormányzat által ellátott feladatok kiemelt kiadási előirányzatai kötelező feladatai államigazgatási feladat bontásban</t>
  </si>
  <si>
    <t>B816</t>
  </si>
  <si>
    <t xml:space="preserve"> Ft</t>
  </si>
  <si>
    <t>Ft</t>
  </si>
  <si>
    <t>TB alap működési támog (OEP)</t>
  </si>
  <si>
    <t>B351/21</t>
  </si>
  <si>
    <t>Értékesítési és forgalmi adók (iparűzési)</t>
  </si>
  <si>
    <t>B354/21</t>
  </si>
  <si>
    <t>B403/2</t>
  </si>
  <si>
    <t>Intézmény finanszírozás</t>
  </si>
  <si>
    <t>K915/2</t>
  </si>
  <si>
    <t>Közfoglalkoztatásban részt vevők</t>
  </si>
  <si>
    <t>Törvény szerinti illetmények munkabérek</t>
  </si>
  <si>
    <t>K1101</t>
  </si>
  <si>
    <t>Béren kívüli juttatások (Cafetéria polg.m.)</t>
  </si>
  <si>
    <t>K1107</t>
  </si>
  <si>
    <t>Közlekedési költségtérítés</t>
  </si>
  <si>
    <t>K1109</t>
  </si>
  <si>
    <t>Polgármester</t>
  </si>
  <si>
    <t>Képviselők</t>
  </si>
  <si>
    <t>K121/3</t>
  </si>
  <si>
    <t>Szociális hozzájárulási adó</t>
  </si>
  <si>
    <t>Szakmai anyagok beszerzése</t>
  </si>
  <si>
    <t>K311</t>
  </si>
  <si>
    <t>K312</t>
  </si>
  <si>
    <t>Egyéb üzemelétetési anyagbeszerzés</t>
  </si>
  <si>
    <t>Készletbeszerzés</t>
  </si>
  <si>
    <t>K31</t>
  </si>
  <si>
    <t>Kommunikációs szolg</t>
  </si>
  <si>
    <t>K32</t>
  </si>
  <si>
    <t>Gázdíj</t>
  </si>
  <si>
    <t>Vízdíj</t>
  </si>
  <si>
    <t>Közüzemi díjak</t>
  </si>
  <si>
    <t>K331</t>
  </si>
  <si>
    <t>Karbantartás és kisjavítás</t>
  </si>
  <si>
    <t>K334</t>
  </si>
  <si>
    <t>Szakmai tevékenységet segítő szolgáltatások</t>
  </si>
  <si>
    <t>K336</t>
  </si>
  <si>
    <t>K336/1</t>
  </si>
  <si>
    <t>K336/2</t>
  </si>
  <si>
    <t>Szolgáltatási kiadások</t>
  </si>
  <si>
    <t>K33</t>
  </si>
  <si>
    <t>Kiküldetés, reklám és propaganda kiadások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</si>
  <si>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</si>
  <si>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</si>
  <si>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</si>
  <si>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</si>
  <si>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</si>
  <si>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</si>
  <si>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</si>
  <si>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</si>
  <si>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Ellátottak pénzbeli juttatásai (Szoc)</t>
  </si>
  <si>
    <t>II.1.(2).2óvodapedagógusok nevelő munkáját közvetlenül segítők száma a Köznev. tv. 2. számú melléklete szerint 4,0</t>
  </si>
  <si>
    <t>II.1.(4)2 óvodapedagogusok elismert létszáma (pótlólagos összeg)</t>
  </si>
  <si>
    <t>K332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</si>
  <si>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</si>
  <si>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</si>
  <si>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</si>
  <si>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</si>
  <si>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</si>
  <si>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</si>
  <si>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</si>
  <si>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</si>
  <si>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</si>
  <si>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</si>
  <si>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</si>
  <si>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</si>
  <si>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FT</t>
  </si>
  <si>
    <t>011130</t>
  </si>
  <si>
    <t>047120</t>
  </si>
  <si>
    <t>072111</t>
  </si>
  <si>
    <t>104037</t>
  </si>
  <si>
    <t>041233</t>
  </si>
  <si>
    <t>Fogorvosi alapellátás</t>
  </si>
  <si>
    <t>072311</t>
  </si>
  <si>
    <t>081030</t>
  </si>
  <si>
    <t xml:space="preserve"> FT</t>
  </si>
  <si>
    <t>2020.évi tervezett előirányzat</t>
  </si>
  <si>
    <t>I.1.d) Lakott külterülettel kapcsolatos feladatok támogatása.</t>
  </si>
  <si>
    <t>II.2(1) 1 Óvoda napi nyitvatartási ideje eléri a nyolc órát. ( 8 hónap)</t>
  </si>
  <si>
    <t>II.2(1)2 Óvoda napi nyitvatartási ideje eléri a nyolc órát ( 4 hónap)</t>
  </si>
  <si>
    <t>III.3.j Gyerekek napközbeni ellátása ( bölcsöde)</t>
  </si>
  <si>
    <t>III.6. A rászoruló gyerekek intézményen kívüli szünidei étkeztetésének támogatása</t>
  </si>
  <si>
    <t>IV.I.d. Könyvtári, közművelődési és múzeumi feladatok támogatása</t>
  </si>
  <si>
    <t>Normatív jutalmak</t>
  </si>
  <si>
    <t>Jubileumi jutalom</t>
  </si>
  <si>
    <t>Béren kívüli juttatások</t>
  </si>
  <si>
    <t>Ruházati költségtérítés</t>
  </si>
  <si>
    <t>Egyéb költségtérítések</t>
  </si>
  <si>
    <t>Lakhatási támogatás</t>
  </si>
  <si>
    <t>Szociális támogatás</t>
  </si>
  <si>
    <t>Törvény szerinti munkabérek</t>
  </si>
  <si>
    <t>Foglalkoztatottak személyi jutatásai</t>
  </si>
  <si>
    <t>K1102</t>
  </si>
  <si>
    <t>K1106</t>
  </si>
  <si>
    <t>K1108</t>
  </si>
  <si>
    <t>K1110</t>
  </si>
  <si>
    <t>K1111</t>
  </si>
  <si>
    <t>K1113</t>
  </si>
  <si>
    <t>K123/8</t>
  </si>
  <si>
    <t>Reprezentációs kiadások</t>
  </si>
  <si>
    <t>Üzemeltetési anyagok beszerzése</t>
  </si>
  <si>
    <t>Irodaszer</t>
  </si>
  <si>
    <t>Egyéb üzemeltetési anyagok</t>
  </si>
  <si>
    <t>Karbantartási anyag</t>
  </si>
  <si>
    <t>Számítástechnikai anyag</t>
  </si>
  <si>
    <t>Tisztítószer</t>
  </si>
  <si>
    <t>Informatikai szolg igénybevétele</t>
  </si>
  <si>
    <t>K321</t>
  </si>
  <si>
    <t>Rendszer karbantartási díjak</t>
  </si>
  <si>
    <t>Villany</t>
  </si>
  <si>
    <t>Gáz</t>
  </si>
  <si>
    <t>Víz</t>
  </si>
  <si>
    <t>Karbantartás</t>
  </si>
  <si>
    <t>Szakmai tevékenységet segítő szolgáltatás</t>
  </si>
  <si>
    <t>Vásárolt közszolgáltatás</t>
  </si>
  <si>
    <t>Egyéb szakmai szolgáltatás -képzési költségek</t>
  </si>
  <si>
    <t>Számlázott szellemi tevékenység</t>
  </si>
  <si>
    <t>Egyéb szolgáltatások</t>
  </si>
  <si>
    <t>K337</t>
  </si>
  <si>
    <t>Szemétszállítás</t>
  </si>
  <si>
    <t>pénzügyi szolg díj</t>
  </si>
  <si>
    <t>Egyéb üzemeltetési szolg díj</t>
  </si>
  <si>
    <t>Kiküldetések kiadásai</t>
  </si>
  <si>
    <t>K341</t>
  </si>
  <si>
    <t>Belföldi</t>
  </si>
  <si>
    <t>Külföldi</t>
  </si>
  <si>
    <t xml:space="preserve">Működési célú előzetesen felszámított ÁFA </t>
  </si>
  <si>
    <t>50.</t>
  </si>
  <si>
    <t>51.</t>
  </si>
  <si>
    <t>52.</t>
  </si>
  <si>
    <t>53.</t>
  </si>
  <si>
    <t>54.</t>
  </si>
  <si>
    <t>55.</t>
  </si>
  <si>
    <t>56.</t>
  </si>
  <si>
    <t>K63</t>
  </si>
  <si>
    <t>K64</t>
  </si>
  <si>
    <t>K67</t>
  </si>
  <si>
    <t>Talajterhelési díj</t>
  </si>
  <si>
    <t>B355</t>
  </si>
  <si>
    <t>Készletértékesítés ellenértéke</t>
  </si>
  <si>
    <t>B401</t>
  </si>
  <si>
    <t>Egyéb működési bevétel</t>
  </si>
  <si>
    <t>B411</t>
  </si>
  <si>
    <t xml:space="preserve">Közalkalmazottak bére </t>
  </si>
  <si>
    <t>Béren kívüli juttatások munkavállalók</t>
  </si>
  <si>
    <t>K122/1</t>
  </si>
  <si>
    <t>Állományba nem tartozók megbízási díja</t>
  </si>
  <si>
    <t xml:space="preserve">Vásárolt élelmezés </t>
  </si>
  <si>
    <t>Bérleti és lízing díjak</t>
  </si>
  <si>
    <t>K333</t>
  </si>
  <si>
    <t>Egyéb szakmai szolgáltatások</t>
  </si>
  <si>
    <t>K336/9</t>
  </si>
  <si>
    <t>Reprezentáció</t>
  </si>
  <si>
    <t>K312/5</t>
  </si>
  <si>
    <t>Munka és védőruházat</t>
  </si>
  <si>
    <t>K337/1</t>
  </si>
  <si>
    <t>Biztosítási szolgáltatási díjak</t>
  </si>
  <si>
    <t>K337/2</t>
  </si>
  <si>
    <t>K337/3</t>
  </si>
  <si>
    <t>Egyéb üzemeltetési szolgáltatás</t>
  </si>
  <si>
    <t>K337/9</t>
  </si>
  <si>
    <t>Rendkívüli települési támogatás</t>
  </si>
  <si>
    <t>Lakásfentartási támogatás</t>
  </si>
  <si>
    <t>ÁHT-n belüli működési célú pénzeszköz átadás</t>
  </si>
  <si>
    <t>K506</t>
  </si>
  <si>
    <t>Dologi kiadások összesen</t>
  </si>
  <si>
    <t>Gyermekek gondozásához nyújtandó támogatás</t>
  </si>
  <si>
    <t>Újszülött támogatás</t>
  </si>
  <si>
    <t>2. melléklet ……./…….(…….)önkormányzati rendelethez</t>
  </si>
  <si>
    <t>Óvodai nevelés, szakmai feladatok (091110)</t>
  </si>
  <si>
    <t>Óvodai nevelés, működési feladatok (091140)</t>
  </si>
  <si>
    <t>Óvodai intézményi gyermekétkeztetés (096015)</t>
  </si>
  <si>
    <t>Óvoda összesen</t>
  </si>
  <si>
    <t>gyógyszerbeszerzés</t>
  </si>
  <si>
    <t>egyéb szakmai anyag beszerzés</t>
  </si>
  <si>
    <t>Munkaruha, védőruha beszerzés</t>
  </si>
  <si>
    <t>Egyéb inf szolg.</t>
  </si>
  <si>
    <t>Vásárolt élelmezés</t>
  </si>
  <si>
    <t>Vásárolt közszolgáltatás (orvosi ellátás)</t>
  </si>
  <si>
    <t>Számlázott szellemi tevékenység (logopédia)</t>
  </si>
  <si>
    <t>postai szolgáltatás</t>
  </si>
  <si>
    <t>szállítási szolgáltatási díjak</t>
  </si>
  <si>
    <t>Informatikai eszközök beszerzése</t>
  </si>
  <si>
    <t>TP link, optikai kábel</t>
  </si>
  <si>
    <t>Egyéb tárgyi eszözök beszerzése</t>
  </si>
  <si>
    <t>merőkanalak</t>
  </si>
  <si>
    <t>ipari porszívó</t>
  </si>
  <si>
    <t>szőnyegek</t>
  </si>
  <si>
    <t>udvari játékok</t>
  </si>
  <si>
    <t>egyéb játékok pótlása</t>
  </si>
  <si>
    <t>fejlesztőjátékok</t>
  </si>
  <si>
    <t>Beruházási kiadások Áfa</t>
  </si>
  <si>
    <t>Egyéb tárgyi eszözök felújítása</t>
  </si>
  <si>
    <t>Felújítási célú kiadások Áfa</t>
  </si>
  <si>
    <t>K73</t>
  </si>
  <si>
    <t>K74</t>
  </si>
  <si>
    <t>Intézményi finanszírozás</t>
  </si>
  <si>
    <t>ebből állami normatíva</t>
  </si>
  <si>
    <t>ebből önkormányzati támogatás</t>
  </si>
  <si>
    <t xml:space="preserve">         - magánszemélyek kommunális adója</t>
  </si>
  <si>
    <t xml:space="preserve"> -Vagyoni típusú adók B34</t>
  </si>
  <si>
    <t xml:space="preserve">         - Gépjármű adó B354/21</t>
  </si>
  <si>
    <t xml:space="preserve">          -Helyi iparűzési adó B351</t>
  </si>
  <si>
    <t xml:space="preserve">  - Egyéb közhatalmi bevételek</t>
  </si>
  <si>
    <t>Települési önkormányzatok szociális feladatainak egyéb támogatása</t>
  </si>
  <si>
    <t>Gyermekétkeztetés támogatása</t>
  </si>
  <si>
    <t>Rászoruló gyermekek intézményen kívüli szünidei étkezésének támogatása</t>
  </si>
  <si>
    <t>B16/4</t>
  </si>
  <si>
    <t>B16/5</t>
  </si>
  <si>
    <t xml:space="preserve">Az önkormányzat működési bevételeinek és </t>
  </si>
  <si>
    <t xml:space="preserve">Az önkormányzat  felhalmozási bevételek és </t>
  </si>
  <si>
    <t xml:space="preserve">         - Talajterhelési díj</t>
  </si>
  <si>
    <t>6. Általános forgalmi adó visszatérítés</t>
  </si>
  <si>
    <t>7. Egyéb működési bevétel</t>
  </si>
  <si>
    <t>Intézményei</t>
  </si>
  <si>
    <t>önkormányzat</t>
  </si>
  <si>
    <t>intézményei</t>
  </si>
  <si>
    <t>államigazgatási feladat</t>
  </si>
  <si>
    <t>B8131</t>
  </si>
  <si>
    <t>Központi, irányítószervi támogatás</t>
  </si>
  <si>
    <t>B8161</t>
  </si>
  <si>
    <t>Működési bevételek összesen:</t>
  </si>
  <si>
    <t>1. melléklet  ……./…….(…….)önkormányzati rendelethez</t>
  </si>
  <si>
    <t>1. melléklet ……./…….(…….)önkormányzati rendelethez</t>
  </si>
  <si>
    <t>Saját bevételek</t>
  </si>
  <si>
    <t>Az önkormányzat adósságot keletkeztető ügyleteiből eredő fizetési kötelezettségeinek bemutatása</t>
  </si>
  <si>
    <t>Kommunális adó</t>
  </si>
  <si>
    <t>Mentesség</t>
  </si>
  <si>
    <t>Óvodai nevelés ,szakmai feladatok (091110)</t>
  </si>
  <si>
    <t>Általános kiadások</t>
  </si>
  <si>
    <t>Város és községgazdálkodási feladatok</t>
  </si>
  <si>
    <t>Köztemető fenntartása, üzemeltetése</t>
  </si>
  <si>
    <t>Térfigyelő rendszer</t>
  </si>
  <si>
    <t>Kompok, révek üzemeltetése</t>
  </si>
  <si>
    <t>045230</t>
  </si>
  <si>
    <t>Önkormányzati vagyon</t>
  </si>
  <si>
    <t>Nem lakóingatlan üzemeltetése</t>
  </si>
  <si>
    <t>Szünidei gyermekétkeztetés</t>
  </si>
  <si>
    <t>Védőnői szolgálat</t>
  </si>
  <si>
    <t>Házi orvosi alapellátás</t>
  </si>
  <si>
    <t>Házi orvosi ügyeleti ellátás</t>
  </si>
  <si>
    <t>072112</t>
  </si>
  <si>
    <t>082063</t>
  </si>
  <si>
    <t>081071</t>
  </si>
  <si>
    <t>Szabadidő és sport Sportfeladatok</t>
  </si>
  <si>
    <t>Ifjuság és egészségügyi gondozás</t>
  </si>
  <si>
    <t>074032</t>
  </si>
  <si>
    <t>Közfoglalkoztatási program</t>
  </si>
  <si>
    <t>Általános bevételek</t>
  </si>
  <si>
    <t xml:space="preserve"> gyermekétkeztetés</t>
  </si>
  <si>
    <t>091140</t>
  </si>
  <si>
    <t>Lakhatással kapcsolatos ellátás</t>
  </si>
  <si>
    <t>106020</t>
  </si>
  <si>
    <t>Egyéb szociális pénzbeni és természetbeni ellátás</t>
  </si>
  <si>
    <t>107060</t>
  </si>
  <si>
    <t>Család és gyermekjóléti szolgáltatás</t>
  </si>
  <si>
    <t>104042</t>
  </si>
  <si>
    <t>Intézmény finanszírozás:</t>
  </si>
  <si>
    <t>Munka törvénykönyv alapján teljes v részm idős</t>
  </si>
  <si>
    <t>SZKTT  Gyermekjóléti és Szociális  Szolgáltató Központ feladataihoz való hozzájárulás</t>
  </si>
  <si>
    <t>Szociális feladatok támogatása összesen:</t>
  </si>
  <si>
    <t>II. Az önkormányzat által ellátott feladatok kiemelt bevételi  előirányzatai kötelező, önként vállalt és államigazgatási feladatok bontásban</t>
  </si>
  <si>
    <t>2. melléklet……./…….(…….)önkormányzati rendelethez</t>
  </si>
  <si>
    <t>5. melléklet  ……./…….(…….)önkormányzati rendelethez</t>
  </si>
  <si>
    <t>6. melléklet ……./…….(…….)önkormányzati rendelethez</t>
  </si>
  <si>
    <t>11. melléklet ……./…….(…….)önkormányzati rendelethez</t>
  </si>
  <si>
    <t>Átadott pénzeszköz:</t>
  </si>
  <si>
    <t>Tiszavárkony Község Önkormányzata</t>
  </si>
  <si>
    <t xml:space="preserve"> 2018. évi összevont kiadásai</t>
  </si>
  <si>
    <t>2018. évi terv</t>
  </si>
  <si>
    <t xml:space="preserve"> 2018. évi bevételei</t>
  </si>
  <si>
    <t>Magánszemélyek kommunális adója</t>
  </si>
  <si>
    <t xml:space="preserve"> 2018. évi kiadásai</t>
  </si>
  <si>
    <t xml:space="preserve">Polgármester jutalma </t>
  </si>
  <si>
    <t>Személyi összesen</t>
  </si>
  <si>
    <t xml:space="preserve">Tiszavárkonyi Óvoda és Egységes Óvoda-Bölcsőde      
</t>
  </si>
  <si>
    <t>3. melléklet  ……./…….(…….)önkormányzati rendelethez</t>
  </si>
  <si>
    <t>4. melléklet ……./…….(…….)önkormányzati rendelethez</t>
  </si>
  <si>
    <t>2018. évi előirányzat</t>
  </si>
  <si>
    <t>Tiszavárkony Község Önkormányzat működési és közhatalmi bevételeinek részletezése</t>
  </si>
  <si>
    <t>rovat száma</t>
  </si>
  <si>
    <t>B 402</t>
  </si>
  <si>
    <t>B 401</t>
  </si>
  <si>
    <t>B 405</t>
  </si>
  <si>
    <t>B 406</t>
  </si>
  <si>
    <t>B 407</t>
  </si>
  <si>
    <t xml:space="preserve">1. Készletértékesítés ellenértéke </t>
  </si>
  <si>
    <t xml:space="preserve">2. Szolgáltatások ellenértéke </t>
  </si>
  <si>
    <t xml:space="preserve">4. Ellátási díjak </t>
  </si>
  <si>
    <t xml:space="preserve">5. Kiszámlázott működési célú általános forgalmi adó </t>
  </si>
  <si>
    <t>Közhatalmi bevételek összesen:</t>
  </si>
  <si>
    <t xml:space="preserve"> 2018. évi összevont bevételei</t>
  </si>
  <si>
    <t xml:space="preserve">TB alap működési támog (OEP)
</t>
  </si>
  <si>
    <t xml:space="preserve">Elk állami p.alapok működ támog( Munkaügyi kp. , közf)
</t>
  </si>
  <si>
    <t>Elk állami p.alapok működ támog (Munkaügyi kp. , közf)</t>
  </si>
  <si>
    <t>B34/14</t>
  </si>
  <si>
    <t>Költségvetési bevételek</t>
  </si>
  <si>
    <t>60.</t>
  </si>
  <si>
    <t>Bankköltségek</t>
  </si>
  <si>
    <t xml:space="preserve">Költségvetési bevételek </t>
  </si>
  <si>
    <t xml:space="preserve">Működési bevételek </t>
  </si>
  <si>
    <t xml:space="preserve">Közhatalmi bevételek </t>
  </si>
  <si>
    <t xml:space="preserve">Termékek és szolgáltatások adói </t>
  </si>
  <si>
    <t xml:space="preserve">Önkormányzatok működési támogatásai </t>
  </si>
  <si>
    <t xml:space="preserve">Egyéb működési célú támogatások bevételei államháztartáson belülről </t>
  </si>
  <si>
    <t xml:space="preserve">Felhalmozási célú támogatások államháztartáson belülről </t>
  </si>
  <si>
    <t>Termékek és szolgáltatások adói</t>
  </si>
  <si>
    <t>2018. évi eredeti előirányzat</t>
  </si>
  <si>
    <t>I.6. Polgármesteri illetmény támogatása</t>
  </si>
  <si>
    <t>II.1. (1) 1 óvodapedagógusok elismert létszáma 2018.évben 8 hónapra 5,3 fő</t>
  </si>
  <si>
    <t>II.1. (2) 1 óvodapedagógusok nevelő munkáját közvetlenül segítők száma a Köznev. tv. 2. számú melléklete szerint 2018. évben 8 hónapra 4,0</t>
  </si>
  <si>
    <t>II.1. (1) 2 óvodapedagógusok elismert létszáma  2018. évben 4 hónapra 5,0</t>
  </si>
  <si>
    <t>II.4.a (1) Alapfokú végzettségű pedagógus II kategóriába sorolt óvoda pedagógusok kiegészítő támogatása, akik a minősítést 2016 12.31 ig szerezték meg.</t>
  </si>
  <si>
    <t>II.4.a (4) Mesterfokozatú  végzettségű m,esterpedagógus kategóriába sorolt óvoda pedagógusok kiegészítő támogatása, akik a minősítést 2016 12.31 ig szerezték meg.</t>
  </si>
  <si>
    <t>2018.év</t>
  </si>
  <si>
    <t xml:space="preserve"> költségvetési szerv  feladatainak kiemelt bevételi előirányzatai kötelező, önként vállalt és államigazgatási feladat bontásban</t>
  </si>
  <si>
    <t>6. melléklet  ……./…….(…….)önkormányzati rendelethez</t>
  </si>
  <si>
    <t>7. melléklet ……./…….(…….)önkormányzati rendelethez</t>
  </si>
  <si>
    <t>9. melléklet  ……./…….(…….)önkormányzati rendelethez</t>
  </si>
  <si>
    <t>Az önkormányzat 2018. évi közvetett támogatásai</t>
  </si>
  <si>
    <t>2019.év</t>
  </si>
  <si>
    <t>2024. év</t>
  </si>
  <si>
    <t>2025. év</t>
  </si>
  <si>
    <t>Adósságot keletkeztető ügylet 2018. év</t>
  </si>
  <si>
    <t>Az önkormányzat 2018. évi előirányzat – felhasználási ütemterve</t>
  </si>
  <si>
    <t>18. melléklet ……./…….(…….)önkormányzati rendelethez</t>
  </si>
  <si>
    <t>19. melléklet ……./…….(…….)önkormányzati rendelethez</t>
  </si>
  <si>
    <t>2021.évi tervezett előirányzat</t>
  </si>
  <si>
    <t xml:space="preserve">        -Vagyoni típusú adók/kommunális adó/</t>
  </si>
  <si>
    <t xml:space="preserve">kisbusz vásárlás </t>
  </si>
  <si>
    <t>fűnyíró 1 db nagyteljesítményű</t>
  </si>
  <si>
    <t>kézi fűnyíró 3 db</t>
  </si>
  <si>
    <t>játszótér bővítés, fejlesztés</t>
  </si>
  <si>
    <t>Tiszavárkony-szőlő kultúrház felújítás önkormányzat része</t>
  </si>
  <si>
    <t>pályázatból</t>
  </si>
  <si>
    <t>útjavítás, járda felújítás</t>
  </si>
  <si>
    <t>ravatalozó felújítása</t>
  </si>
  <si>
    <t>munkagép vásárlás útjavításhoz, közterület karbantartáshoz</t>
  </si>
  <si>
    <t xml:space="preserve"> 2018.év</t>
  </si>
  <si>
    <t>közfoglalkoztatottak száma</t>
  </si>
  <si>
    <t xml:space="preserve"> Az önkormányzat és irányítása alá tartozó költségvetési szerv</t>
  </si>
  <si>
    <t xml:space="preserve">Szabadidő és sport </t>
  </si>
  <si>
    <t xml:space="preserve"> költségvetési szerv feladatainak kiemelt kiadási előirányzatai kötelező, önként vállalt és államigazgatási feladat bontásban</t>
  </si>
  <si>
    <t>Tiszavárkonyi Óvoda és Egységes Óvoda-Bölcsőde</t>
  </si>
  <si>
    <t>könyvbeszerzés, folyóirat</t>
  </si>
  <si>
    <t>Hajtó és kenőanyag</t>
  </si>
  <si>
    <t>Villamos energia</t>
  </si>
  <si>
    <t>2018. január 1.</t>
  </si>
  <si>
    <t xml:space="preserve">             2018. év </t>
  </si>
  <si>
    <t>Sajátos nevelési igényű gyermekek óvodai nevelése (091120)</t>
  </si>
  <si>
    <t>K121</t>
  </si>
  <si>
    <t>Külső megbízási díjak</t>
  </si>
  <si>
    <t xml:space="preserve">jénai tálak </t>
  </si>
  <si>
    <t>fektető 20 db</t>
  </si>
  <si>
    <t>Számítógép beszerzés</t>
  </si>
  <si>
    <t>Egyszeri települési támogatás</t>
  </si>
  <si>
    <t>Gyógyszerkiadások viseléséhez nyújtandó támogatások</t>
  </si>
  <si>
    <t>Temetési költségek viseléséhez nyújtandó települési támogatás</t>
  </si>
  <si>
    <t>Nevelési, oktatási év kezdési támogatás</t>
  </si>
  <si>
    <t>Köztemetés</t>
  </si>
  <si>
    <t>Egyszeri fűtési támogatás</t>
  </si>
  <si>
    <t>Első lakáshoz jutók támogatása</t>
  </si>
  <si>
    <t>Ösztöndíjak</t>
  </si>
  <si>
    <t>TOP-4.1.1-15-JN1-2016-00027 Tiszavárkony Orvosi rendelőjének fejlesztése</t>
  </si>
  <si>
    <t>TOP-4.2.1-15-JN1-2016-00027 Szociális intézmény akadálymentesítése és energetikai felújítása Tiszavárkonyban</t>
  </si>
  <si>
    <t>Tiszavárkony-Szőlők zártkerti revitalizációs mintaprogram</t>
  </si>
  <si>
    <t>Szociális tüzifa támogatáshoz önkormányzati hozzájárulás</t>
  </si>
  <si>
    <t>ÁHT-n kívüli működési célú pénzeszköz átadás (civil szervezetek)</t>
  </si>
  <si>
    <t>Önkormányzat összesen áfá-val</t>
  </si>
  <si>
    <t>kazánvásárlás óvodába</t>
  </si>
  <si>
    <t>70 év felett</t>
  </si>
  <si>
    <t>Munkaadókat terhelő járulékok</t>
  </si>
  <si>
    <t>K2/1</t>
  </si>
  <si>
    <t>K2/4</t>
  </si>
  <si>
    <t>K1-K7</t>
  </si>
  <si>
    <t xml:space="preserve">3. Tulajdonosi bevételek
</t>
  </si>
  <si>
    <t>B 404</t>
  </si>
  <si>
    <t>B 411</t>
  </si>
  <si>
    <t xml:space="preserve">ÁHT-n kívüli működési célú pénzeszköz átadás (civil szervezetek)
</t>
  </si>
  <si>
    <t>Intézményfinanszírozás</t>
  </si>
  <si>
    <t>K1-K9</t>
  </si>
  <si>
    <t>Áht-belüli működési célú pénzeszköz átadása</t>
  </si>
  <si>
    <t>Egyéb működési  kiadások (6+7)</t>
  </si>
  <si>
    <t>Közművelúdési, közösség színtér tevékenység</t>
  </si>
  <si>
    <t>Közművelődés, közösségi szintér</t>
  </si>
  <si>
    <t>018030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</si>
</sst>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Ft&quot;;\-#,##0\ &quot;Ft&quot;"/>
    <numFmt numFmtId="43" formatCode="_-* #,##0.00\ _F_t_-;\-* #,##0.00\ _F_t_-;_-* &quot;-&quot;??\ _F_t_-;_-@_-"/>
    <numFmt numFmtId="164" formatCode="#,##0_ ;[Red]\-#,##0\ "/>
    <numFmt numFmtId="165" formatCode="#,##0\ ;[Red]\-#,##0\ "/>
    <numFmt numFmtId="166" formatCode="_-* #,##0\ _F_t_-;\-* #,##0\ _F_t_-;_-* &quot;-&quot;??\ _F_t_-;_-@_-"/>
    <numFmt numFmtId="167" formatCode="#,##0\ &quot;Ft&quot;"/>
    <numFmt numFmtId="168" formatCode="#,##0\ _F_t"/>
  </numFmts>
  <fonts count="141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Times New Roman"/>
      <family val="1"/>
    </font>
    <font>
      <b/>
      <i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9"/>
      <name val="Times New Roman"/>
      <family val="1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  <charset val="238"/>
    </font>
    <font>
      <b/>
      <sz val="13"/>
      <color indexed="8"/>
      <name val="Arial"/>
      <family val="2"/>
      <charset val="238"/>
    </font>
    <font>
      <sz val="9.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3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.5"/>
      <color indexed="8"/>
      <name val="Arial"/>
      <family val="2"/>
      <charset val="238"/>
    </font>
    <font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.5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9.9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b/>
      <u/>
      <sz val="12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8.5"/>
      <color indexed="8"/>
      <name val="MS Sans Serif"/>
      <family val="2"/>
      <charset val="238"/>
    </font>
    <font>
      <b/>
      <sz val="8.5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0"/>
      <color indexed="8"/>
      <name val="Times New Roman"/>
      <family val="3"/>
      <charset val="238"/>
    </font>
    <font>
      <b/>
      <sz val="12"/>
      <color indexed="8"/>
      <name val="Times New Roman"/>
      <family val="3"/>
      <charset val="238"/>
    </font>
    <font>
      <sz val="12"/>
      <color indexed="8"/>
      <name val="Times New Roman"/>
      <family val="3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MS Sans Serif"/>
      <family val="2"/>
      <charset val="238"/>
    </font>
    <font>
      <b/>
      <sz val="7.5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4"/>
      <color indexed="8"/>
      <name val="Times New Roman"/>
      <family val="1"/>
    </font>
    <font>
      <b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sz val="9.9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7"/>
      <color indexed="8"/>
      <name val="MS Sans Serif"/>
      <family val="2"/>
      <charset val="238"/>
    </font>
    <font>
      <sz val="8.5"/>
      <name val="Arial CE"/>
      <charset val="238"/>
    </font>
    <font>
      <b/>
      <sz val="8.5"/>
      <color indexed="8"/>
      <name val="MS Sans Serif"/>
      <family val="2"/>
      <charset val="238"/>
    </font>
    <font>
      <sz val="8.5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Arial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charset val="238"/>
    </font>
    <font>
      <b/>
      <i/>
      <sz val="9"/>
      <color indexed="8"/>
      <name val="Times New Roman"/>
      <family val="1"/>
      <charset val="238"/>
    </font>
    <font>
      <i/>
      <sz val="10"/>
      <color indexed="8"/>
      <name val="MS Sans Serif"/>
      <family val="2"/>
      <charset val="238"/>
    </font>
    <font>
      <b/>
      <sz val="1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b/>
      <sz val="11"/>
      <color indexed="8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1"/>
      <name val="Arial CE"/>
      <charset val="238"/>
    </font>
    <font>
      <b/>
      <sz val="11"/>
      <color indexed="8"/>
      <name val="Times New Roman"/>
      <family val="3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b/>
      <u/>
      <sz val="14"/>
      <name val="Times New Roman"/>
      <family val="1"/>
      <charset val="238"/>
    </font>
    <font>
      <sz val="9.9"/>
      <color rgb="FF000000"/>
      <name val="Arial"/>
      <family val="2"/>
      <charset val="238"/>
    </font>
    <font>
      <sz val="9.9"/>
      <color indexed="8"/>
      <name val="Times New Roman"/>
      <family val="1"/>
      <charset val="238"/>
    </font>
    <font>
      <b/>
      <i/>
      <sz val="11"/>
      <color indexed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20">
    <xf numFmtId="0" fontId="0" fillId="0" borderId="0" xfId="0"/>
    <xf numFmtId="0" fontId="0" fillId="0" borderId="0" xfId="0" applyAlignment="1"/>
    <xf numFmtId="0" fontId="8" fillId="0" borderId="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right"/>
    </xf>
    <xf numFmtId="0" fontId="0" fillId="0" borderId="0" xfId="0" applyFill="1"/>
    <xf numFmtId="164" fontId="0" fillId="0" borderId="0" xfId="0" applyNumberFormat="1" applyAlignment="1">
      <alignment horizontal="right"/>
    </xf>
    <xf numFmtId="0" fontId="26" fillId="0" borderId="1" xfId="0" applyNumberFormat="1" applyFont="1" applyBorder="1" applyAlignment="1" applyProtection="1">
      <alignment vertical="center"/>
    </xf>
    <xf numFmtId="0" fontId="0" fillId="0" borderId="2" xfId="0" applyBorder="1"/>
    <xf numFmtId="0" fontId="17" fillId="0" borderId="0" xfId="0" applyFont="1" applyBorder="1" applyAlignment="1">
      <alignment horizontal="left" vertical="center" wrapText="1"/>
    </xf>
    <xf numFmtId="0" fontId="22" fillId="0" borderId="0" xfId="0" applyFont="1"/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Alignment="1" applyProtection="1">
      <protection locked="0"/>
    </xf>
    <xf numFmtId="0" fontId="9" fillId="0" borderId="2" xfId="0" applyNumberFormat="1" applyFont="1" applyBorder="1" applyAlignment="1" applyProtection="1"/>
    <xf numFmtId="3" fontId="13" fillId="0" borderId="2" xfId="0" applyNumberFormat="1" applyFont="1" applyBorder="1" applyAlignment="1" applyProtection="1"/>
    <xf numFmtId="0" fontId="30" fillId="0" borderId="2" xfId="0" applyNumberFormat="1" applyFont="1" applyBorder="1" applyAlignment="1" applyProtection="1"/>
    <xf numFmtId="0" fontId="9" fillId="0" borderId="2" xfId="0" applyNumberFormat="1" applyFont="1" applyFill="1" applyBorder="1" applyAlignment="1" applyProtection="1"/>
    <xf numFmtId="0" fontId="23" fillId="0" borderId="2" xfId="0" applyNumberFormat="1" applyFont="1" applyBorder="1" applyAlignment="1" applyProtection="1"/>
    <xf numFmtId="3" fontId="23" fillId="0" borderId="2" xfId="0" applyNumberFormat="1" applyFont="1" applyBorder="1" applyAlignment="1" applyProtection="1"/>
    <xf numFmtId="0" fontId="23" fillId="3" borderId="2" xfId="0" applyNumberFormat="1" applyFont="1" applyFill="1" applyBorder="1" applyAlignment="1" applyProtection="1">
      <alignment horizontal="left" vertical="center" wrapText="1"/>
    </xf>
    <xf numFmtId="3" fontId="23" fillId="3" borderId="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4" fontId="9" fillId="0" borderId="0" xfId="0" applyNumberFormat="1" applyFont="1" applyBorder="1" applyAlignment="1" applyProtection="1">
      <alignment horizontal="right"/>
    </xf>
    <xf numFmtId="3" fontId="0" fillId="0" borderId="0" xfId="0" applyNumberFormat="1"/>
    <xf numFmtId="0" fontId="21" fillId="0" borderId="0" xfId="0" applyFont="1" applyBorder="1" applyAlignment="1"/>
    <xf numFmtId="0" fontId="0" fillId="0" borderId="0" xfId="0" applyBorder="1"/>
    <xf numFmtId="0" fontId="42" fillId="0" borderId="2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45" fillId="0" borderId="2" xfId="0" applyNumberFormat="1" applyFont="1" applyBorder="1" applyAlignment="1" applyProtection="1">
      <alignment horizontal="left" vertical="center" wrapText="1"/>
    </xf>
    <xf numFmtId="0" fontId="46" fillId="0" borderId="2" xfId="0" applyNumberFormat="1" applyFont="1" applyBorder="1" applyAlignment="1" applyProtection="1">
      <alignment horizontal="left" vertical="center" wrapText="1"/>
    </xf>
    <xf numFmtId="0" fontId="45" fillId="0" borderId="2" xfId="0" applyNumberFormat="1" applyFont="1" applyBorder="1" applyAlignment="1" applyProtection="1">
      <alignment vertical="center" wrapText="1"/>
    </xf>
    <xf numFmtId="0" fontId="45" fillId="0" borderId="2" xfId="0" applyNumberFormat="1" applyFont="1" applyFill="1" applyBorder="1" applyAlignment="1" applyProtection="1">
      <alignment horizontal="left" vertical="center" wrapText="1"/>
    </xf>
    <xf numFmtId="0" fontId="46" fillId="0" borderId="2" xfId="0" applyNumberFormat="1" applyFont="1" applyFill="1" applyBorder="1" applyAlignment="1" applyProtection="1">
      <alignment horizontal="left" vertical="center" wrapText="1"/>
    </xf>
    <xf numFmtId="0" fontId="47" fillId="0" borderId="0" xfId="0" applyFont="1" applyBorder="1"/>
    <xf numFmtId="3" fontId="46" fillId="0" borderId="2" xfId="0" applyNumberFormat="1" applyFont="1" applyBorder="1" applyAlignment="1" applyProtection="1">
      <alignment vertical="center"/>
    </xf>
    <xf numFmtId="0" fontId="0" fillId="0" borderId="0" xfId="0" applyAlignment="1">
      <alignment horizontal="right"/>
    </xf>
    <xf numFmtId="0" fontId="43" fillId="0" borderId="0" xfId="0" applyFont="1"/>
    <xf numFmtId="0" fontId="22" fillId="0" borderId="0" xfId="0" applyFont="1" applyBorder="1"/>
    <xf numFmtId="0" fontId="22" fillId="0" borderId="0" xfId="0" applyFont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49" fillId="5" borderId="0" xfId="0" applyFont="1" applyFill="1" applyBorder="1" applyAlignment="1">
      <alignment vertical="center"/>
    </xf>
    <xf numFmtId="3" fontId="48" fillId="0" borderId="2" xfId="0" applyNumberFormat="1" applyFont="1" applyBorder="1" applyAlignment="1">
      <alignment vertical="center"/>
    </xf>
    <xf numFmtId="3" fontId="47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58" fillId="0" borderId="6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58" fillId="0" borderId="3" xfId="0" applyNumberFormat="1" applyFont="1" applyFill="1" applyBorder="1" applyAlignment="1" applyProtection="1">
      <alignment horizontal="center" vertical="center"/>
    </xf>
    <xf numFmtId="0" fontId="60" fillId="0" borderId="7" xfId="0" applyNumberFormat="1" applyFont="1" applyFill="1" applyBorder="1" applyAlignment="1" applyProtection="1">
      <alignment horizontal="center" vertical="center" wrapText="1"/>
    </xf>
    <xf numFmtId="0" fontId="64" fillId="0" borderId="6" xfId="0" applyFont="1" applyBorder="1"/>
    <xf numFmtId="0" fontId="47" fillId="0" borderId="2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1" fillId="0" borderId="0" xfId="0" applyFont="1"/>
    <xf numFmtId="0" fontId="2" fillId="0" borderId="2" xfId="0" applyNumberFormat="1" applyFont="1" applyBorder="1" applyAlignment="1" applyProtection="1"/>
    <xf numFmtId="3" fontId="9" fillId="0" borderId="2" xfId="0" applyNumberFormat="1" applyFont="1" applyFill="1" applyBorder="1" applyAlignment="1" applyProtection="1">
      <alignment horizontal="right"/>
    </xf>
    <xf numFmtId="0" fontId="39" fillId="0" borderId="2" xfId="0" applyNumberFormat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62" fillId="0" borderId="2" xfId="0" applyNumberFormat="1" applyFont="1" applyBorder="1" applyAlignment="1" applyProtection="1">
      <alignment horizontal="right" vertical="center" wrapText="1"/>
    </xf>
    <xf numFmtId="0" fontId="62" fillId="0" borderId="2" xfId="0" applyNumberFormat="1" applyFont="1" applyBorder="1" applyAlignment="1" applyProtection="1">
      <alignment horizontal="left" vertical="center" wrapText="1"/>
    </xf>
    <xf numFmtId="3" fontId="62" fillId="0" borderId="2" xfId="0" applyNumberFormat="1" applyFont="1" applyBorder="1" applyAlignment="1" applyProtection="1">
      <alignment vertical="center"/>
    </xf>
    <xf numFmtId="3" fontId="62" fillId="0" borderId="2" xfId="0" applyNumberFormat="1" applyFont="1" applyBorder="1" applyAlignment="1" applyProtection="1">
      <alignment horizontal="right" vertical="center"/>
    </xf>
    <xf numFmtId="0" fontId="62" fillId="0" borderId="2" xfId="0" applyNumberFormat="1" applyFont="1" applyBorder="1" applyAlignment="1" applyProtection="1">
      <alignment vertical="center" wrapText="1"/>
    </xf>
    <xf numFmtId="0" fontId="50" fillId="0" borderId="2" xfId="0" applyFont="1" applyBorder="1"/>
    <xf numFmtId="3" fontId="46" fillId="0" borderId="2" xfId="0" applyNumberFormat="1" applyFont="1" applyFill="1" applyBorder="1" applyAlignment="1" applyProtection="1">
      <alignment vertical="center"/>
    </xf>
    <xf numFmtId="3" fontId="48" fillId="0" borderId="2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3" fontId="62" fillId="0" borderId="2" xfId="0" applyNumberFormat="1" applyFont="1" applyFill="1" applyBorder="1" applyAlignment="1" applyProtection="1">
      <alignment horizontal="right"/>
    </xf>
    <xf numFmtId="3" fontId="38" fillId="0" borderId="2" xfId="0" applyNumberFormat="1" applyFont="1" applyFill="1" applyBorder="1" applyAlignment="1" applyProtection="1">
      <alignment horizontal="right" vertical="center"/>
    </xf>
    <xf numFmtId="3" fontId="62" fillId="0" borderId="2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57" fillId="0" borderId="10" xfId="0" applyNumberFormat="1" applyFont="1" applyBorder="1" applyAlignment="1" applyProtection="1">
      <alignment vertical="center"/>
    </xf>
    <xf numFmtId="0" fontId="60" fillId="0" borderId="3" xfId="0" applyNumberFormat="1" applyFont="1" applyFill="1" applyBorder="1" applyAlignment="1" applyProtection="1">
      <alignment horizontal="center" vertical="center" wrapText="1"/>
    </xf>
    <xf numFmtId="165" fontId="57" fillId="0" borderId="2" xfId="0" applyNumberFormat="1" applyFont="1" applyBorder="1" applyAlignment="1" applyProtection="1">
      <alignment horizontal="right" vertical="center"/>
    </xf>
    <xf numFmtId="0" fontId="61" fillId="0" borderId="2" xfId="0" applyNumberFormat="1" applyFont="1" applyFill="1" applyBorder="1" applyAlignment="1" applyProtection="1">
      <alignment horizontal="left" vertical="center" wrapText="1"/>
    </xf>
    <xf numFmtId="3" fontId="61" fillId="0" borderId="2" xfId="0" applyNumberFormat="1" applyFont="1" applyFill="1" applyBorder="1" applyAlignment="1" applyProtection="1">
      <alignment vertical="center"/>
    </xf>
    <xf numFmtId="3" fontId="39" fillId="0" borderId="2" xfId="0" applyNumberFormat="1" applyFont="1" applyFill="1" applyBorder="1" applyAlignment="1" applyProtection="1">
      <alignment vertical="center"/>
    </xf>
    <xf numFmtId="3" fontId="63" fillId="0" borderId="2" xfId="0" applyNumberFormat="1" applyFont="1" applyFill="1" applyBorder="1" applyAlignment="1" applyProtection="1">
      <alignment vertical="center"/>
    </xf>
    <xf numFmtId="0" fontId="50" fillId="0" borderId="2" xfId="0" applyFont="1" applyFill="1" applyBorder="1"/>
    <xf numFmtId="3" fontId="0" fillId="0" borderId="2" xfId="0" applyNumberForma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0" fontId="46" fillId="0" borderId="11" xfId="0" applyNumberFormat="1" applyFont="1" applyBorder="1" applyAlignment="1" applyProtection="1">
      <alignment horizontal="left" vertical="center" wrapText="1"/>
    </xf>
    <xf numFmtId="0" fontId="46" fillId="0" borderId="11" xfId="0" applyNumberFormat="1" applyFont="1" applyFill="1" applyBorder="1" applyAlignment="1" applyProtection="1">
      <alignment horizontal="left" vertical="center" wrapText="1"/>
    </xf>
    <xf numFmtId="0" fontId="0" fillId="0" borderId="11" xfId="0" applyFill="1" applyBorder="1"/>
    <xf numFmtId="0" fontId="51" fillId="0" borderId="2" xfId="0" applyNumberFormat="1" applyFont="1" applyFill="1" applyBorder="1" applyAlignment="1" applyProtection="1">
      <alignment horizontal="left" vertical="center" wrapText="1"/>
    </xf>
    <xf numFmtId="0" fontId="72" fillId="0" borderId="2" xfId="0" applyFont="1" applyBorder="1"/>
    <xf numFmtId="164" fontId="10" fillId="0" borderId="0" xfId="0" applyNumberFormat="1" applyFont="1" applyAlignment="1">
      <alignment horizontal="right"/>
    </xf>
    <xf numFmtId="2" fontId="58" fillId="0" borderId="6" xfId="0" applyNumberFormat="1" applyFont="1" applyFill="1" applyBorder="1" applyAlignment="1" applyProtection="1">
      <alignment horizontal="left" vertical="center" wrapText="1"/>
    </xf>
    <xf numFmtId="2" fontId="58" fillId="0" borderId="6" xfId="0" applyNumberFormat="1" applyFont="1" applyFill="1" applyBorder="1" applyAlignment="1" applyProtection="1">
      <alignment horizontal="center" vertical="center"/>
    </xf>
    <xf numFmtId="164" fontId="6" fillId="0" borderId="6" xfId="0" applyNumberFormat="1" applyFont="1" applyFill="1" applyBorder="1" applyAlignment="1" applyProtection="1">
      <alignment horizontal="center" wrapText="1"/>
    </xf>
    <xf numFmtId="2" fontId="69" fillId="0" borderId="6" xfId="0" applyNumberFormat="1" applyFont="1" applyFill="1" applyBorder="1" applyAlignment="1" applyProtection="1">
      <alignment horizontal="left" vertical="center" wrapText="1"/>
    </xf>
    <xf numFmtId="2" fontId="69" fillId="0" borderId="6" xfId="0" applyNumberFormat="1" applyFont="1" applyFill="1" applyBorder="1" applyAlignment="1" applyProtection="1">
      <alignment horizontal="center" vertical="center"/>
    </xf>
    <xf numFmtId="164" fontId="73" fillId="0" borderId="6" xfId="0" applyNumberFormat="1" applyFont="1" applyFill="1" applyBorder="1" applyAlignment="1" applyProtection="1">
      <alignment horizontal="center" wrapText="1"/>
    </xf>
    <xf numFmtId="0" fontId="1" fillId="5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76" fillId="0" borderId="0" xfId="0" applyFont="1"/>
    <xf numFmtId="0" fontId="77" fillId="0" borderId="0" xfId="0" applyFont="1"/>
    <xf numFmtId="0" fontId="78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2" xfId="0" applyFont="1" applyBorder="1"/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left" vertical="center" wrapText="1"/>
    </xf>
    <xf numFmtId="164" fontId="79" fillId="0" borderId="2" xfId="0" applyNumberFormat="1" applyFont="1" applyBorder="1" applyAlignment="1">
      <alignment horizontal="right" vertical="center"/>
    </xf>
    <xf numFmtId="0" fontId="79" fillId="0" borderId="2" xfId="0" quotePrefix="1" applyFont="1" applyBorder="1" applyAlignment="1">
      <alignment horizontal="right" vertical="center"/>
    </xf>
    <xf numFmtId="0" fontId="79" fillId="0" borderId="2" xfId="0" applyFont="1" applyBorder="1" applyAlignment="1">
      <alignment horizontal="right" vertical="center"/>
    </xf>
    <xf numFmtId="0" fontId="36" fillId="0" borderId="2" xfId="0" applyFont="1" applyBorder="1" applyAlignment="1">
      <alignment horizontal="left" vertical="center" wrapText="1"/>
    </xf>
    <xf numFmtId="164" fontId="80" fillId="0" borderId="2" xfId="0" applyNumberFormat="1" applyFont="1" applyBorder="1" applyAlignment="1">
      <alignment horizontal="right" vertical="center"/>
    </xf>
    <xf numFmtId="0" fontId="34" fillId="0" borderId="2" xfId="0" applyFont="1" applyBorder="1" applyAlignment="1">
      <alignment horizontal="right"/>
    </xf>
    <xf numFmtId="0" fontId="80" fillId="0" borderId="2" xfId="0" applyFont="1" applyBorder="1" applyAlignment="1">
      <alignment horizontal="right" vertical="center"/>
    </xf>
    <xf numFmtId="0" fontId="35" fillId="0" borderId="2" xfId="0" applyFont="1" applyBorder="1" applyAlignment="1">
      <alignment horizontal="right"/>
    </xf>
    <xf numFmtId="0" fontId="36" fillId="4" borderId="2" xfId="0" applyFont="1" applyFill="1" applyBorder="1"/>
    <xf numFmtId="0" fontId="37" fillId="4" borderId="2" xfId="0" applyFont="1" applyFill="1" applyBorder="1" applyAlignment="1">
      <alignment horizontal="left" wrapText="1"/>
    </xf>
    <xf numFmtId="164" fontId="37" fillId="4" borderId="2" xfId="0" applyNumberFormat="1" applyFont="1" applyFill="1" applyBorder="1" applyAlignment="1">
      <alignment vertical="center"/>
    </xf>
    <xf numFmtId="0" fontId="81" fillId="0" borderId="0" xfId="0" applyNumberFormat="1" applyFont="1" applyBorder="1" applyAlignment="1" applyProtection="1">
      <alignment horizontal="center"/>
    </xf>
    <xf numFmtId="0" fontId="81" fillId="0" borderId="0" xfId="0" applyNumberFormat="1" applyFont="1" applyBorder="1" applyAlignment="1" applyProtection="1">
      <alignment horizontal="center" vertical="top"/>
    </xf>
    <xf numFmtId="0" fontId="18" fillId="0" borderId="0" xfId="0" applyNumberFormat="1" applyFont="1" applyBorder="1" applyAlignment="1" applyProtection="1"/>
    <xf numFmtId="0" fontId="18" fillId="0" borderId="6" xfId="0" applyNumberFormat="1" applyFont="1" applyBorder="1" applyAlignment="1" applyProtection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Border="1" applyAlignment="1" applyProtection="1">
      <alignment horizontal="center" vertical="center" wrapText="1"/>
    </xf>
    <xf numFmtId="0" fontId="18" fillId="0" borderId="6" xfId="0" applyNumberFormat="1" applyFont="1" applyBorder="1" applyAlignment="1" applyProtection="1">
      <alignment horizontal="right" vertical="center"/>
    </xf>
    <xf numFmtId="0" fontId="18" fillId="0" borderId="6" xfId="0" applyNumberFormat="1" applyFont="1" applyBorder="1" applyAlignment="1" applyProtection="1">
      <alignment vertical="center" wrapText="1"/>
    </xf>
    <xf numFmtId="3" fontId="9" fillId="0" borderId="6" xfId="0" applyNumberFormat="1" applyFont="1" applyBorder="1" applyAlignment="1" applyProtection="1"/>
    <xf numFmtId="3" fontId="9" fillId="0" borderId="9" xfId="0" applyNumberFormat="1" applyFont="1" applyBorder="1" applyAlignment="1" applyProtection="1"/>
    <xf numFmtId="3" fontId="18" fillId="0" borderId="6" xfId="0" applyNumberFormat="1" applyFont="1" applyBorder="1" applyAlignment="1" applyProtection="1"/>
    <xf numFmtId="0" fontId="38" fillId="0" borderId="6" xfId="0" applyNumberFormat="1" applyFont="1" applyBorder="1" applyAlignment="1" applyProtection="1">
      <alignment vertical="center" wrapText="1"/>
    </xf>
    <xf numFmtId="3" fontId="9" fillId="0" borderId="6" xfId="0" applyNumberFormat="1" applyFont="1" applyBorder="1" applyAlignment="1" applyProtection="1">
      <alignment vertical="center"/>
    </xf>
    <xf numFmtId="3" fontId="18" fillId="0" borderId="6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vertical="center" wrapText="1"/>
    </xf>
    <xf numFmtId="1" fontId="38" fillId="0" borderId="6" xfId="0" applyNumberFormat="1" applyFont="1" applyBorder="1" applyAlignment="1" applyProtection="1">
      <alignment horizontal="right" vertical="center"/>
    </xf>
    <xf numFmtId="0" fontId="38" fillId="0" borderId="6" xfId="0" applyNumberFormat="1" applyFont="1" applyBorder="1" applyAlignment="1" applyProtection="1">
      <alignment horizontal="center" vertical="center"/>
    </xf>
    <xf numFmtId="0" fontId="18" fillId="0" borderId="6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 vertical="center"/>
    </xf>
    <xf numFmtId="3" fontId="39" fillId="0" borderId="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center"/>
    </xf>
    <xf numFmtId="0" fontId="83" fillId="0" borderId="0" xfId="0" applyFont="1" applyAlignment="1">
      <alignment vertical="center" wrapText="1"/>
    </xf>
    <xf numFmtId="0" fontId="82" fillId="0" borderId="0" xfId="0" applyFont="1" applyBorder="1" applyAlignment="1">
      <alignment horizontal="left" vertical="center" wrapText="1"/>
    </xf>
    <xf numFmtId="0" fontId="8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71" fillId="0" borderId="2" xfId="0" applyFont="1" applyBorder="1" applyAlignment="1">
      <alignment vertical="center" wrapText="1"/>
    </xf>
    <xf numFmtId="3" fontId="44" fillId="0" borderId="2" xfId="0" applyNumberFormat="1" applyFont="1" applyFill="1" applyBorder="1" applyAlignment="1">
      <alignment vertical="center"/>
    </xf>
    <xf numFmtId="0" fontId="70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38" fillId="0" borderId="0" xfId="0" applyNumberFormat="1" applyFont="1" applyBorder="1" applyAlignment="1" applyProtection="1">
      <alignment horizontal="right"/>
    </xf>
    <xf numFmtId="0" fontId="13" fillId="0" borderId="2" xfId="0" applyNumberFormat="1" applyFont="1" applyBorder="1" applyAlignment="1" applyProtection="1">
      <alignment horizontal="center"/>
    </xf>
    <xf numFmtId="0" fontId="62" fillId="0" borderId="0" xfId="0" applyNumberFormat="1" applyFont="1" applyBorder="1" applyAlignment="1" applyProtection="1">
      <alignment horizontal="center" vertical="center"/>
    </xf>
    <xf numFmtId="0" fontId="83" fillId="0" borderId="2" xfId="0" applyFont="1" applyBorder="1" applyAlignment="1">
      <alignment horizontal="center" vertical="center" wrapText="1"/>
    </xf>
    <xf numFmtId="0" fontId="55" fillId="0" borderId="13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/>
    <xf numFmtId="0" fontId="62" fillId="0" borderId="4" xfId="0" applyNumberFormat="1" applyFont="1" applyFill="1" applyBorder="1" applyAlignment="1" applyProtection="1">
      <alignment horizontal="left" vertical="center" wrapText="1"/>
    </xf>
    <xf numFmtId="0" fontId="62" fillId="0" borderId="11" xfId="0" applyFont="1" applyFill="1" applyBorder="1" applyAlignment="1">
      <alignment vertical="center" wrapText="1"/>
    </xf>
    <xf numFmtId="0" fontId="63" fillId="0" borderId="11" xfId="0" applyFont="1" applyFill="1" applyBorder="1" applyAlignment="1">
      <alignment vertical="center" wrapText="1"/>
    </xf>
    <xf numFmtId="0" fontId="77" fillId="0" borderId="11" xfId="0" applyFont="1" applyFill="1" applyBorder="1" applyAlignment="1">
      <alignment vertical="center" wrapText="1"/>
    </xf>
    <xf numFmtId="0" fontId="76" fillId="0" borderId="1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164" fontId="84" fillId="0" borderId="6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vertical="center"/>
    </xf>
    <xf numFmtId="0" fontId="70" fillId="0" borderId="0" xfId="0" applyNumberFormat="1" applyFont="1" applyBorder="1" applyAlignment="1" applyProtection="1"/>
    <xf numFmtId="0" fontId="14" fillId="0" borderId="0" xfId="0" applyNumberFormat="1" applyFont="1" applyBorder="1" applyAlignment="1" applyProtection="1"/>
    <xf numFmtId="164" fontId="84" fillId="0" borderId="6" xfId="0" applyNumberFormat="1" applyFont="1" applyFill="1" applyBorder="1" applyAlignment="1" applyProtection="1">
      <alignment horizontal="center" vertical="center" wrapText="1"/>
    </xf>
    <xf numFmtId="0" fontId="87" fillId="0" borderId="0" xfId="0" applyNumberFormat="1" applyFont="1" applyBorder="1" applyAlignment="1" applyProtection="1">
      <alignment horizontal="center" vertical="center"/>
    </xf>
    <xf numFmtId="0" fontId="88" fillId="0" borderId="0" xfId="0" applyNumberFormat="1" applyFont="1" applyBorder="1" applyAlignment="1" applyProtection="1">
      <alignment horizontal="center" vertical="center"/>
    </xf>
    <xf numFmtId="0" fontId="89" fillId="0" borderId="0" xfId="0" applyNumberFormat="1" applyFont="1" applyBorder="1" applyAlignment="1" applyProtection="1">
      <alignment horizontal="center" vertical="center"/>
    </xf>
    <xf numFmtId="3" fontId="88" fillId="0" borderId="0" xfId="0" applyNumberFormat="1" applyFont="1" applyBorder="1" applyAlignment="1" applyProtection="1">
      <alignment horizontal="center" vertical="center"/>
    </xf>
    <xf numFmtId="3" fontId="90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3" fontId="83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1" fillId="0" borderId="2" xfId="0" applyNumberFormat="1" applyFont="1" applyBorder="1" applyAlignment="1" applyProtection="1">
      <alignment horizontal="center" vertical="center"/>
    </xf>
    <xf numFmtId="0" fontId="91" fillId="0" borderId="13" xfId="0" applyNumberFormat="1" applyFont="1" applyBorder="1" applyAlignment="1" applyProtection="1">
      <alignment horizontal="center" vertical="center"/>
    </xf>
    <xf numFmtId="0" fontId="91" fillId="0" borderId="13" xfId="0" applyNumberFormat="1" applyFont="1" applyBorder="1" applyAlignment="1" applyProtection="1">
      <alignment horizontal="center" vertical="center" wrapText="1"/>
    </xf>
    <xf numFmtId="0" fontId="91" fillId="0" borderId="14" xfId="0" applyNumberFormat="1" applyFont="1" applyBorder="1" applyAlignment="1" applyProtection="1">
      <alignment horizontal="center" vertical="center" wrapText="1"/>
    </xf>
    <xf numFmtId="3" fontId="91" fillId="0" borderId="13" xfId="0" applyNumberFormat="1" applyFont="1" applyBorder="1" applyAlignment="1" applyProtection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15" xfId="0" applyBorder="1" applyAlignment="1"/>
    <xf numFmtId="0" fontId="0" fillId="0" borderId="4" xfId="0" applyBorder="1" applyAlignment="1"/>
    <xf numFmtId="0" fontId="0" fillId="0" borderId="13" xfId="0" applyBorder="1" applyAlignment="1"/>
    <xf numFmtId="0" fontId="95" fillId="0" borderId="0" xfId="0" applyNumberFormat="1" applyFont="1" applyBorder="1" applyAlignment="1" applyProtection="1">
      <alignment horizontal="center" vertical="center" wrapText="1"/>
    </xf>
    <xf numFmtId="0" fontId="96" fillId="0" borderId="0" xfId="0" applyNumberFormat="1" applyFont="1" applyBorder="1" applyAlignment="1" applyProtection="1">
      <alignment horizontal="center" vertical="center" wrapText="1"/>
    </xf>
    <xf numFmtId="0" fontId="97" fillId="0" borderId="0" xfId="0" applyNumberFormat="1" applyFont="1" applyBorder="1" applyAlignment="1" applyProtection="1">
      <alignment horizontal="center" vertical="center" wrapText="1"/>
    </xf>
    <xf numFmtId="0" fontId="96" fillId="0" borderId="0" xfId="0" applyNumberFormat="1" applyFont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92" fillId="0" borderId="17" xfId="0" applyNumberFormat="1" applyFont="1" applyBorder="1" applyAlignment="1" applyProtection="1">
      <alignment horizontal="center" vertical="center" wrapText="1"/>
    </xf>
    <xf numFmtId="0" fontId="92" fillId="0" borderId="2" xfId="0" applyNumberFormat="1" applyFont="1" applyBorder="1" applyAlignment="1" applyProtection="1">
      <alignment horizontal="center" vertical="center" wrapText="1"/>
    </xf>
    <xf numFmtId="0" fontId="92" fillId="0" borderId="18" xfId="0" applyNumberFormat="1" applyFont="1" applyBorder="1" applyAlignment="1" applyProtection="1">
      <alignment horizontal="center" vertical="center" wrapText="1"/>
    </xf>
    <xf numFmtId="0" fontId="92" fillId="0" borderId="19" xfId="0" applyNumberFormat="1" applyFont="1" applyBorder="1" applyAlignment="1" applyProtection="1">
      <alignment horizontal="center" vertical="center" wrapText="1"/>
    </xf>
    <xf numFmtId="3" fontId="92" fillId="0" borderId="2" xfId="0" applyNumberFormat="1" applyFont="1" applyBorder="1" applyAlignment="1" applyProtection="1">
      <alignment horizontal="center" vertical="center" wrapText="1"/>
    </xf>
    <xf numFmtId="0" fontId="92" fillId="0" borderId="2" xfId="0" applyNumberFormat="1" applyFont="1" applyFill="1" applyBorder="1" applyAlignment="1" applyProtection="1">
      <alignment horizontal="center" vertical="center" wrapText="1"/>
    </xf>
    <xf numFmtId="0" fontId="99" fillId="0" borderId="2" xfId="0" applyNumberFormat="1" applyFont="1" applyBorder="1" applyAlignment="1" applyProtection="1">
      <alignment horizontal="center" vertical="center" wrapText="1"/>
    </xf>
    <xf numFmtId="0" fontId="100" fillId="0" borderId="0" xfId="0" applyNumberFormat="1" applyFont="1" applyBorder="1" applyAlignment="1" applyProtection="1">
      <alignment horizontal="center" vertical="center" wrapText="1"/>
    </xf>
    <xf numFmtId="0" fontId="103" fillId="0" borderId="0" xfId="0" applyNumberFormat="1" applyFont="1" applyBorder="1" applyAlignment="1" applyProtection="1"/>
    <xf numFmtId="0" fontId="87" fillId="0" borderId="0" xfId="0" applyNumberFormat="1" applyFont="1" applyBorder="1" applyAlignment="1" applyProtection="1">
      <alignment horizontal="center" vertical="top"/>
    </xf>
    <xf numFmtId="0" fontId="90" fillId="0" borderId="0" xfId="0" applyNumberFormat="1" applyFont="1" applyBorder="1" applyAlignment="1" applyProtection="1">
      <alignment horizontal="center" vertical="center"/>
    </xf>
    <xf numFmtId="0" fontId="104" fillId="0" borderId="2" xfId="0" applyFont="1" applyBorder="1" applyAlignment="1">
      <alignment wrapText="1"/>
    </xf>
    <xf numFmtId="0" fontId="104" fillId="0" borderId="0" xfId="0" applyFont="1" applyAlignment="1">
      <alignment wrapText="1"/>
    </xf>
    <xf numFmtId="0" fontId="106" fillId="0" borderId="2" xfId="0" applyFont="1" applyBorder="1"/>
    <xf numFmtId="0" fontId="106" fillId="0" borderId="0" xfId="0" applyFont="1"/>
    <xf numFmtId="0" fontId="104" fillId="0" borderId="2" xfId="0" applyFont="1" applyBorder="1"/>
    <xf numFmtId="0" fontId="107" fillId="0" borderId="2" xfId="0" applyNumberFormat="1" applyFont="1" applyBorder="1" applyAlignment="1" applyProtection="1">
      <alignment horizontal="center" vertical="center"/>
    </xf>
    <xf numFmtId="0" fontId="107" fillId="0" borderId="2" xfId="0" applyNumberFormat="1" applyFont="1" applyBorder="1" applyAlignment="1" applyProtection="1">
      <alignment horizontal="center" vertical="center" wrapText="1"/>
    </xf>
    <xf numFmtId="3" fontId="107" fillId="0" borderId="2" xfId="0" applyNumberFormat="1" applyFont="1" applyBorder="1" applyAlignment="1" applyProtection="1">
      <alignment horizontal="center" vertical="center"/>
    </xf>
    <xf numFmtId="0" fontId="100" fillId="0" borderId="2" xfId="0" applyNumberFormat="1" applyFont="1" applyBorder="1" applyAlignment="1" applyProtection="1">
      <alignment horizontal="center" vertical="center" wrapText="1"/>
    </xf>
    <xf numFmtId="0" fontId="100" fillId="0" borderId="11" xfId="0" applyNumberFormat="1" applyFont="1" applyBorder="1" applyAlignment="1" applyProtection="1">
      <alignment horizontal="center" vertical="center" wrapText="1"/>
    </xf>
    <xf numFmtId="0" fontId="104" fillId="0" borderId="0" xfId="0" applyFont="1"/>
    <xf numFmtId="0" fontId="99" fillId="0" borderId="2" xfId="0" applyNumberFormat="1" applyFont="1" applyBorder="1" applyAlignment="1" applyProtection="1">
      <alignment vertical="center" wrapText="1"/>
    </xf>
    <xf numFmtId="164" fontId="90" fillId="0" borderId="2" xfId="0" applyNumberFormat="1" applyFont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22" fillId="0" borderId="2" xfId="0" applyFont="1" applyBorder="1" applyAlignment="1">
      <alignment vertical="center"/>
    </xf>
    <xf numFmtId="164" fontId="108" fillId="0" borderId="0" xfId="0" applyNumberFormat="1" applyFont="1" applyAlignment="1"/>
    <xf numFmtId="164" fontId="108" fillId="0" borderId="0" xfId="0" applyNumberFormat="1" applyFont="1" applyAlignment="1">
      <alignment horizontal="right"/>
    </xf>
    <xf numFmtId="0" fontId="14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03" fillId="0" borderId="0" xfId="0" applyNumberFormat="1" applyFont="1" applyBorder="1" applyAlignment="1" applyProtection="1">
      <alignment horizontal="center" vertical="center" wrapText="1"/>
    </xf>
    <xf numFmtId="0" fontId="102" fillId="0" borderId="2" xfId="0" applyFont="1" applyBorder="1"/>
    <xf numFmtId="0" fontId="109" fillId="0" borderId="0" xfId="0" applyNumberFormat="1" applyFont="1" applyBorder="1" applyAlignment="1" applyProtection="1">
      <alignment vertical="center"/>
    </xf>
    <xf numFmtId="0" fontId="21" fillId="0" borderId="0" xfId="0" applyFont="1"/>
    <xf numFmtId="0" fontId="110" fillId="0" borderId="2" xfId="0" applyFont="1" applyBorder="1"/>
    <xf numFmtId="0" fontId="111" fillId="0" borderId="2" xfId="0" applyFont="1" applyBorder="1" applyAlignment="1">
      <alignment horizontal="center" vertical="center" wrapText="1"/>
    </xf>
    <xf numFmtId="0" fontId="112" fillId="0" borderId="2" xfId="0" applyNumberFormat="1" applyFont="1" applyBorder="1" applyAlignment="1" applyProtection="1">
      <alignment horizontal="center" vertical="center" wrapText="1"/>
    </xf>
    <xf numFmtId="0" fontId="112" fillId="0" borderId="22" xfId="0" applyNumberFormat="1" applyFont="1" applyBorder="1" applyAlignment="1" applyProtection="1">
      <alignment horizontal="center" vertical="distributed" wrapText="1"/>
    </xf>
    <xf numFmtId="0" fontId="112" fillId="0" borderId="17" xfId="0" applyNumberFormat="1" applyFont="1" applyBorder="1" applyAlignment="1" applyProtection="1">
      <alignment horizontal="center" vertical="distributed" wrapText="1"/>
    </xf>
    <xf numFmtId="0" fontId="113" fillId="0" borderId="11" xfId="0" applyNumberFormat="1" applyFont="1" applyBorder="1" applyAlignment="1" applyProtection="1">
      <alignment horizontal="center" vertical="center" wrapText="1"/>
    </xf>
    <xf numFmtId="0" fontId="113" fillId="0" borderId="2" xfId="0" applyNumberFormat="1" applyFont="1" applyBorder="1" applyAlignment="1" applyProtection="1">
      <alignment horizontal="center" vertical="center" wrapText="1"/>
    </xf>
    <xf numFmtId="0" fontId="112" fillId="0" borderId="0" xfId="0" applyNumberFormat="1" applyFont="1" applyBorder="1" applyAlignment="1" applyProtection="1">
      <alignment vertical="center"/>
    </xf>
    <xf numFmtId="0" fontId="62" fillId="0" borderId="0" xfId="0" applyNumberFormat="1" applyFont="1" applyBorder="1" applyAlignment="1" applyProtection="1">
      <alignment horizontal="right"/>
    </xf>
    <xf numFmtId="0" fontId="61" fillId="0" borderId="6" xfId="0" applyNumberFormat="1" applyFont="1" applyFill="1" applyBorder="1" applyAlignment="1" applyProtection="1">
      <alignment horizontal="center"/>
    </xf>
    <xf numFmtId="0" fontId="67" fillId="0" borderId="3" xfId="0" applyNumberFormat="1" applyFont="1" applyFill="1" applyBorder="1" applyAlignment="1" applyProtection="1">
      <alignment horizontal="center" vertical="center"/>
    </xf>
    <xf numFmtId="0" fontId="67" fillId="0" borderId="23" xfId="0" applyNumberFormat="1" applyFont="1" applyFill="1" applyBorder="1" applyAlignment="1" applyProtection="1">
      <alignment horizontal="center" vertical="center"/>
    </xf>
    <xf numFmtId="0" fontId="61" fillId="0" borderId="24" xfId="0" applyNumberFormat="1" applyFont="1" applyFill="1" applyBorder="1" applyAlignment="1" applyProtection="1">
      <alignment horizontal="center"/>
    </xf>
    <xf numFmtId="0" fontId="115" fillId="0" borderId="2" xfId="0" applyNumberFormat="1" applyFont="1" applyFill="1" applyBorder="1" applyAlignment="1" applyProtection="1">
      <alignment horizontal="left" vertical="center" wrapText="1"/>
    </xf>
    <xf numFmtId="3" fontId="115" fillId="0" borderId="2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</xf>
    <xf numFmtId="0" fontId="115" fillId="0" borderId="0" xfId="0" applyNumberFormat="1" applyFont="1" applyBorder="1" applyAlignment="1" applyProtection="1">
      <alignment horizontal="right" vertical="center" wrapText="1"/>
    </xf>
    <xf numFmtId="3" fontId="115" fillId="0" borderId="0" xfId="0" applyNumberFormat="1" applyFont="1" applyBorder="1" applyAlignment="1" applyProtection="1">
      <alignment horizontal="right" vertical="center"/>
    </xf>
    <xf numFmtId="3" fontId="115" fillId="0" borderId="0" xfId="0" applyNumberFormat="1" applyFont="1" applyBorder="1" applyAlignment="1" applyProtection="1">
      <alignment vertical="center"/>
    </xf>
    <xf numFmtId="164" fontId="84" fillId="0" borderId="2" xfId="0" applyNumberFormat="1" applyFont="1" applyFill="1" applyBorder="1" applyAlignment="1" applyProtection="1">
      <alignment horizontal="center" vertical="center" wrapText="1"/>
    </xf>
    <xf numFmtId="0" fontId="115" fillId="0" borderId="2" xfId="0" applyNumberFormat="1" applyFont="1" applyBorder="1" applyAlignment="1" applyProtection="1">
      <alignment horizontal="right" vertical="center" wrapText="1"/>
    </xf>
    <xf numFmtId="3" fontId="115" fillId="0" borderId="2" xfId="0" applyNumberFormat="1" applyFont="1" applyBorder="1" applyAlignment="1" applyProtection="1">
      <alignment vertical="center"/>
    </xf>
    <xf numFmtId="0" fontId="115" fillId="0" borderId="11" xfId="0" applyNumberFormat="1" applyFont="1" applyBorder="1" applyAlignment="1" applyProtection="1">
      <alignment horizontal="left" vertical="center" wrapText="1"/>
    </xf>
    <xf numFmtId="3" fontId="50" fillId="0" borderId="2" xfId="0" applyNumberFormat="1" applyFont="1" applyBorder="1" applyAlignment="1">
      <alignment vertical="center"/>
    </xf>
    <xf numFmtId="3" fontId="68" fillId="0" borderId="2" xfId="0" applyNumberFormat="1" applyFont="1" applyBorder="1" applyAlignment="1" applyProtection="1">
      <alignment vertical="center"/>
    </xf>
    <xf numFmtId="0" fontId="115" fillId="0" borderId="2" xfId="0" applyNumberFormat="1" applyFont="1" applyBorder="1" applyAlignment="1" applyProtection="1">
      <alignment horizontal="left" vertical="center" wrapText="1"/>
    </xf>
    <xf numFmtId="3" fontId="116" fillId="0" borderId="2" xfId="0" applyNumberFormat="1" applyFont="1" applyFill="1" applyBorder="1" applyAlignment="1" applyProtection="1">
      <alignment vertical="center"/>
    </xf>
    <xf numFmtId="3" fontId="22" fillId="0" borderId="2" xfId="0" applyNumberFormat="1" applyFont="1" applyBorder="1"/>
    <xf numFmtId="3" fontId="63" fillId="0" borderId="2" xfId="0" applyNumberFormat="1" applyFont="1" applyBorder="1" applyAlignment="1" applyProtection="1">
      <alignment vertical="center"/>
    </xf>
    <xf numFmtId="0" fontId="63" fillId="0" borderId="12" xfId="0" applyFont="1" applyFill="1" applyBorder="1" applyAlignment="1">
      <alignment vertical="center"/>
    </xf>
    <xf numFmtId="0" fontId="22" fillId="0" borderId="0" xfId="0" applyFont="1" applyAlignment="1"/>
    <xf numFmtId="0" fontId="22" fillId="0" borderId="3" xfId="0" applyFont="1" applyFill="1" applyBorder="1" applyAlignment="1">
      <alignment horizontal="left" vertical="center"/>
    </xf>
    <xf numFmtId="0" fontId="63" fillId="0" borderId="1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65" fontId="22" fillId="0" borderId="2" xfId="0" applyNumberFormat="1" applyFont="1" applyBorder="1" applyAlignment="1">
      <alignment vertical="center"/>
    </xf>
    <xf numFmtId="0" fontId="107" fillId="0" borderId="19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0" fontId="48" fillId="0" borderId="2" xfId="0" applyFont="1" applyFill="1" applyBorder="1" applyAlignment="1">
      <alignment vertical="center" wrapText="1"/>
    </xf>
    <xf numFmtId="0" fontId="115" fillId="0" borderId="2" xfId="0" applyNumberFormat="1" applyFont="1" applyFill="1" applyBorder="1" applyAlignment="1" applyProtection="1">
      <alignment horizontal="right" vertical="center" wrapText="1"/>
    </xf>
    <xf numFmtId="0" fontId="22" fillId="0" borderId="2" xfId="0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66" fillId="0" borderId="2" xfId="0" applyNumberFormat="1" applyFont="1" applyFill="1" applyBorder="1" applyAlignment="1" applyProtection="1">
      <alignment horizontal="left" vertical="center" wrapText="1"/>
    </xf>
    <xf numFmtId="0" fontId="62" fillId="0" borderId="6" xfId="0" applyNumberFormat="1" applyFont="1" applyBorder="1" applyAlignment="1" applyProtection="1">
      <alignment horizontal="right" vertical="center"/>
    </xf>
    <xf numFmtId="0" fontId="62" fillId="0" borderId="6" xfId="0" applyNumberFormat="1" applyFont="1" applyBorder="1" applyAlignment="1" applyProtection="1">
      <alignment vertical="center" wrapText="1"/>
    </xf>
    <xf numFmtId="0" fontId="63" fillId="0" borderId="6" xfId="0" applyNumberFormat="1" applyFont="1" applyBorder="1" applyAlignment="1" applyProtection="1">
      <alignment vertical="center" wrapText="1"/>
    </xf>
    <xf numFmtId="0" fontId="63" fillId="0" borderId="6" xfId="0" applyNumberFormat="1" applyFont="1" applyBorder="1" applyAlignment="1" applyProtection="1">
      <alignment vertical="center"/>
    </xf>
    <xf numFmtId="0" fontId="1" fillId="0" borderId="6" xfId="0" applyFont="1" applyFill="1" applyBorder="1" applyAlignment="1">
      <alignment horizontal="left" vertical="center"/>
    </xf>
    <xf numFmtId="0" fontId="118" fillId="0" borderId="6" xfId="0" applyFont="1" applyFill="1" applyBorder="1" applyAlignment="1">
      <alignment horizontal="left" vertical="center"/>
    </xf>
    <xf numFmtId="0" fontId="47" fillId="0" borderId="11" xfId="0" applyFont="1" applyFill="1" applyBorder="1" applyAlignment="1">
      <alignment vertical="center" wrapText="1"/>
    </xf>
    <xf numFmtId="0" fontId="68" fillId="0" borderId="2" xfId="0" applyNumberFormat="1" applyFont="1" applyFill="1" applyBorder="1" applyAlignment="1" applyProtection="1">
      <alignment horizontal="left" vertical="center" wrapText="1"/>
    </xf>
    <xf numFmtId="0" fontId="62" fillId="0" borderId="11" xfId="0" applyFont="1" applyFill="1" applyBorder="1" applyAlignment="1">
      <alignment vertical="center"/>
    </xf>
    <xf numFmtId="0" fontId="63" fillId="0" borderId="11" xfId="0" applyFont="1" applyFill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22" fillId="0" borderId="7" xfId="0" applyNumberFormat="1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7" xfId="0" applyNumberFormat="1" applyFill="1" applyBorder="1" applyAlignment="1">
      <alignment vertical="center" wrapText="1"/>
    </xf>
    <xf numFmtId="165" fontId="0" fillId="0" borderId="20" xfId="0" applyNumberFormat="1" applyFill="1" applyBorder="1" applyAlignment="1">
      <alignment vertical="center" wrapText="1"/>
    </xf>
    <xf numFmtId="0" fontId="1" fillId="5" borderId="25" xfId="0" applyFont="1" applyFill="1" applyBorder="1" applyAlignment="1">
      <alignment vertical="center"/>
    </xf>
    <xf numFmtId="165" fontId="5" fillId="0" borderId="25" xfId="0" applyNumberFormat="1" applyFont="1" applyFill="1" applyBorder="1" applyAlignment="1">
      <alignment vertical="center"/>
    </xf>
    <xf numFmtId="165" fontId="5" fillId="0" borderId="26" xfId="0" applyNumberFormat="1" applyFont="1" applyFill="1" applyBorder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0" fontId="22" fillId="0" borderId="7" xfId="0" applyFont="1" applyBorder="1" applyAlignment="1"/>
    <xf numFmtId="0" fontId="0" fillId="0" borderId="7" xfId="0" applyBorder="1" applyAlignment="1"/>
    <xf numFmtId="165" fontId="22" fillId="0" borderId="7" xfId="0" applyNumberFormat="1" applyFont="1" applyBorder="1" applyAlignment="1"/>
    <xf numFmtId="2" fontId="69" fillId="0" borderId="3" xfId="0" applyNumberFormat="1" applyFont="1" applyFill="1" applyBorder="1" applyAlignment="1" applyProtection="1">
      <alignment horizontal="center" vertical="center"/>
    </xf>
    <xf numFmtId="0" fontId="62" fillId="0" borderId="2" xfId="0" applyFont="1" applyFill="1" applyBorder="1" applyAlignment="1">
      <alignment vertical="center"/>
    </xf>
    <xf numFmtId="0" fontId="63" fillId="0" borderId="2" xfId="0" applyFont="1" applyFill="1" applyBorder="1" applyAlignment="1">
      <alignment vertical="center"/>
    </xf>
    <xf numFmtId="164" fontId="115" fillId="0" borderId="6" xfId="0" applyNumberFormat="1" applyFont="1" applyFill="1" applyBorder="1" applyAlignment="1" applyProtection="1">
      <alignment horizont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0" fillId="0" borderId="7" xfId="0" applyNumberFormat="1" applyFont="1" applyBorder="1" applyAlignment="1">
      <alignment vertical="center"/>
    </xf>
    <xf numFmtId="165" fontId="22" fillId="0" borderId="7" xfId="0" applyNumberFormat="1" applyFont="1" applyFill="1" applyBorder="1" applyAlignment="1">
      <alignment vertical="center"/>
    </xf>
    <xf numFmtId="165" fontId="22" fillId="0" borderId="20" xfId="0" applyNumberFormat="1" applyFont="1" applyBorder="1" applyAlignment="1">
      <alignment vertical="center"/>
    </xf>
    <xf numFmtId="0" fontId="117" fillId="0" borderId="0" xfId="0" applyNumberFormat="1" applyFont="1" applyBorder="1" applyAlignment="1" applyProtection="1">
      <alignment horizontal="center" vertical="top"/>
    </xf>
    <xf numFmtId="0" fontId="38" fillId="0" borderId="0" xfId="0" applyNumberFormat="1" applyFont="1" applyBorder="1" applyAlignment="1" applyProtection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 vertical="center" wrapText="1"/>
    </xf>
    <xf numFmtId="0" fontId="22" fillId="0" borderId="2" xfId="0" applyFont="1" applyBorder="1"/>
    <xf numFmtId="0" fontId="22" fillId="0" borderId="2" xfId="0" applyFont="1" applyBorder="1" applyAlignment="1">
      <alignment horizontal="left" vertical="center" wrapText="1"/>
    </xf>
    <xf numFmtId="166" fontId="22" fillId="0" borderId="2" xfId="1" applyNumberFormat="1" applyFont="1" applyBorder="1" applyAlignment="1">
      <alignment horizontal="right" vertical="center" wrapText="1"/>
    </xf>
    <xf numFmtId="3" fontId="119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2" fontId="48" fillId="0" borderId="2" xfId="0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0" fontId="43" fillId="5" borderId="0" xfId="0" applyFont="1" applyFill="1"/>
    <xf numFmtId="164" fontId="68" fillId="0" borderId="6" xfId="0" applyNumberFormat="1" applyFont="1" applyFill="1" applyBorder="1" applyAlignment="1" applyProtection="1">
      <alignment horizontal="center" wrapText="1"/>
    </xf>
    <xf numFmtId="165" fontId="1" fillId="0" borderId="7" xfId="0" applyNumberFormat="1" applyFont="1" applyFill="1" applyBorder="1" applyAlignment="1">
      <alignment vertical="center" wrapText="1"/>
    </xf>
    <xf numFmtId="165" fontId="22" fillId="0" borderId="7" xfId="0" applyNumberFormat="1" applyFont="1" applyFill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63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3" fontId="62" fillId="0" borderId="2" xfId="0" applyNumberFormat="1" applyFont="1" applyFill="1" applyBorder="1" applyAlignment="1">
      <alignment vertical="center"/>
    </xf>
    <xf numFmtId="3" fontId="63" fillId="0" borderId="2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22" fillId="0" borderId="7" xfId="0" applyNumberFormat="1" applyFont="1" applyBorder="1" applyAlignment="1"/>
    <xf numFmtId="165" fontId="22" fillId="0" borderId="2" xfId="0" applyNumberFormat="1" applyFont="1" applyBorder="1" applyAlignment="1">
      <alignment horizontal="right" vertical="center"/>
    </xf>
    <xf numFmtId="165" fontId="5" fillId="0" borderId="27" xfId="0" applyNumberFormat="1" applyFont="1" applyBorder="1" applyAlignment="1">
      <alignment vertical="center"/>
    </xf>
    <xf numFmtId="3" fontId="62" fillId="5" borderId="2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/>
    <xf numFmtId="165" fontId="5" fillId="0" borderId="2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62" fillId="0" borderId="2" xfId="0" applyNumberFormat="1" applyFont="1" applyFill="1" applyBorder="1" applyAlignment="1">
      <alignment horizontal="right" vertical="center"/>
    </xf>
    <xf numFmtId="3" fontId="22" fillId="0" borderId="7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3" fontId="22" fillId="0" borderId="2" xfId="0" applyNumberFormat="1" applyFont="1" applyBorder="1" applyAlignment="1"/>
    <xf numFmtId="165" fontId="22" fillId="0" borderId="8" xfId="0" applyNumberFormat="1" applyFont="1" applyBorder="1" applyAlignment="1">
      <alignment vertical="center"/>
    </xf>
    <xf numFmtId="165" fontId="22" fillId="0" borderId="28" xfId="0" applyNumberFormat="1" applyFont="1" applyBorder="1" applyAlignment="1">
      <alignment vertical="center"/>
    </xf>
    <xf numFmtId="165" fontId="1" fillId="0" borderId="2" xfId="0" applyNumberFormat="1" applyFont="1" applyFill="1" applyBorder="1" applyAlignment="1">
      <alignment vertical="center" wrapText="1"/>
    </xf>
    <xf numFmtId="165" fontId="22" fillId="0" borderId="2" xfId="0" applyNumberFormat="1" applyFont="1" applyFill="1" applyBorder="1" applyAlignment="1">
      <alignment vertical="center" wrapText="1"/>
    </xf>
    <xf numFmtId="165" fontId="22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 wrapText="1"/>
    </xf>
    <xf numFmtId="3" fontId="72" fillId="0" borderId="2" xfId="0" applyNumberFormat="1" applyFont="1" applyFill="1" applyBorder="1"/>
    <xf numFmtId="3" fontId="63" fillId="0" borderId="2" xfId="0" applyNumberFormat="1" applyFont="1" applyBorder="1" applyAlignment="1" applyProtection="1">
      <alignment horizontal="right"/>
    </xf>
    <xf numFmtId="164" fontId="79" fillId="0" borderId="2" xfId="0" applyNumberFormat="1" applyFont="1" applyFill="1" applyBorder="1" applyAlignment="1">
      <alignment horizontal="right" vertical="center"/>
    </xf>
    <xf numFmtId="0" fontId="46" fillId="0" borderId="0" xfId="0" applyNumberFormat="1" applyFont="1" applyBorder="1" applyAlignment="1" applyProtection="1">
      <alignment horizontal="left" vertical="center" wrapText="1"/>
    </xf>
    <xf numFmtId="0" fontId="63" fillId="0" borderId="15" xfId="0" applyFont="1" applyFill="1" applyBorder="1" applyAlignment="1">
      <alignment vertical="center"/>
    </xf>
    <xf numFmtId="0" fontId="99" fillId="0" borderId="2" xfId="0" applyNumberFormat="1" applyFont="1" applyFill="1" applyBorder="1" applyAlignment="1" applyProtection="1">
      <alignment vertical="center" wrapText="1"/>
    </xf>
    <xf numFmtId="49" fontId="56" fillId="0" borderId="2" xfId="0" applyNumberFormat="1" applyFont="1" applyFill="1" applyBorder="1" applyAlignment="1" applyProtection="1">
      <alignment vertical="center" wrapText="1"/>
    </xf>
    <xf numFmtId="49" fontId="26" fillId="0" borderId="2" xfId="0" applyNumberFormat="1" applyFont="1" applyFill="1" applyBorder="1" applyAlignment="1" applyProtection="1">
      <alignment vertical="center"/>
    </xf>
    <xf numFmtId="165" fontId="118" fillId="0" borderId="7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0" fillId="0" borderId="2" xfId="0" applyNumberFormat="1" applyFill="1" applyBorder="1" applyAlignment="1">
      <alignment horizontal="right"/>
    </xf>
    <xf numFmtId="0" fontId="44" fillId="0" borderId="0" xfId="0" applyFont="1" applyBorder="1" applyAlignment="1">
      <alignment vertical="center"/>
    </xf>
    <xf numFmtId="3" fontId="9" fillId="0" borderId="6" xfId="0" applyNumberFormat="1" applyFont="1" applyFill="1" applyBorder="1" applyAlignment="1" applyProtection="1">
      <alignment vertical="center"/>
    </xf>
    <xf numFmtId="0" fontId="22" fillId="0" borderId="0" xfId="0" applyFont="1" applyAlignment="1">
      <alignment horizontal="center" wrapText="1"/>
    </xf>
    <xf numFmtId="0" fontId="22" fillId="0" borderId="2" xfId="0" applyFont="1" applyBorder="1" applyAlignment="1">
      <alignment vertical="center" wrapText="1"/>
    </xf>
    <xf numFmtId="49" fontId="56" fillId="0" borderId="2" xfId="0" applyNumberFormat="1" applyFont="1" applyFill="1" applyBorder="1" applyAlignment="1" applyProtection="1">
      <alignment horizontal="left" vertical="center"/>
    </xf>
    <xf numFmtId="49" fontId="108" fillId="0" borderId="0" xfId="0" applyNumberFormat="1" applyFont="1" applyAlignment="1">
      <alignment horizontal="right"/>
    </xf>
    <xf numFmtId="49" fontId="18" fillId="0" borderId="0" xfId="0" applyNumberFormat="1" applyFont="1" applyBorder="1" applyAlignment="1" applyProtection="1">
      <alignment horizontal="center" vertical="center"/>
    </xf>
    <xf numFmtId="49" fontId="103" fillId="0" borderId="0" xfId="0" applyNumberFormat="1" applyFont="1" applyBorder="1" applyAlignment="1" applyProtection="1">
      <alignment horizontal="center" vertical="center" wrapText="1"/>
    </xf>
    <xf numFmtId="49" fontId="11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3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0" fontId="43" fillId="0" borderId="29" xfId="0" applyFont="1" applyBorder="1" applyAlignment="1">
      <alignment vertical="center"/>
    </xf>
    <xf numFmtId="0" fontId="63" fillId="0" borderId="8" xfId="0" applyNumberFormat="1" applyFont="1" applyFill="1" applyBorder="1" applyAlignment="1" applyProtection="1">
      <alignment vertical="center"/>
    </xf>
    <xf numFmtId="0" fontId="79" fillId="0" borderId="2" xfId="0" applyFont="1" applyFill="1" applyBorder="1" applyAlignment="1">
      <alignment horizontal="right" vertical="center"/>
    </xf>
    <xf numFmtId="3" fontId="22" fillId="0" borderId="7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12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22" fillId="0" borderId="30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0" fontId="26" fillId="0" borderId="1" xfId="0" applyNumberFormat="1" applyFont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5" fontId="0" fillId="0" borderId="0" xfId="0" applyNumberFormat="1" applyAlignment="1">
      <alignment vertical="center"/>
    </xf>
    <xf numFmtId="0" fontId="123" fillId="0" borderId="0" xfId="0" applyFont="1"/>
    <xf numFmtId="3" fontId="22" fillId="7" borderId="2" xfId="0" applyNumberFormat="1" applyFont="1" applyFill="1" applyBorder="1" applyAlignment="1">
      <alignment horizontal="right"/>
    </xf>
    <xf numFmtId="165" fontId="1" fillId="7" borderId="2" xfId="0" applyNumberFormat="1" applyFont="1" applyFill="1" applyBorder="1" applyAlignment="1">
      <alignment vertical="center" wrapText="1"/>
    </xf>
    <xf numFmtId="49" fontId="56" fillId="7" borderId="2" xfId="0" applyNumberFormat="1" applyFont="1" applyFill="1" applyBorder="1" applyAlignment="1" applyProtection="1">
      <alignment horizontal="left" vertical="center"/>
    </xf>
    <xf numFmtId="3" fontId="0" fillId="0" borderId="2" xfId="0" applyNumberFormat="1" applyFont="1" applyBorder="1" applyAlignment="1">
      <alignment horizontal="right"/>
    </xf>
    <xf numFmtId="165" fontId="94" fillId="0" borderId="29" xfId="0" applyNumberFormat="1" applyFont="1" applyBorder="1" applyAlignment="1" applyProtection="1">
      <alignment horizontal="right" vertical="center" wrapText="1"/>
    </xf>
    <xf numFmtId="3" fontId="13" fillId="0" borderId="29" xfId="0" applyNumberFormat="1" applyFont="1" applyFill="1" applyBorder="1" applyAlignment="1" applyProtection="1"/>
    <xf numFmtId="0" fontId="0" fillId="7" borderId="0" xfId="0" applyFill="1"/>
    <xf numFmtId="0" fontId="0" fillId="0" borderId="0" xfId="0" applyAlignment="1"/>
    <xf numFmtId="0" fontId="0" fillId="0" borderId="2" xfId="0" applyBorder="1" applyAlignment="1">
      <alignment vertical="center"/>
    </xf>
    <xf numFmtId="0" fontId="62" fillId="0" borderId="0" xfId="0" applyNumberFormat="1" applyFont="1" applyBorder="1" applyAlignment="1" applyProtection="1">
      <alignment horizontal="right"/>
    </xf>
    <xf numFmtId="0" fontId="75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ont="1" applyAlignment="1">
      <alignment vertical="center"/>
    </xf>
    <xf numFmtId="0" fontId="22" fillId="8" borderId="2" xfId="0" applyFont="1" applyFill="1" applyBorder="1" applyAlignment="1">
      <alignment vertical="center"/>
    </xf>
    <xf numFmtId="165" fontId="22" fillId="8" borderId="2" xfId="0" applyNumberFormat="1" applyFont="1" applyFill="1" applyBorder="1" applyAlignment="1">
      <alignment vertical="center"/>
    </xf>
    <xf numFmtId="165" fontId="22" fillId="8" borderId="7" xfId="0" applyNumberFormat="1" applyFont="1" applyFill="1" applyBorder="1" applyAlignment="1">
      <alignment vertical="center" wrapText="1"/>
    </xf>
    <xf numFmtId="0" fontId="0" fillId="8" borderId="6" xfId="0" applyFill="1" applyBorder="1" applyAlignment="1">
      <alignment horizontal="left" vertical="center"/>
    </xf>
    <xf numFmtId="0" fontId="63" fillId="8" borderId="11" xfId="0" applyFont="1" applyFill="1" applyBorder="1" applyAlignment="1">
      <alignment vertical="center"/>
    </xf>
    <xf numFmtId="164" fontId="73" fillId="0" borderId="7" xfId="0" applyNumberFormat="1" applyFont="1" applyFill="1" applyBorder="1" applyAlignment="1" applyProtection="1">
      <alignment horizontal="center" wrapText="1"/>
    </xf>
    <xf numFmtId="167" fontId="0" fillId="0" borderId="0" xfId="0" applyNumberFormat="1" applyAlignment="1">
      <alignment horizontal="right"/>
    </xf>
    <xf numFmtId="167" fontId="115" fillId="0" borderId="6" xfId="0" applyNumberFormat="1" applyFont="1" applyFill="1" applyBorder="1" applyAlignment="1" applyProtection="1">
      <alignment horizontal="right" wrapText="1"/>
    </xf>
    <xf numFmtId="167" fontId="69" fillId="0" borderId="3" xfId="0" applyNumberFormat="1" applyFont="1" applyFill="1" applyBorder="1" applyAlignment="1" applyProtection="1">
      <alignment horizontal="right" vertical="center"/>
    </xf>
    <xf numFmtId="167" fontId="62" fillId="0" borderId="2" xfId="0" applyNumberFormat="1" applyFont="1" applyFill="1" applyBorder="1" applyAlignment="1">
      <alignment horizontal="right" vertical="center"/>
    </xf>
    <xf numFmtId="167" fontId="63" fillId="0" borderId="2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0" fontId="124" fillId="0" borderId="11" xfId="0" applyFont="1" applyFill="1" applyBorder="1" applyAlignment="1">
      <alignment vertical="center" wrapText="1"/>
    </xf>
    <xf numFmtId="0" fontId="124" fillId="0" borderId="11" xfId="0" applyFont="1" applyFill="1" applyBorder="1" applyAlignment="1">
      <alignment vertical="center"/>
    </xf>
    <xf numFmtId="167" fontId="124" fillId="0" borderId="2" xfId="0" applyNumberFormat="1" applyFont="1" applyFill="1" applyBorder="1" applyAlignment="1">
      <alignment horizontal="right" vertical="center"/>
    </xf>
    <xf numFmtId="3" fontId="124" fillId="0" borderId="2" xfId="0" applyNumberFormat="1" applyFont="1" applyFill="1" applyBorder="1" applyAlignment="1">
      <alignment vertical="center"/>
    </xf>
    <xf numFmtId="0" fontId="121" fillId="0" borderId="0" xfId="0" applyFont="1" applyAlignment="1">
      <alignment vertical="center"/>
    </xf>
    <xf numFmtId="0" fontId="111" fillId="0" borderId="0" xfId="0" applyFont="1"/>
    <xf numFmtId="0" fontId="0" fillId="0" borderId="0" xfId="0" applyFont="1" applyAlignment="1">
      <alignment horizontal="right"/>
    </xf>
    <xf numFmtId="0" fontId="120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70" fillId="12" borderId="11" xfId="0" applyFont="1" applyFill="1" applyBorder="1" applyAlignment="1">
      <alignment vertical="center" wrapText="1"/>
    </xf>
    <xf numFmtId="0" fontId="70" fillId="12" borderId="11" xfId="0" applyFont="1" applyFill="1" applyBorder="1" applyAlignment="1">
      <alignment vertical="center"/>
    </xf>
    <xf numFmtId="3" fontId="70" fillId="12" borderId="2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horizontal="right"/>
    </xf>
    <xf numFmtId="0" fontId="71" fillId="12" borderId="2" xfId="0" applyFont="1" applyFill="1" applyBorder="1" applyAlignment="1">
      <alignment vertical="center" wrapText="1"/>
    </xf>
    <xf numFmtId="3" fontId="121" fillId="12" borderId="2" xfId="0" applyNumberFormat="1" applyFont="1" applyFill="1" applyBorder="1" applyAlignment="1">
      <alignment horizontal="right"/>
    </xf>
    <xf numFmtId="2" fontId="69" fillId="0" borderId="3" xfId="0" applyNumberFormat="1" applyFont="1" applyFill="1" applyBorder="1" applyAlignment="1" applyProtection="1">
      <alignment horizontal="left" vertical="center" wrapText="1"/>
    </xf>
    <xf numFmtId="164" fontId="73" fillId="0" borderId="3" xfId="0" applyNumberFormat="1" applyFont="1" applyFill="1" applyBorder="1" applyAlignment="1" applyProtection="1">
      <alignment horizontal="center" wrapText="1"/>
    </xf>
    <xf numFmtId="0" fontId="63" fillId="0" borderId="33" xfId="0" applyFont="1" applyFill="1" applyBorder="1" applyAlignment="1">
      <alignment vertical="center" wrapText="1"/>
    </xf>
    <xf numFmtId="0" fontId="63" fillId="0" borderId="33" xfId="0" applyFont="1" applyFill="1" applyBorder="1" applyAlignment="1">
      <alignment vertical="center"/>
    </xf>
    <xf numFmtId="167" fontId="63" fillId="0" borderId="13" xfId="0" applyNumberFormat="1" applyFont="1" applyFill="1" applyBorder="1" applyAlignment="1">
      <alignment horizontal="right" vertical="center"/>
    </xf>
    <xf numFmtId="3" fontId="63" fillId="0" borderId="13" xfId="0" applyNumberFormat="1" applyFont="1" applyFill="1" applyBorder="1" applyAlignment="1">
      <alignment vertical="center"/>
    </xf>
    <xf numFmtId="2" fontId="69" fillId="0" borderId="2" xfId="0" applyNumberFormat="1" applyFont="1" applyFill="1" applyBorder="1" applyAlignment="1" applyProtection="1">
      <alignment horizontal="left" vertical="center" wrapText="1"/>
    </xf>
    <xf numFmtId="2" fontId="69" fillId="0" borderId="2" xfId="0" applyNumberFormat="1" applyFont="1" applyFill="1" applyBorder="1" applyAlignment="1" applyProtection="1">
      <alignment horizontal="center" vertical="center"/>
    </xf>
    <xf numFmtId="167" fontId="69" fillId="0" borderId="2" xfId="0" applyNumberFormat="1" applyFont="1" applyFill="1" applyBorder="1" applyAlignment="1" applyProtection="1">
      <alignment horizontal="right" vertical="center"/>
    </xf>
    <xf numFmtId="2" fontId="125" fillId="0" borderId="2" xfId="0" applyNumberFormat="1" applyFont="1" applyFill="1" applyBorder="1" applyAlignment="1" applyProtection="1">
      <alignment horizontal="center" vertical="center"/>
    </xf>
    <xf numFmtId="167" fontId="125" fillId="0" borderId="2" xfId="0" applyNumberFormat="1" applyFont="1" applyFill="1" applyBorder="1" applyAlignment="1" applyProtection="1">
      <alignment horizontal="right" vertical="center"/>
    </xf>
    <xf numFmtId="2" fontId="126" fillId="0" borderId="2" xfId="0" applyNumberFormat="1" applyFont="1" applyFill="1" applyBorder="1" applyAlignment="1" applyProtection="1">
      <alignment horizontal="right" vertical="center"/>
    </xf>
    <xf numFmtId="167" fontId="126" fillId="0" borderId="2" xfId="0" applyNumberFormat="1" applyFont="1" applyFill="1" applyBorder="1" applyAlignment="1" applyProtection="1">
      <alignment horizontal="right" vertical="center"/>
    </xf>
    <xf numFmtId="0" fontId="63" fillId="0" borderId="29" xfId="0" applyFont="1" applyFill="1" applyBorder="1" applyAlignment="1">
      <alignment vertical="center" wrapText="1"/>
    </xf>
    <xf numFmtId="0" fontId="63" fillId="0" borderId="29" xfId="0" applyFont="1" applyFill="1" applyBorder="1" applyAlignment="1">
      <alignment vertical="center"/>
    </xf>
    <xf numFmtId="167" fontId="63" fillId="0" borderId="4" xfId="0" applyNumberFormat="1" applyFont="1" applyFill="1" applyBorder="1" applyAlignment="1">
      <alignment horizontal="right" vertical="center"/>
    </xf>
    <xf numFmtId="3" fontId="63" fillId="0" borderId="4" xfId="0" applyNumberFormat="1" applyFont="1" applyFill="1" applyBorder="1" applyAlignment="1">
      <alignment vertical="center"/>
    </xf>
    <xf numFmtId="164" fontId="73" fillId="0" borderId="28" xfId="0" applyNumberFormat="1" applyFont="1" applyFill="1" applyBorder="1" applyAlignment="1" applyProtection="1">
      <alignment horizontal="center" wrapText="1"/>
    </xf>
    <xf numFmtId="0" fontId="121" fillId="8" borderId="2" xfId="0" applyFont="1" applyFill="1" applyBorder="1" applyAlignment="1">
      <alignment vertical="center"/>
    </xf>
    <xf numFmtId="167" fontId="121" fillId="8" borderId="2" xfId="0" applyNumberFormat="1" applyFont="1" applyFill="1" applyBorder="1" applyAlignment="1">
      <alignment horizontal="right" vertical="center"/>
    </xf>
    <xf numFmtId="3" fontId="121" fillId="8" borderId="2" xfId="0" applyNumberFormat="1" applyFont="1" applyFill="1" applyBorder="1" applyAlignment="1">
      <alignment vertical="center"/>
    </xf>
    <xf numFmtId="164" fontId="124" fillId="8" borderId="7" xfId="0" applyNumberFormat="1" applyFont="1" applyFill="1" applyBorder="1" applyAlignment="1" applyProtection="1">
      <alignment horizontal="center" wrapText="1"/>
    </xf>
    <xf numFmtId="0" fontId="121" fillId="0" borderId="0" xfId="0" applyFont="1" applyAlignment="1"/>
    <xf numFmtId="0" fontId="121" fillId="0" borderId="0" xfId="0" applyFont="1"/>
    <xf numFmtId="3" fontId="63" fillId="8" borderId="2" xfId="0" applyNumberFormat="1" applyFont="1" applyFill="1" applyBorder="1" applyAlignment="1">
      <alignment vertical="center"/>
    </xf>
    <xf numFmtId="3" fontId="124" fillId="8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 wrapText="1"/>
    </xf>
    <xf numFmtId="0" fontId="57" fillId="0" borderId="2" xfId="0" applyNumberFormat="1" applyFont="1" applyFill="1" applyBorder="1" applyAlignment="1" applyProtection="1"/>
    <xf numFmtId="3" fontId="91" fillId="10" borderId="13" xfId="0" applyNumberFormat="1" applyFont="1" applyFill="1" applyBorder="1" applyAlignment="1" applyProtection="1">
      <alignment horizontal="center" vertical="center"/>
    </xf>
    <xf numFmtId="0" fontId="0" fillId="11" borderId="2" xfId="0" applyFill="1" applyBorder="1" applyAlignment="1">
      <alignment vertical="center"/>
    </xf>
    <xf numFmtId="3" fontId="37" fillId="7" borderId="2" xfId="0" applyNumberFormat="1" applyFont="1" applyFill="1" applyBorder="1" applyAlignment="1" applyProtection="1">
      <alignment vertical="center"/>
    </xf>
    <xf numFmtId="0" fontId="57" fillId="0" borderId="0" xfId="0" applyNumberFormat="1" applyFont="1" applyBorder="1" applyAlignment="1" applyProtection="1">
      <alignment horizontal="center" vertical="top"/>
    </xf>
    <xf numFmtId="0" fontId="0" fillId="0" borderId="0" xfId="0" applyFont="1" applyBorder="1" applyAlignment="1">
      <alignment vertical="center"/>
    </xf>
    <xf numFmtId="167" fontId="127" fillId="0" borderId="0" xfId="0" applyNumberFormat="1" applyFont="1"/>
    <xf numFmtId="167" fontId="128" fillId="12" borderId="2" xfId="0" applyNumberFormat="1" applyFont="1" applyFill="1" applyBorder="1" applyAlignment="1" applyProtection="1">
      <alignment horizontal="center" vertical="center" wrapText="1"/>
    </xf>
    <xf numFmtId="3" fontId="56" fillId="0" borderId="11" xfId="0" applyNumberFormat="1" applyFont="1" applyBorder="1" applyAlignment="1" applyProtection="1">
      <alignment vertical="center"/>
    </xf>
    <xf numFmtId="3" fontId="56" fillId="0" borderId="11" xfId="0" applyNumberFormat="1" applyFont="1" applyBorder="1" applyAlignment="1" applyProtection="1">
      <alignment vertical="center" wrapText="1"/>
    </xf>
    <xf numFmtId="165" fontId="57" fillId="0" borderId="11" xfId="0" applyNumberFormat="1" applyFont="1" applyBorder="1" applyAlignment="1" applyProtection="1">
      <alignment vertical="center" wrapText="1"/>
    </xf>
    <xf numFmtId="3" fontId="56" fillId="7" borderId="11" xfId="0" applyNumberFormat="1" applyFont="1" applyFill="1" applyBorder="1" applyAlignment="1" applyProtection="1">
      <alignment vertical="center"/>
    </xf>
    <xf numFmtId="0" fontId="26" fillId="0" borderId="11" xfId="0" applyNumberFormat="1" applyFont="1" applyBorder="1" applyAlignment="1" applyProtection="1">
      <alignment vertical="center"/>
    </xf>
    <xf numFmtId="0" fontId="94" fillId="13" borderId="11" xfId="0" applyNumberFormat="1" applyFont="1" applyFill="1" applyBorder="1" applyAlignment="1" applyProtection="1">
      <alignment vertical="center"/>
    </xf>
    <xf numFmtId="0" fontId="102" fillId="0" borderId="15" xfId="0" applyFont="1" applyBorder="1"/>
    <xf numFmtId="0" fontId="0" fillId="0" borderId="15" xfId="0" applyBorder="1"/>
    <xf numFmtId="0" fontId="113" fillId="9" borderId="11" xfId="0" applyNumberFormat="1" applyFont="1" applyFill="1" applyBorder="1" applyAlignment="1" applyProtection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7" fontId="59" fillId="0" borderId="2" xfId="0" applyNumberFormat="1" applyFont="1" applyFill="1" applyBorder="1" applyAlignment="1">
      <alignment vertical="center"/>
    </xf>
    <xf numFmtId="167" fontId="56" fillId="0" borderId="2" xfId="0" applyNumberFormat="1" applyFont="1" applyBorder="1" applyAlignment="1" applyProtection="1">
      <alignment vertical="center"/>
    </xf>
    <xf numFmtId="167" fontId="59" fillId="0" borderId="2" xfId="0" applyNumberFormat="1" applyFont="1" applyBorder="1" applyAlignment="1">
      <alignment vertical="center"/>
    </xf>
    <xf numFmtId="167" fontId="59" fillId="7" borderId="2" xfId="0" applyNumberFormat="1" applyFont="1" applyFill="1" applyBorder="1" applyAlignment="1">
      <alignment vertical="center"/>
    </xf>
    <xf numFmtId="167" fontId="59" fillId="0" borderId="2" xfId="0" applyNumberFormat="1" applyFont="1" applyBorder="1" applyAlignment="1">
      <alignment vertical="center" wrapText="1"/>
    </xf>
    <xf numFmtId="167" fontId="56" fillId="6" borderId="2" xfId="0" applyNumberFormat="1" applyFont="1" applyFill="1" applyBorder="1" applyAlignment="1" applyProtection="1">
      <alignment vertical="center"/>
    </xf>
    <xf numFmtId="167" fontId="56" fillId="7" borderId="2" xfId="0" applyNumberFormat="1" applyFont="1" applyFill="1" applyBorder="1" applyAlignment="1" applyProtection="1">
      <alignment vertical="center"/>
    </xf>
    <xf numFmtId="0" fontId="0" fillId="7" borderId="2" xfId="0" applyFill="1" applyBorder="1" applyAlignment="1">
      <alignment vertical="center"/>
    </xf>
    <xf numFmtId="0" fontId="22" fillId="7" borderId="2" xfId="0" applyFont="1" applyFill="1" applyBorder="1"/>
    <xf numFmtId="3" fontId="62" fillId="0" borderId="2" xfId="0" applyNumberFormat="1" applyFont="1" applyBorder="1" applyAlignment="1" applyProtection="1"/>
    <xf numFmtId="0" fontId="0" fillId="7" borderId="0" xfId="0" applyFill="1" applyBorder="1" applyAlignment="1">
      <alignment vertical="center"/>
    </xf>
    <xf numFmtId="0" fontId="22" fillId="7" borderId="0" xfId="0" applyFont="1" applyFill="1" applyBorder="1"/>
    <xf numFmtId="0" fontId="22" fillId="8" borderId="2" xfId="0" applyFont="1" applyFill="1" applyBorder="1" applyAlignment="1">
      <alignment horizontal="left" vertical="center"/>
    </xf>
    <xf numFmtId="0" fontId="27" fillId="11" borderId="2" xfId="0" applyNumberFormat="1" applyFont="1" applyFill="1" applyBorder="1" applyAlignment="1" applyProtection="1">
      <alignment vertical="center"/>
    </xf>
    <xf numFmtId="0" fontId="85" fillId="0" borderId="0" xfId="0" applyNumberFormat="1" applyFont="1" applyBorder="1" applyAlignment="1" applyProtection="1">
      <alignment horizontal="center"/>
    </xf>
    <xf numFmtId="0" fontId="0" fillId="0" borderId="0" xfId="0" applyAlignment="1"/>
    <xf numFmtId="0" fontId="0" fillId="0" borderId="2" xfId="0" applyBorder="1" applyAlignment="1">
      <alignment vertical="center"/>
    </xf>
    <xf numFmtId="0" fontId="117" fillId="0" borderId="0" xfId="0" applyNumberFormat="1" applyFont="1" applyBorder="1" applyAlignment="1" applyProtection="1">
      <alignment horizontal="center" vertical="top"/>
    </xf>
    <xf numFmtId="2" fontId="117" fillId="0" borderId="0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wrapText="1"/>
    </xf>
    <xf numFmtId="2" fontId="69" fillId="0" borderId="1" xfId="0" applyNumberFormat="1" applyFont="1" applyFill="1" applyBorder="1" applyAlignment="1" applyProtection="1">
      <alignment horizontal="center" vertical="center"/>
    </xf>
    <xf numFmtId="165" fontId="44" fillId="0" borderId="7" xfId="0" applyNumberFormat="1" applyFont="1" applyFill="1" applyBorder="1" applyAlignment="1">
      <alignment vertical="center" wrapText="1"/>
    </xf>
    <xf numFmtId="0" fontId="0" fillId="0" borderId="0" xfId="0" applyFont="1"/>
    <xf numFmtId="0" fontId="62" fillId="0" borderId="2" xfId="0" applyFont="1" applyFill="1" applyBorder="1" applyAlignment="1">
      <alignment vertical="center" wrapText="1"/>
    </xf>
    <xf numFmtId="0" fontId="63" fillId="0" borderId="2" xfId="0" applyFont="1" applyFill="1" applyBorder="1" applyAlignment="1">
      <alignment vertical="center" wrapText="1"/>
    </xf>
    <xf numFmtId="0" fontId="76" fillId="0" borderId="2" xfId="0" applyFont="1" applyFill="1" applyBorder="1" applyAlignment="1">
      <alignment vertical="center" wrapText="1"/>
    </xf>
    <xf numFmtId="0" fontId="77" fillId="0" borderId="2" xfId="0" applyFont="1" applyFill="1" applyBorder="1" applyAlignment="1">
      <alignment vertical="center" wrapText="1"/>
    </xf>
    <xf numFmtId="0" fontId="22" fillId="0" borderId="11" xfId="0" applyFont="1" applyBorder="1" applyAlignment="1"/>
    <xf numFmtId="0" fontId="0" fillId="0" borderId="11" xfId="0" applyFont="1" applyBorder="1" applyAlignment="1"/>
    <xf numFmtId="0" fontId="0" fillId="0" borderId="11" xfId="0" applyBorder="1" applyAlignment="1"/>
    <xf numFmtId="0" fontId="62" fillId="0" borderId="15" xfId="0" applyFont="1" applyFill="1" applyBorder="1" applyAlignment="1">
      <alignment vertical="center" wrapText="1"/>
    </xf>
    <xf numFmtId="0" fontId="62" fillId="0" borderId="12" xfId="0" applyFont="1" applyFill="1" applyBorder="1" applyAlignment="1">
      <alignment vertical="center"/>
    </xf>
    <xf numFmtId="0" fontId="124" fillId="8" borderId="5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0" fontId="63" fillId="12" borderId="11" xfId="0" applyFont="1" applyFill="1" applyBorder="1" applyAlignment="1">
      <alignment vertical="center" wrapText="1"/>
    </xf>
    <xf numFmtId="0" fontId="63" fillId="12" borderId="2" xfId="0" applyFont="1" applyFill="1" applyBorder="1" applyAlignment="1">
      <alignment vertical="center"/>
    </xf>
    <xf numFmtId="165" fontId="22" fillId="12" borderId="2" xfId="0" applyNumberFormat="1" applyFont="1" applyFill="1" applyBorder="1" applyAlignment="1">
      <alignment vertical="center"/>
    </xf>
    <xf numFmtId="165" fontId="22" fillId="12" borderId="7" xfId="0" applyNumberFormat="1" applyFont="1" applyFill="1" applyBorder="1" applyAlignment="1">
      <alignment vertical="center"/>
    </xf>
    <xf numFmtId="165" fontId="22" fillId="12" borderId="7" xfId="0" applyNumberFormat="1" applyFont="1" applyFill="1" applyBorder="1" applyAlignment="1">
      <alignment vertical="center" wrapText="1"/>
    </xf>
    <xf numFmtId="165" fontId="5" fillId="12" borderId="2" xfId="0" applyNumberFormat="1" applyFont="1" applyFill="1" applyBorder="1" applyAlignment="1">
      <alignment vertical="center" wrapText="1"/>
    </xf>
    <xf numFmtId="165" fontId="5" fillId="12" borderId="7" xfId="0" applyNumberFormat="1" applyFont="1" applyFill="1" applyBorder="1" applyAlignment="1">
      <alignment vertical="center" wrapText="1"/>
    </xf>
    <xf numFmtId="165" fontId="44" fillId="0" borderId="2" xfId="0" applyNumberFormat="1" applyFont="1" applyFill="1" applyBorder="1" applyAlignment="1">
      <alignment vertical="center" wrapText="1"/>
    </xf>
    <xf numFmtId="165" fontId="44" fillId="0" borderId="0" xfId="0" applyNumberFormat="1" applyFont="1" applyFill="1" applyBorder="1" applyAlignment="1">
      <alignment vertical="center" wrapText="1"/>
    </xf>
    <xf numFmtId="165" fontId="0" fillId="0" borderId="7" xfId="0" applyNumberFormat="1" applyFont="1" applyFill="1" applyBorder="1" applyAlignment="1">
      <alignment vertical="center" wrapText="1"/>
    </xf>
    <xf numFmtId="165" fontId="5" fillId="12" borderId="2" xfId="0" applyNumberFormat="1" applyFont="1" applyFill="1" applyBorder="1" applyAlignment="1">
      <alignment vertical="center"/>
    </xf>
    <xf numFmtId="165" fontId="5" fillId="12" borderId="7" xfId="0" applyNumberFormat="1" applyFont="1" applyFill="1" applyBorder="1" applyAlignment="1">
      <alignment vertical="center"/>
    </xf>
    <xf numFmtId="2" fontId="125" fillId="0" borderId="2" xfId="0" applyNumberFormat="1" applyFont="1" applyFill="1" applyBorder="1" applyAlignment="1" applyProtection="1">
      <alignment horizontal="left" vertical="center"/>
    </xf>
    <xf numFmtId="2" fontId="126" fillId="0" borderId="2" xfId="0" applyNumberFormat="1" applyFont="1" applyFill="1" applyBorder="1" applyAlignment="1" applyProtection="1">
      <alignment horizontal="left" vertical="center"/>
    </xf>
    <xf numFmtId="2" fontId="126" fillId="0" borderId="2" xfId="0" applyNumberFormat="1" applyFont="1" applyFill="1" applyBorder="1" applyAlignment="1" applyProtection="1">
      <alignment horizontal="center" vertical="center"/>
    </xf>
    <xf numFmtId="164" fontId="101" fillId="0" borderId="2" xfId="0" applyNumberFormat="1" applyFont="1" applyFill="1" applyBorder="1" applyAlignment="1" applyProtection="1">
      <alignment horizontal="center" wrapText="1"/>
    </xf>
    <xf numFmtId="164" fontId="101" fillId="0" borderId="0" xfId="0" applyNumberFormat="1" applyFont="1" applyFill="1" applyBorder="1" applyAlignment="1" applyProtection="1">
      <alignment horizontal="center" wrapText="1"/>
    </xf>
    <xf numFmtId="2" fontId="69" fillId="0" borderId="33" xfId="0" applyNumberFormat="1" applyFont="1" applyFill="1" applyBorder="1" applyAlignment="1" applyProtection="1">
      <alignment horizontal="center" vertical="center"/>
    </xf>
    <xf numFmtId="167" fontId="69" fillId="0" borderId="13" xfId="0" applyNumberFormat="1" applyFont="1" applyFill="1" applyBorder="1" applyAlignment="1" applyProtection="1">
      <alignment horizontal="right" vertical="center"/>
    </xf>
    <xf numFmtId="2" fontId="69" fillId="0" borderId="13" xfId="0" applyNumberFormat="1" applyFont="1" applyFill="1" applyBorder="1" applyAlignment="1" applyProtection="1">
      <alignment horizontal="center" vertical="center"/>
    </xf>
    <xf numFmtId="164" fontId="101" fillId="7" borderId="2" xfId="0" applyNumberFormat="1" applyFont="1" applyFill="1" applyBorder="1" applyAlignment="1" applyProtection="1">
      <alignment horizontal="center" wrapText="1"/>
    </xf>
    <xf numFmtId="164" fontId="73" fillId="7" borderId="26" xfId="0" applyNumberFormat="1" applyFont="1" applyFill="1" applyBorder="1" applyAlignment="1" applyProtection="1">
      <alignment horizontal="center" wrapText="1"/>
    </xf>
    <xf numFmtId="164" fontId="84" fillId="7" borderId="2" xfId="0" applyNumberFormat="1" applyFont="1" applyFill="1" applyBorder="1" applyAlignment="1" applyProtection="1">
      <alignment horizontal="center" wrapText="1"/>
    </xf>
    <xf numFmtId="0" fontId="124" fillId="14" borderId="11" xfId="0" applyFont="1" applyFill="1" applyBorder="1" applyAlignment="1">
      <alignment vertical="center" wrapText="1"/>
    </xf>
    <xf numFmtId="0" fontId="124" fillId="14" borderId="11" xfId="0" applyFont="1" applyFill="1" applyBorder="1" applyAlignment="1">
      <alignment vertical="center"/>
    </xf>
    <xf numFmtId="167" fontId="124" fillId="14" borderId="2" xfId="0" applyNumberFormat="1" applyFont="1" applyFill="1" applyBorder="1" applyAlignment="1">
      <alignment horizontal="right" vertical="center"/>
    </xf>
    <xf numFmtId="3" fontId="124" fillId="14" borderId="2" xfId="0" applyNumberFormat="1" applyFont="1" applyFill="1" applyBorder="1" applyAlignment="1">
      <alignment vertical="center"/>
    </xf>
    <xf numFmtId="164" fontId="73" fillId="14" borderId="7" xfId="0" applyNumberFormat="1" applyFont="1" applyFill="1" applyBorder="1" applyAlignment="1" applyProtection="1">
      <alignment horizontal="center" wrapText="1"/>
    </xf>
    <xf numFmtId="0" fontId="70" fillId="14" borderId="11" xfId="0" applyFont="1" applyFill="1" applyBorder="1" applyAlignment="1">
      <alignment vertical="center"/>
    </xf>
    <xf numFmtId="167" fontId="70" fillId="14" borderId="2" xfId="0" applyNumberFormat="1" applyFont="1" applyFill="1" applyBorder="1" applyAlignment="1">
      <alignment horizontal="right" vertical="center"/>
    </xf>
    <xf numFmtId="3" fontId="70" fillId="14" borderId="2" xfId="0" applyNumberFormat="1" applyFont="1" applyFill="1" applyBorder="1" applyAlignment="1">
      <alignment vertical="center"/>
    </xf>
    <xf numFmtId="167" fontId="121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2" fontId="69" fillId="0" borderId="5" xfId="0" applyNumberFormat="1" applyFont="1" applyFill="1" applyBorder="1" applyAlignment="1" applyProtection="1">
      <alignment horizontal="center" vertical="center"/>
    </xf>
    <xf numFmtId="164" fontId="84" fillId="0" borderId="1" xfId="0" applyNumberFormat="1" applyFont="1" applyFill="1" applyBorder="1" applyAlignment="1" applyProtection="1">
      <alignment horizontal="center" wrapText="1"/>
    </xf>
    <xf numFmtId="3" fontId="62" fillId="0" borderId="54" xfId="0" applyNumberFormat="1" applyFont="1" applyFill="1" applyBorder="1" applyAlignment="1">
      <alignment vertical="center"/>
    </xf>
    <xf numFmtId="3" fontId="0" fillId="0" borderId="55" xfId="0" applyNumberFormat="1" applyBorder="1" applyAlignment="1"/>
    <xf numFmtId="3" fontId="22" fillId="0" borderId="55" xfId="0" applyNumberFormat="1" applyFont="1" applyBorder="1" applyAlignment="1"/>
    <xf numFmtId="3" fontId="62" fillId="0" borderId="11" xfId="0" applyNumberFormat="1" applyFont="1" applyFill="1" applyBorder="1" applyAlignment="1">
      <alignment vertical="center"/>
    </xf>
    <xf numFmtId="3" fontId="63" fillId="0" borderId="11" xfId="0" applyNumberFormat="1" applyFont="1" applyFill="1" applyBorder="1" applyAlignment="1">
      <alignment vertical="center"/>
    </xf>
    <xf numFmtId="3" fontId="62" fillId="0" borderId="53" xfId="0" applyNumberFormat="1" applyFont="1" applyFill="1" applyBorder="1" applyAlignment="1">
      <alignment vertical="center"/>
    </xf>
    <xf numFmtId="3" fontId="63" fillId="0" borderId="55" xfId="0" applyNumberFormat="1" applyFont="1" applyFill="1" applyBorder="1" applyAlignment="1">
      <alignment vertical="center"/>
    </xf>
    <xf numFmtId="3" fontId="5" fillId="7" borderId="55" xfId="0" applyNumberFormat="1" applyFont="1" applyFill="1" applyBorder="1" applyAlignment="1">
      <alignment vertical="center"/>
    </xf>
    <xf numFmtId="3" fontId="62" fillId="0" borderId="55" xfId="0" applyNumberFormat="1" applyFont="1" applyFill="1" applyBorder="1" applyAlignment="1">
      <alignment vertical="center"/>
    </xf>
    <xf numFmtId="3" fontId="0" fillId="0" borderId="55" xfId="0" applyNumberFormat="1" applyFont="1" applyBorder="1" applyAlignment="1"/>
    <xf numFmtId="0" fontId="0" fillId="0" borderId="56" xfId="0" applyFont="1" applyFill="1" applyBorder="1" applyAlignment="1">
      <alignment horizontal="left" vertical="center"/>
    </xf>
    <xf numFmtId="0" fontId="62" fillId="0" borderId="52" xfId="0" applyFont="1" applyFill="1" applyBorder="1" applyAlignment="1">
      <alignment vertical="center" wrapText="1"/>
    </xf>
    <xf numFmtId="0" fontId="62" fillId="0" borderId="57" xfId="0" applyFont="1" applyFill="1" applyBorder="1" applyAlignment="1">
      <alignment vertical="center"/>
    </xf>
    <xf numFmtId="3" fontId="62" fillId="0" borderId="52" xfId="0" applyNumberFormat="1" applyFont="1" applyFill="1" applyBorder="1" applyAlignment="1">
      <alignment vertical="center"/>
    </xf>
    <xf numFmtId="3" fontId="0" fillId="0" borderId="52" xfId="0" applyNumberFormat="1" applyBorder="1" applyAlignment="1"/>
    <xf numFmtId="3" fontId="0" fillId="0" borderId="2" xfId="0" applyNumberFormat="1" applyFont="1" applyBorder="1" applyAlignment="1"/>
    <xf numFmtId="3" fontId="0" fillId="0" borderId="2" xfId="0" applyNumberFormat="1" applyBorder="1" applyAlignment="1"/>
    <xf numFmtId="0" fontId="77" fillId="0" borderId="15" xfId="0" applyFont="1" applyFill="1" applyBorder="1" applyAlignment="1">
      <alignment vertical="center" wrapText="1"/>
    </xf>
    <xf numFmtId="3" fontId="129" fillId="0" borderId="55" xfId="0" applyNumberFormat="1" applyFont="1" applyFill="1" applyBorder="1" applyAlignment="1">
      <alignment vertical="center"/>
    </xf>
    <xf numFmtId="3" fontId="63" fillId="8" borderId="11" xfId="0" applyNumberFormat="1" applyFont="1" applyFill="1" applyBorder="1" applyAlignment="1">
      <alignment vertical="center"/>
    </xf>
    <xf numFmtId="0" fontId="124" fillId="15" borderId="51" xfId="0" applyFont="1" applyFill="1" applyBorder="1" applyAlignment="1">
      <alignment vertical="center"/>
    </xf>
    <xf numFmtId="3" fontId="124" fillId="15" borderId="55" xfId="0" applyNumberFormat="1" applyFont="1" applyFill="1" applyBorder="1" applyAlignment="1">
      <alignment vertical="center"/>
    </xf>
    <xf numFmtId="0" fontId="0" fillId="15" borderId="6" xfId="0" applyFont="1" applyFill="1" applyBorder="1" applyAlignment="1">
      <alignment horizontal="left" vertical="center"/>
    </xf>
    <xf numFmtId="0" fontId="57" fillId="0" borderId="4" xfId="0" applyNumberFormat="1" applyFont="1" applyFill="1" applyBorder="1" applyAlignment="1" applyProtection="1"/>
    <xf numFmtId="3" fontId="63" fillId="0" borderId="2" xfId="0" applyNumberFormat="1" applyFont="1" applyFill="1" applyBorder="1" applyAlignment="1" applyProtection="1">
      <alignment horizontal="right"/>
    </xf>
    <xf numFmtId="3" fontId="62" fillId="0" borderId="2" xfId="0" applyNumberFormat="1" applyFont="1" applyBorder="1" applyAlignment="1" applyProtection="1">
      <alignment horizontal="right"/>
    </xf>
    <xf numFmtId="0" fontId="54" fillId="0" borderId="2" xfId="0" applyNumberFormat="1" applyFont="1" applyFill="1" applyBorder="1" applyAlignment="1" applyProtection="1"/>
    <xf numFmtId="0" fontId="65" fillId="0" borderId="2" xfId="0" applyNumberFormat="1" applyFont="1" applyFill="1" applyBorder="1" applyAlignment="1" applyProtection="1"/>
    <xf numFmtId="0" fontId="56" fillId="0" borderId="2" xfId="0" applyNumberFormat="1" applyFont="1" applyBorder="1" applyAlignment="1" applyProtection="1"/>
    <xf numFmtId="0" fontId="90" fillId="0" borderId="2" xfId="0" applyNumberFormat="1" applyFont="1" applyBorder="1" applyAlignment="1" applyProtection="1"/>
    <xf numFmtId="0" fontId="131" fillId="0" borderId="2" xfId="0" applyNumberFormat="1" applyFont="1" applyBorder="1" applyAlignment="1" applyProtection="1"/>
    <xf numFmtId="0" fontId="56" fillId="0" borderId="2" xfId="0" applyNumberFormat="1" applyFont="1" applyFill="1" applyBorder="1" applyAlignment="1" applyProtection="1"/>
    <xf numFmtId="0" fontId="59" fillId="0" borderId="0" xfId="0" applyFont="1"/>
    <xf numFmtId="3" fontId="130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Font="1" applyBorder="1"/>
    <xf numFmtId="3" fontId="63" fillId="0" borderId="0" xfId="0" applyNumberFormat="1" applyFont="1" applyFill="1" applyBorder="1" applyAlignment="1" applyProtection="1">
      <alignment horizontal="right"/>
    </xf>
    <xf numFmtId="2" fontId="69" fillId="0" borderId="58" xfId="0" applyNumberFormat="1" applyFont="1" applyFill="1" applyBorder="1" applyAlignment="1" applyProtection="1">
      <alignment horizontal="center" vertical="center"/>
    </xf>
    <xf numFmtId="164" fontId="68" fillId="0" borderId="56" xfId="0" applyNumberFormat="1" applyFont="1" applyFill="1" applyBorder="1" applyAlignment="1" applyProtection="1">
      <alignment horizontal="center" wrapText="1"/>
    </xf>
    <xf numFmtId="3" fontId="0" fillId="0" borderId="2" xfId="0" applyNumberFormat="1" applyFont="1" applyFill="1" applyBorder="1" applyAlignment="1">
      <alignment vertical="center" wrapText="1"/>
    </xf>
    <xf numFmtId="3" fontId="63" fillId="7" borderId="2" xfId="0" applyNumberFormat="1" applyFont="1" applyFill="1" applyBorder="1" applyAlignment="1">
      <alignment vertical="center"/>
    </xf>
    <xf numFmtId="164" fontId="10" fillId="0" borderId="56" xfId="0" applyNumberFormat="1" applyFont="1" applyBorder="1" applyAlignment="1">
      <alignment horizontal="right"/>
    </xf>
    <xf numFmtId="3" fontId="57" fillId="0" borderId="2" xfId="0" applyNumberFormat="1" applyFont="1" applyBorder="1" applyAlignment="1" applyProtection="1">
      <alignment horizontal="right"/>
    </xf>
    <xf numFmtId="3" fontId="124" fillId="0" borderId="2" xfId="0" applyNumberFormat="1" applyFont="1" applyFill="1" applyBorder="1" applyAlignment="1" applyProtection="1">
      <alignment horizontal="right"/>
    </xf>
    <xf numFmtId="0" fontId="65" fillId="8" borderId="2" xfId="0" applyNumberFormat="1" applyFont="1" applyFill="1" applyBorder="1" applyAlignment="1" applyProtection="1"/>
    <xf numFmtId="3" fontId="80" fillId="0" borderId="2" xfId="0" applyNumberFormat="1" applyFont="1" applyBorder="1" applyAlignment="1">
      <alignment horizontal="right" vertical="center"/>
    </xf>
    <xf numFmtId="0" fontId="91" fillId="0" borderId="2" xfId="0" applyNumberFormat="1" applyFont="1" applyBorder="1" applyAlignment="1" applyProtection="1">
      <alignment horizontal="center" vertical="center" wrapText="1"/>
    </xf>
    <xf numFmtId="0" fontId="91" fillId="0" borderId="55" xfId="0" applyNumberFormat="1" applyFont="1" applyBorder="1" applyAlignment="1" applyProtection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56" fillId="0" borderId="55" xfId="0" applyNumberFormat="1" applyFont="1" applyFill="1" applyBorder="1" applyAlignment="1" applyProtection="1">
      <alignment vertical="center" wrapText="1"/>
    </xf>
    <xf numFmtId="0" fontId="22" fillId="0" borderId="55" xfId="0" applyFont="1" applyBorder="1"/>
    <xf numFmtId="165" fontId="92" fillId="0" borderId="55" xfId="0" applyNumberFormat="1" applyFont="1" applyBorder="1" applyAlignment="1" applyProtection="1">
      <alignment horizontal="right" vertical="center" wrapText="1"/>
    </xf>
    <xf numFmtId="3" fontId="0" fillId="0" borderId="2" xfId="0" applyNumberFormat="1" applyBorder="1"/>
    <xf numFmtId="3" fontId="37" fillId="17" borderId="2" xfId="0" applyNumberFormat="1" applyFont="1" applyFill="1" applyBorder="1" applyAlignment="1" applyProtection="1">
      <alignment vertical="center"/>
    </xf>
    <xf numFmtId="0" fontId="100" fillId="17" borderId="11" xfId="0" applyNumberFormat="1" applyFont="1" applyFill="1" applyBorder="1" applyAlignment="1" applyProtection="1">
      <alignment horizontal="center" vertical="center" wrapText="1"/>
    </xf>
    <xf numFmtId="164" fontId="20" fillId="17" borderId="2" xfId="0" applyNumberFormat="1" applyFont="1" applyFill="1" applyBorder="1" applyAlignment="1" applyProtection="1">
      <alignment horizontal="right" vertical="center" wrapText="1"/>
    </xf>
    <xf numFmtId="166" fontId="54" fillId="0" borderId="13" xfId="1" applyNumberFormat="1" applyFont="1" applyBorder="1" applyAlignment="1" applyProtection="1">
      <alignment horizontal="center" vertical="center" wrapText="1"/>
    </xf>
    <xf numFmtId="166" fontId="54" fillId="0" borderId="13" xfId="1" applyNumberFormat="1" applyFont="1" applyBorder="1" applyAlignment="1" applyProtection="1">
      <alignment horizontal="center" vertical="center"/>
    </xf>
    <xf numFmtId="166" fontId="54" fillId="10" borderId="13" xfId="1" applyNumberFormat="1" applyFont="1" applyFill="1" applyBorder="1" applyAlignment="1" applyProtection="1">
      <alignment horizontal="center" vertical="center"/>
    </xf>
    <xf numFmtId="166" fontId="93" fillId="0" borderId="2" xfId="1" applyNumberFormat="1" applyFont="1" applyBorder="1" applyAlignment="1" applyProtection="1">
      <alignment horizontal="right" vertical="center" wrapText="1"/>
    </xf>
    <xf numFmtId="166" fontId="1" fillId="0" borderId="55" xfId="1" applyNumberFormat="1" applyFont="1" applyBorder="1" applyAlignment="1">
      <alignment horizontal="center" vertical="center"/>
    </xf>
    <xf numFmtId="166" fontId="53" fillId="0" borderId="13" xfId="1" applyNumberFormat="1" applyFont="1" applyBorder="1" applyAlignment="1" applyProtection="1">
      <alignment horizontal="center" vertical="center" wrapText="1"/>
    </xf>
    <xf numFmtId="166" fontId="53" fillId="10" borderId="13" xfId="1" applyNumberFormat="1" applyFont="1" applyFill="1" applyBorder="1" applyAlignment="1" applyProtection="1">
      <alignment horizontal="center" vertical="center"/>
    </xf>
    <xf numFmtId="166" fontId="22" fillId="0" borderId="55" xfId="1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left"/>
    </xf>
    <xf numFmtId="49" fontId="9" fillId="0" borderId="0" xfId="0" applyNumberFormat="1" applyFont="1" applyBorder="1" applyAlignment="1" applyProtection="1"/>
    <xf numFmtId="49" fontId="96" fillId="0" borderId="0" xfId="0" applyNumberFormat="1" applyFont="1" applyBorder="1" applyAlignment="1" applyProtection="1">
      <alignment horizontal="center" vertical="center"/>
    </xf>
    <xf numFmtId="49" fontId="92" fillId="0" borderId="15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7" fillId="0" borderId="2" xfId="0" applyNumberFormat="1" applyFont="1" applyFill="1" applyBorder="1" applyAlignment="1" applyProtection="1">
      <alignment horizontal="left" vertical="center" wrapText="1"/>
    </xf>
    <xf numFmtId="49" fontId="94" fillId="13" borderId="2" xfId="0" applyNumberFormat="1" applyFont="1" applyFill="1" applyBorder="1" applyAlignment="1" applyProtection="1">
      <alignment vertical="center"/>
    </xf>
    <xf numFmtId="0" fontId="59" fillId="0" borderId="33" xfId="0" applyFont="1" applyBorder="1" applyAlignment="1">
      <alignment horizontal="left" vertical="center" wrapText="1"/>
    </xf>
    <xf numFmtId="3" fontId="56" fillId="0" borderId="61" xfId="0" applyNumberFormat="1" applyFont="1" applyBorder="1" applyAlignment="1" applyProtection="1">
      <alignment vertical="center" wrapText="1"/>
    </xf>
    <xf numFmtId="167" fontId="102" fillId="7" borderId="2" xfId="0" applyNumberFormat="1" applyFont="1" applyFill="1" applyBorder="1" applyAlignment="1">
      <alignment horizontal="right" vertical="center"/>
    </xf>
    <xf numFmtId="0" fontId="111" fillId="0" borderId="33" xfId="0" applyFont="1" applyBorder="1" applyAlignment="1">
      <alignment horizontal="center" vertical="center" wrapText="1"/>
    </xf>
    <xf numFmtId="49" fontId="111" fillId="0" borderId="55" xfId="0" applyNumberFormat="1" applyFont="1" applyBorder="1" applyAlignment="1">
      <alignment horizontal="center" vertical="center" wrapText="1"/>
    </xf>
    <xf numFmtId="0" fontId="70" fillId="0" borderId="0" xfId="0" applyNumberFormat="1" applyFont="1" applyBorder="1" applyAlignment="1" applyProtection="1">
      <alignment horizontal="center" vertical="top"/>
    </xf>
    <xf numFmtId="0" fontId="33" fillId="0" borderId="0" xfId="0" applyNumberFormat="1" applyFont="1" applyBorder="1" applyAlignment="1" applyProtection="1">
      <alignment horizontal="center" vertical="top"/>
    </xf>
    <xf numFmtId="166" fontId="0" fillId="0" borderId="0" xfId="0" applyNumberFormat="1"/>
    <xf numFmtId="3" fontId="56" fillId="0" borderId="62" xfId="0" applyNumberFormat="1" applyFont="1" applyBorder="1" applyAlignment="1" applyProtection="1">
      <alignment vertical="center" wrapText="1"/>
    </xf>
    <xf numFmtId="168" fontId="0" fillId="0" borderId="0" xfId="0" applyNumberFormat="1"/>
    <xf numFmtId="164" fontId="0" fillId="0" borderId="0" xfId="0" applyNumberFormat="1" applyAlignment="1"/>
    <xf numFmtId="3" fontId="56" fillId="9" borderId="62" xfId="0" applyNumberFormat="1" applyFont="1" applyFill="1" applyBorder="1" applyAlignment="1" applyProtection="1">
      <alignment vertical="center" wrapText="1"/>
    </xf>
    <xf numFmtId="49" fontId="56" fillId="9" borderId="55" xfId="0" applyNumberFormat="1" applyFont="1" applyFill="1" applyBorder="1" applyAlignment="1" applyProtection="1">
      <alignment vertical="center" wrapText="1"/>
    </xf>
    <xf numFmtId="0" fontId="108" fillId="18" borderId="55" xfId="0" applyFont="1" applyFill="1" applyBorder="1"/>
    <xf numFmtId="0" fontId="0" fillId="18" borderId="55" xfId="0" applyFill="1" applyBorder="1"/>
    <xf numFmtId="167" fontId="0" fillId="0" borderId="0" xfId="0" applyNumberFormat="1"/>
    <xf numFmtId="2" fontId="126" fillId="0" borderId="33" xfId="0" applyNumberFormat="1" applyFont="1" applyFill="1" applyBorder="1" applyAlignment="1" applyProtection="1">
      <alignment horizontal="left" vertical="center"/>
    </xf>
    <xf numFmtId="0" fontId="0" fillId="0" borderId="52" xfId="0" applyBorder="1"/>
    <xf numFmtId="3" fontId="0" fillId="0" borderId="52" xfId="0" applyNumberFormat="1" applyBorder="1"/>
    <xf numFmtId="3" fontId="22" fillId="0" borderId="52" xfId="0" applyNumberFormat="1" applyFont="1" applyBorder="1"/>
    <xf numFmtId="0" fontId="0" fillId="0" borderId="52" xfId="0" applyBorder="1" applyAlignment="1">
      <alignment horizontal="right"/>
    </xf>
    <xf numFmtId="0" fontId="22" fillId="0" borderId="52" xfId="0" applyFont="1" applyFill="1" applyBorder="1"/>
    <xf numFmtId="166" fontId="22" fillId="0" borderId="52" xfId="0" applyNumberFormat="1" applyFont="1" applyBorder="1"/>
    <xf numFmtId="0" fontId="120" fillId="0" borderId="0" xfId="0" applyFont="1" applyAlignment="1">
      <alignment horizontal="center"/>
    </xf>
    <xf numFmtId="0" fontId="22" fillId="0" borderId="52" xfId="0" applyFont="1" applyBorder="1"/>
    <xf numFmtId="0" fontId="76" fillId="0" borderId="52" xfId="0" applyFont="1" applyFill="1" applyBorder="1" applyAlignment="1">
      <alignment vertical="center" wrapText="1"/>
    </xf>
    <xf numFmtId="0" fontId="65" fillId="9" borderId="63" xfId="0" applyNumberFormat="1" applyFont="1" applyFill="1" applyBorder="1" applyAlignment="1" applyProtection="1">
      <alignment vertical="center"/>
    </xf>
    <xf numFmtId="165" fontId="65" fillId="9" borderId="64" xfId="0" applyNumberFormat="1" applyFont="1" applyFill="1" applyBorder="1" applyAlignment="1" applyProtection="1">
      <alignment horizontal="right"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164" fontId="0" fillId="0" borderId="65" xfId="0" applyNumberFormat="1" applyBorder="1" applyAlignment="1">
      <alignment horizontal="left" wrapText="1"/>
    </xf>
    <xf numFmtId="164" fontId="0" fillId="0" borderId="65" xfId="0" applyNumberFormat="1" applyBorder="1" applyAlignment="1">
      <alignment horizontal="right"/>
    </xf>
    <xf numFmtId="164" fontId="22" fillId="0" borderId="65" xfId="0" applyNumberFormat="1" applyFont="1" applyBorder="1" applyAlignment="1">
      <alignment horizontal="right"/>
    </xf>
    <xf numFmtId="0" fontId="22" fillId="0" borderId="65" xfId="0" applyFont="1" applyBorder="1" applyAlignment="1">
      <alignment vertical="center"/>
    </xf>
    <xf numFmtId="164" fontId="22" fillId="0" borderId="65" xfId="0" applyNumberFormat="1" applyFont="1" applyBorder="1" applyAlignment="1">
      <alignment horizontal="left"/>
    </xf>
    <xf numFmtId="0" fontId="0" fillId="0" borderId="55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70" fillId="0" borderId="0" xfId="0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65" fontId="22" fillId="0" borderId="68" xfId="0" applyNumberFormat="1" applyFont="1" applyFill="1" applyBorder="1" applyAlignment="1">
      <alignment vertical="center" wrapText="1"/>
    </xf>
    <xf numFmtId="0" fontId="9" fillId="0" borderId="66" xfId="0" applyFont="1" applyFill="1" applyBorder="1" applyAlignment="1">
      <alignment vertical="center" wrapText="1"/>
    </xf>
    <xf numFmtId="0" fontId="14" fillId="14" borderId="11" xfId="0" applyFont="1" applyFill="1" applyBorder="1" applyAlignment="1">
      <alignment vertical="center" wrapText="1"/>
    </xf>
    <xf numFmtId="2" fontId="126" fillId="0" borderId="67" xfId="0" applyNumberFormat="1" applyFont="1" applyFill="1" applyBorder="1" applyAlignment="1" applyProtection="1">
      <alignment horizontal="left" vertical="center"/>
    </xf>
    <xf numFmtId="2" fontId="126" fillId="0" borderId="67" xfId="0" applyNumberFormat="1" applyFont="1" applyFill="1" applyBorder="1" applyAlignment="1" applyProtection="1">
      <alignment horizontal="right" vertical="center"/>
    </xf>
    <xf numFmtId="167" fontId="126" fillId="0" borderId="67" xfId="0" applyNumberFormat="1" applyFont="1" applyFill="1" applyBorder="1" applyAlignment="1" applyProtection="1">
      <alignment horizontal="right" vertical="center"/>
    </xf>
    <xf numFmtId="164" fontId="101" fillId="0" borderId="67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Border="1" applyAlignment="1" applyProtection="1">
      <alignment horizontal="center" wrapText="1"/>
    </xf>
    <xf numFmtId="0" fontId="13" fillId="0" borderId="67" xfId="0" applyNumberFormat="1" applyFont="1" applyBorder="1" applyAlignment="1" applyProtection="1">
      <alignment horizontal="center"/>
    </xf>
    <xf numFmtId="0" fontId="54" fillId="0" borderId="67" xfId="0" applyNumberFormat="1" applyFont="1" applyFill="1" applyBorder="1" applyAlignment="1" applyProtection="1"/>
    <xf numFmtId="0" fontId="65" fillId="0" borderId="67" xfId="0" applyNumberFormat="1" applyFont="1" applyFill="1" applyBorder="1" applyAlignment="1" applyProtection="1"/>
    <xf numFmtId="0" fontId="17" fillId="0" borderId="67" xfId="0" applyNumberFormat="1" applyFont="1" applyFill="1" applyBorder="1" applyAlignment="1" applyProtection="1"/>
    <xf numFmtId="0" fontId="57" fillId="0" borderId="67" xfId="0" applyNumberFormat="1" applyFont="1" applyFill="1" applyBorder="1" applyAlignment="1" applyProtection="1"/>
    <xf numFmtId="0" fontId="65" fillId="8" borderId="67" xfId="0" applyNumberFormat="1" applyFont="1" applyFill="1" applyBorder="1" applyAlignment="1" applyProtection="1"/>
    <xf numFmtId="0" fontId="11" fillId="0" borderId="67" xfId="0" applyNumberFormat="1" applyFont="1" applyBorder="1" applyAlignment="1" applyProtection="1">
      <alignment horizontal="center"/>
    </xf>
    <xf numFmtId="0" fontId="59" fillId="0" borderId="67" xfId="0" applyFont="1" applyBorder="1" applyAlignment="1">
      <alignment horizontal="left"/>
    </xf>
    <xf numFmtId="0" fontId="56" fillId="0" borderId="67" xfId="0" applyNumberFormat="1" applyFont="1" applyBorder="1" applyAlignment="1" applyProtection="1">
      <alignment horizontal="left"/>
    </xf>
    <xf numFmtId="0" fontId="90" fillId="0" borderId="67" xfId="0" applyNumberFormat="1" applyFont="1" applyBorder="1" applyAlignment="1" applyProtection="1">
      <alignment horizontal="left"/>
    </xf>
    <xf numFmtId="0" fontId="131" fillId="0" borderId="67" xfId="0" applyNumberFormat="1" applyFont="1" applyBorder="1" applyAlignment="1" applyProtection="1">
      <alignment horizontal="left"/>
    </xf>
    <xf numFmtId="0" fontId="56" fillId="0" borderId="67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/>
    <xf numFmtId="3" fontId="61" fillId="8" borderId="2" xfId="0" applyNumberFormat="1" applyFont="1" applyFill="1" applyBorder="1" applyAlignment="1" applyProtection="1">
      <alignment horizontal="right"/>
    </xf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132" fillId="0" borderId="67" xfId="0" applyFont="1" applyBorder="1" applyAlignment="1">
      <alignment vertical="center"/>
    </xf>
    <xf numFmtId="3" fontId="62" fillId="0" borderId="67" xfId="0" applyNumberFormat="1" applyFont="1" applyFill="1" applyBorder="1" applyAlignment="1">
      <alignment vertical="center"/>
    </xf>
    <xf numFmtId="0" fontId="133" fillId="0" borderId="66" xfId="0" applyFont="1" applyBorder="1" applyAlignment="1">
      <alignment vertical="center" wrapText="1"/>
    </xf>
    <xf numFmtId="0" fontId="133" fillId="0" borderId="66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9" fillId="0" borderId="66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0" fontId="132" fillId="0" borderId="66" xfId="0" applyFont="1" applyBorder="1" applyAlignment="1">
      <alignment vertical="center" wrapText="1"/>
    </xf>
    <xf numFmtId="0" fontId="9" fillId="0" borderId="67" xfId="0" applyFont="1" applyFill="1" applyBorder="1" applyAlignment="1">
      <alignment vertical="center"/>
    </xf>
    <xf numFmtId="165" fontId="0" fillId="0" borderId="67" xfId="0" applyNumberFormat="1" applyFont="1" applyFill="1" applyBorder="1" applyAlignment="1">
      <alignment vertical="center" wrapText="1"/>
    </xf>
    <xf numFmtId="165" fontId="0" fillId="0" borderId="68" xfId="0" applyNumberFormat="1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62" fillId="0" borderId="11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8" fillId="12" borderId="11" xfId="0" applyFont="1" applyFill="1" applyBorder="1" applyAlignment="1">
      <alignment vertical="center" wrapText="1"/>
    </xf>
    <xf numFmtId="0" fontId="28" fillId="8" borderId="11" xfId="0" applyFont="1" applyFill="1" applyBorder="1" applyAlignment="1">
      <alignment vertical="center" wrapText="1"/>
    </xf>
    <xf numFmtId="0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NumberFormat="1" applyFont="1" applyBorder="1" applyAlignment="1" applyProtection="1">
      <alignment horizontal="center" vertical="center"/>
    </xf>
    <xf numFmtId="0" fontId="3" fillId="10" borderId="13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10" fillId="0" borderId="52" xfId="0" applyFont="1" applyFill="1" applyBorder="1" applyAlignment="1">
      <alignment vertical="center" wrapText="1"/>
    </xf>
    <xf numFmtId="164" fontId="30" fillId="0" borderId="20" xfId="0" applyNumberFormat="1" applyFont="1" applyFill="1" applyBorder="1" applyAlignment="1" applyProtection="1">
      <alignment horizontal="center" vertical="center" wrapText="1"/>
    </xf>
    <xf numFmtId="164" fontId="138" fillId="0" borderId="69" xfId="0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85" fillId="0" borderId="0" xfId="0" applyNumberFormat="1" applyFont="1" applyBorder="1" applyAlignment="1" applyProtection="1">
      <alignment horizontal="center"/>
    </xf>
    <xf numFmtId="0" fontId="0" fillId="0" borderId="0" xfId="0" applyAlignment="1"/>
    <xf numFmtId="167" fontId="139" fillId="0" borderId="2" xfId="0" applyNumberFormat="1" applyFont="1" applyFill="1" applyBorder="1" applyAlignment="1" applyProtection="1">
      <alignment horizontal="center" vertical="center" wrapText="1"/>
    </xf>
    <xf numFmtId="167" fontId="139" fillId="9" borderId="2" xfId="0" applyNumberFormat="1" applyFont="1" applyFill="1" applyBorder="1" applyAlignment="1" applyProtection="1">
      <alignment horizontal="center" vertical="center" wrapText="1"/>
    </xf>
    <xf numFmtId="167" fontId="2" fillId="0" borderId="2" xfId="0" applyNumberFormat="1" applyFont="1" applyBorder="1" applyAlignment="1" applyProtection="1">
      <alignment horizontal="center" vertical="center" wrapText="1"/>
    </xf>
    <xf numFmtId="167" fontId="2" fillId="0" borderId="2" xfId="0" applyNumberFormat="1" applyFont="1" applyFill="1" applyBorder="1" applyAlignment="1" applyProtection="1">
      <alignment horizontal="center" vertical="center" wrapText="1"/>
    </xf>
    <xf numFmtId="167" fontId="83" fillId="0" borderId="2" xfId="0" applyNumberFormat="1" applyFont="1" applyBorder="1" applyAlignment="1">
      <alignment vertical="center"/>
    </xf>
    <xf numFmtId="167" fontId="83" fillId="7" borderId="2" xfId="0" applyNumberFormat="1" applyFont="1" applyFill="1" applyBorder="1" applyAlignment="1">
      <alignment vertical="center"/>
    </xf>
    <xf numFmtId="167" fontId="11" fillId="6" borderId="2" xfId="0" applyNumberFormat="1" applyFont="1" applyFill="1" applyBorder="1" applyAlignment="1" applyProtection="1">
      <alignment vertical="center"/>
    </xf>
    <xf numFmtId="167" fontId="83" fillId="0" borderId="15" xfId="0" applyNumberFormat="1" applyFont="1" applyBorder="1" applyAlignment="1">
      <alignment vertical="center"/>
    </xf>
    <xf numFmtId="167" fontId="71" fillId="7" borderId="2" xfId="0" applyNumberFormat="1" applyFont="1" applyFill="1" applyBorder="1" applyAlignment="1">
      <alignment vertical="center"/>
    </xf>
    <xf numFmtId="167" fontId="83" fillId="9" borderId="55" xfId="0" applyNumberFormat="1" applyFont="1" applyFill="1" applyBorder="1" applyAlignment="1">
      <alignment vertical="center"/>
    </xf>
    <xf numFmtId="167" fontId="83" fillId="18" borderId="55" xfId="0" applyNumberFormat="1" applyFont="1" applyFill="1" applyBorder="1" applyAlignment="1">
      <alignment vertical="center"/>
    </xf>
    <xf numFmtId="167" fontId="83" fillId="0" borderId="55" xfId="0" applyNumberFormat="1" applyFont="1" applyBorder="1" applyAlignment="1">
      <alignment vertical="center"/>
    </xf>
    <xf numFmtId="167" fontId="83" fillId="16" borderId="5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 applyProtection="1">
      <alignment horizontal="center" vertical="center"/>
    </xf>
    <xf numFmtId="167" fontId="139" fillId="0" borderId="2" xfId="0" applyNumberFormat="1" applyFont="1" applyFill="1" applyBorder="1" applyAlignment="1" applyProtection="1">
      <alignment horizontal="right" vertical="center" wrapText="1"/>
    </xf>
    <xf numFmtId="167" fontId="59" fillId="0" borderId="2" xfId="0" applyNumberFormat="1" applyFont="1" applyFill="1" applyBorder="1" applyAlignment="1">
      <alignment horizontal="right" vertical="center"/>
    </xf>
    <xf numFmtId="167" fontId="59" fillId="0" borderId="2" xfId="0" applyNumberFormat="1" applyFont="1" applyBorder="1" applyAlignment="1">
      <alignment horizontal="right" vertical="center"/>
    </xf>
    <xf numFmtId="167" fontId="59" fillId="7" borderId="2" xfId="0" applyNumberFormat="1" applyFont="1" applyFill="1" applyBorder="1" applyAlignment="1">
      <alignment horizontal="right" vertical="center"/>
    </xf>
    <xf numFmtId="167" fontId="56" fillId="0" borderId="2" xfId="0" applyNumberFormat="1" applyFont="1" applyBorder="1" applyAlignment="1" applyProtection="1">
      <alignment horizontal="right" vertical="center"/>
    </xf>
    <xf numFmtId="167" fontId="59" fillId="5" borderId="2" xfId="0" applyNumberFormat="1" applyFont="1" applyFill="1" applyBorder="1" applyAlignment="1">
      <alignment horizontal="right" vertical="center"/>
    </xf>
    <xf numFmtId="167" fontId="56" fillId="6" borderId="2" xfId="0" applyNumberFormat="1" applyFont="1" applyFill="1" applyBorder="1" applyAlignment="1" applyProtection="1">
      <alignment horizontal="right" vertical="center"/>
    </xf>
    <xf numFmtId="167" fontId="83" fillId="0" borderId="2" xfId="0" applyNumberFormat="1" applyFont="1" applyBorder="1" applyAlignment="1">
      <alignment horizontal="right" vertical="center"/>
    </xf>
    <xf numFmtId="167" fontId="83" fillId="7" borderId="2" xfId="0" applyNumberFormat="1" applyFont="1" applyFill="1" applyBorder="1" applyAlignment="1">
      <alignment horizontal="right" vertical="center"/>
    </xf>
    <xf numFmtId="167" fontId="83" fillId="0" borderId="55" xfId="0" applyNumberFormat="1" applyFont="1" applyBorder="1" applyAlignment="1">
      <alignment horizontal="right" vertical="center"/>
    </xf>
    <xf numFmtId="167" fontId="83" fillId="9" borderId="55" xfId="0" applyNumberFormat="1" applyFont="1" applyFill="1" applyBorder="1" applyAlignment="1">
      <alignment horizontal="right" vertical="center"/>
    </xf>
    <xf numFmtId="167" fontId="83" fillId="18" borderId="55" xfId="0" applyNumberFormat="1" applyFont="1" applyFill="1" applyBorder="1" applyAlignment="1">
      <alignment horizontal="right" vertical="center"/>
    </xf>
    <xf numFmtId="0" fontId="3" fillId="19" borderId="4" xfId="0" applyNumberFormat="1" applyFont="1" applyFill="1" applyBorder="1" applyAlignment="1" applyProtection="1">
      <alignment horizontal="center" vertical="center"/>
    </xf>
    <xf numFmtId="0" fontId="0" fillId="0" borderId="67" xfId="0" applyBorder="1" applyAlignment="1">
      <alignment vertical="center"/>
    </xf>
    <xf numFmtId="0" fontId="91" fillId="0" borderId="67" xfId="0" applyNumberFormat="1" applyFont="1" applyBorder="1" applyAlignment="1" applyProtection="1">
      <alignment horizontal="center" vertical="center" wrapText="1"/>
    </xf>
    <xf numFmtId="164" fontId="90" fillId="0" borderId="67" xfId="0" applyNumberFormat="1" applyFont="1" applyBorder="1" applyAlignment="1" applyProtection="1">
      <alignment vertical="center"/>
    </xf>
    <xf numFmtId="3" fontId="0" fillId="0" borderId="67" xfId="0" applyNumberFormat="1" applyBorder="1"/>
    <xf numFmtId="0" fontId="0" fillId="0" borderId="67" xfId="0" applyBorder="1"/>
    <xf numFmtId="164" fontId="20" fillId="17" borderId="67" xfId="0" applyNumberFormat="1" applyFont="1" applyFill="1" applyBorder="1" applyAlignment="1" applyProtection="1">
      <alignment horizontal="right" vertical="center" wrapText="1"/>
    </xf>
    <xf numFmtId="0" fontId="0" fillId="0" borderId="67" xfId="0" applyFill="1" applyBorder="1" applyAlignment="1">
      <alignment horizontal="center" vertical="center" wrapText="1"/>
    </xf>
    <xf numFmtId="2" fontId="69" fillId="0" borderId="71" xfId="0" applyNumberFormat="1" applyFont="1" applyFill="1" applyBorder="1" applyAlignment="1" applyProtection="1">
      <alignment horizontal="center" vertical="center"/>
    </xf>
    <xf numFmtId="0" fontId="62" fillId="0" borderId="66" xfId="0" applyFont="1" applyFill="1" applyBorder="1" applyAlignment="1">
      <alignment vertical="center"/>
    </xf>
    <xf numFmtId="0" fontId="63" fillId="0" borderId="66" xfId="0" applyFont="1" applyFill="1" applyBorder="1" applyAlignment="1">
      <alignment vertical="center"/>
    </xf>
    <xf numFmtId="3" fontId="129" fillId="0" borderId="66" xfId="0" applyNumberFormat="1" applyFont="1" applyFill="1" applyBorder="1" applyAlignment="1">
      <alignment vertical="center"/>
    </xf>
    <xf numFmtId="3" fontId="62" fillId="0" borderId="66" xfId="0" applyNumberFormat="1" applyFont="1" applyFill="1" applyBorder="1" applyAlignment="1">
      <alignment vertical="center"/>
    </xf>
    <xf numFmtId="3" fontId="63" fillId="0" borderId="66" xfId="0" applyNumberFormat="1" applyFont="1" applyFill="1" applyBorder="1" applyAlignment="1">
      <alignment vertical="center"/>
    </xf>
    <xf numFmtId="3" fontId="63" fillId="8" borderId="66" xfId="0" applyNumberFormat="1" applyFont="1" applyFill="1" applyBorder="1" applyAlignment="1">
      <alignment vertical="center"/>
    </xf>
    <xf numFmtId="2" fontId="69" fillId="0" borderId="72" xfId="0" applyNumberFormat="1" applyFont="1" applyFill="1" applyBorder="1" applyAlignment="1" applyProtection="1">
      <alignment horizontal="center" vertical="center"/>
    </xf>
    <xf numFmtId="3" fontId="63" fillId="0" borderId="67" xfId="0" applyNumberFormat="1" applyFont="1" applyFill="1" applyBorder="1" applyAlignment="1">
      <alignment vertical="center"/>
    </xf>
    <xf numFmtId="3" fontId="22" fillId="0" borderId="67" xfId="0" applyNumberFormat="1" applyFont="1" applyBorder="1" applyAlignment="1"/>
    <xf numFmtId="3" fontId="0" fillId="0" borderId="67" xfId="0" applyNumberFormat="1" applyFont="1" applyBorder="1" applyAlignment="1"/>
    <xf numFmtId="3" fontId="0" fillId="0" borderId="67" xfId="0" applyNumberFormat="1" applyBorder="1" applyAlignment="1"/>
    <xf numFmtId="3" fontId="124" fillId="15" borderId="67" xfId="0" applyNumberFormat="1" applyFont="1" applyFill="1" applyBorder="1" applyAlignment="1">
      <alignment vertical="center"/>
    </xf>
    <xf numFmtId="164" fontId="6" fillId="0" borderId="70" xfId="0" applyNumberFormat="1" applyFont="1" applyFill="1" applyBorder="1" applyAlignment="1" applyProtection="1">
      <alignment horizontal="center" wrapText="1"/>
    </xf>
    <xf numFmtId="164" fontId="68" fillId="0" borderId="6" xfId="0" applyNumberFormat="1" applyFont="1" applyFill="1" applyBorder="1" applyAlignment="1" applyProtection="1">
      <alignment horizontal="center" vertical="center" wrapText="1"/>
    </xf>
    <xf numFmtId="3" fontId="120" fillId="15" borderId="55" xfId="0" applyNumberFormat="1" applyFont="1" applyFill="1" applyBorder="1" applyAlignment="1"/>
    <xf numFmtId="0" fontId="0" fillId="0" borderId="4" xfId="0" applyBorder="1" applyAlignment="1"/>
    <xf numFmtId="0" fontId="0" fillId="0" borderId="13" xfId="0" applyBorder="1" applyAlignment="1"/>
    <xf numFmtId="3" fontId="9" fillId="0" borderId="66" xfId="0" applyNumberFormat="1" applyFont="1" applyFill="1" applyBorder="1" applyAlignment="1">
      <alignment vertical="center"/>
    </xf>
    <xf numFmtId="3" fontId="0" fillId="7" borderId="67" xfId="0" applyNumberFormat="1" applyFont="1" applyFill="1" applyBorder="1" applyAlignment="1"/>
    <xf numFmtId="0" fontId="10" fillId="0" borderId="2" xfId="0" applyFont="1" applyFill="1" applyBorder="1" applyAlignment="1">
      <alignment vertical="center" wrapText="1"/>
    </xf>
    <xf numFmtId="0" fontId="17" fillId="0" borderId="10" xfId="0" applyNumberFormat="1" applyFont="1" applyBorder="1" applyAlignment="1" applyProtection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74" xfId="0" applyNumberFormat="1" applyFont="1" applyBorder="1" applyAlignment="1" applyProtection="1">
      <alignment vertical="center"/>
    </xf>
    <xf numFmtId="165" fontId="57" fillId="0" borderId="67" xfId="0" applyNumberFormat="1" applyFont="1" applyBorder="1" applyAlignment="1" applyProtection="1">
      <alignment horizontal="right" vertical="center"/>
    </xf>
    <xf numFmtId="0" fontId="10" fillId="0" borderId="67" xfId="0" applyFont="1" applyFill="1" applyBorder="1" applyAlignment="1">
      <alignment vertical="center" wrapText="1"/>
    </xf>
    <xf numFmtId="0" fontId="0" fillId="0" borderId="67" xfId="0" applyFont="1" applyBorder="1"/>
    <xf numFmtId="165" fontId="57" fillId="0" borderId="64" xfId="0" applyNumberFormat="1" applyFont="1" applyBorder="1" applyAlignment="1" applyProtection="1">
      <alignment horizontal="right" vertical="center"/>
    </xf>
    <xf numFmtId="0" fontId="17" fillId="0" borderId="75" xfId="0" applyNumberFormat="1" applyFont="1" applyBorder="1" applyAlignment="1" applyProtection="1">
      <alignment vertical="center"/>
    </xf>
    <xf numFmtId="2" fontId="69" fillId="0" borderId="67" xfId="0" applyNumberFormat="1" applyFont="1" applyFill="1" applyBorder="1" applyAlignment="1" applyProtection="1">
      <alignment horizontal="left" vertical="center" wrapText="1"/>
    </xf>
    <xf numFmtId="164" fontId="73" fillId="0" borderId="76" xfId="0" applyNumberFormat="1" applyFont="1" applyFill="1" applyBorder="1" applyAlignment="1" applyProtection="1">
      <alignment horizontal="center" wrapText="1"/>
    </xf>
    <xf numFmtId="164" fontId="30" fillId="0" borderId="7" xfId="0" applyNumberFormat="1" applyFont="1" applyFill="1" applyBorder="1" applyAlignment="1" applyProtection="1">
      <alignment horizontal="center" wrapText="1"/>
    </xf>
    <xf numFmtId="164" fontId="6" fillId="0" borderId="7" xfId="0" applyNumberFormat="1" applyFont="1" applyFill="1" applyBorder="1" applyAlignment="1" applyProtection="1">
      <alignment horizontal="center" wrapText="1"/>
    </xf>
    <xf numFmtId="167" fontId="18" fillId="0" borderId="2" xfId="0" applyNumberFormat="1" applyFont="1" applyFill="1" applyBorder="1" applyAlignment="1">
      <alignment horizontal="right" vertical="center"/>
    </xf>
    <xf numFmtId="3" fontId="0" fillId="0" borderId="67" xfId="0" applyNumberFormat="1" applyBorder="1" applyAlignment="1">
      <alignment horizontal="right"/>
    </xf>
    <xf numFmtId="0" fontId="28" fillId="0" borderId="52" xfId="0" applyFont="1" applyFill="1" applyBorder="1" applyAlignment="1">
      <alignment vertical="center" wrapText="1"/>
    </xf>
    <xf numFmtId="0" fontId="10" fillId="0" borderId="77" xfId="0" applyFont="1" applyFill="1" applyBorder="1" applyAlignment="1">
      <alignment vertical="center" wrapText="1"/>
    </xf>
    <xf numFmtId="3" fontId="0" fillId="0" borderId="77" xfId="0" applyNumberFormat="1" applyBorder="1"/>
    <xf numFmtId="0" fontId="10" fillId="0" borderId="0" xfId="0" applyFont="1"/>
    <xf numFmtId="3" fontId="80" fillId="4" borderId="2" xfId="0" applyNumberFormat="1" applyFont="1" applyFill="1" applyBorder="1" applyAlignment="1">
      <alignment horizontal="right" vertical="center"/>
    </xf>
    <xf numFmtId="165" fontId="118" fillId="0" borderId="2" xfId="0" applyNumberFormat="1" applyFont="1" applyFill="1" applyBorder="1" applyAlignment="1">
      <alignment vertical="center"/>
    </xf>
    <xf numFmtId="2" fontId="69" fillId="0" borderId="77" xfId="0" applyNumberFormat="1" applyFont="1" applyFill="1" applyBorder="1" applyAlignment="1" applyProtection="1">
      <alignment horizontal="left" vertical="center" wrapText="1"/>
    </xf>
    <xf numFmtId="167" fontId="62" fillId="0" borderId="77" xfId="0" applyNumberFormat="1" applyFont="1" applyFill="1" applyBorder="1" applyAlignment="1">
      <alignment horizontal="right" vertical="center"/>
    </xf>
    <xf numFmtId="3" fontId="62" fillId="0" borderId="77" xfId="0" applyNumberFormat="1" applyFont="1" applyFill="1" applyBorder="1" applyAlignment="1">
      <alignment vertical="center"/>
    </xf>
    <xf numFmtId="0" fontId="9" fillId="0" borderId="78" xfId="0" applyFont="1" applyFill="1" applyBorder="1" applyAlignment="1">
      <alignment vertical="center" wrapText="1"/>
    </xf>
    <xf numFmtId="0" fontId="9" fillId="0" borderId="78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56" fillId="0" borderId="2" xfId="0" applyNumberFormat="1" applyFont="1" applyBorder="1" applyAlignment="1" applyProtection="1">
      <alignment wrapText="1"/>
    </xf>
    <xf numFmtId="0" fontId="56" fillId="0" borderId="67" xfId="0" applyNumberFormat="1" applyFont="1" applyFill="1" applyBorder="1" applyAlignment="1" applyProtection="1"/>
    <xf numFmtId="0" fontId="0" fillId="0" borderId="79" xfId="0" applyBorder="1" applyAlignment="1"/>
    <xf numFmtId="3" fontId="0" fillId="0" borderId="0" xfId="0" applyNumberFormat="1" applyFont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3" fontId="18" fillId="0" borderId="67" xfId="0" applyNumberFormat="1" applyFont="1" applyFill="1" applyBorder="1" applyAlignment="1">
      <alignment vertical="center"/>
    </xf>
    <xf numFmtId="0" fontId="28" fillId="12" borderId="78" xfId="0" applyFont="1" applyFill="1" applyBorder="1" applyAlignment="1">
      <alignment vertical="center" wrapText="1"/>
    </xf>
    <xf numFmtId="165" fontId="5" fillId="12" borderId="77" xfId="0" applyNumberFormat="1" applyFont="1" applyFill="1" applyBorder="1" applyAlignment="1">
      <alignment vertical="center"/>
    </xf>
    <xf numFmtId="165" fontId="5" fillId="12" borderId="76" xfId="0" applyNumberFormat="1" applyFont="1" applyFill="1" applyBorder="1" applyAlignment="1">
      <alignment vertical="center"/>
    </xf>
    <xf numFmtId="165" fontId="22" fillId="12" borderId="76" xfId="0" applyNumberFormat="1" applyFont="1" applyFill="1" applyBorder="1" applyAlignment="1">
      <alignment vertical="center" wrapText="1"/>
    </xf>
    <xf numFmtId="0" fontId="18" fillId="12" borderId="77" xfId="0" applyFont="1" applyFill="1" applyBorder="1" applyAlignment="1">
      <alignment vertical="center"/>
    </xf>
    <xf numFmtId="167" fontId="124" fillId="12" borderId="2" xfId="0" applyNumberFormat="1" applyFont="1" applyFill="1" applyBorder="1" applyAlignment="1">
      <alignment horizontal="right" vertical="center"/>
    </xf>
    <xf numFmtId="164" fontId="140" fillId="12" borderId="7" xfId="0" applyNumberFormat="1" applyFont="1" applyFill="1" applyBorder="1" applyAlignment="1" applyProtection="1">
      <alignment horizontal="center" wrapText="1"/>
    </xf>
    <xf numFmtId="0" fontId="18" fillId="0" borderId="53" xfId="0" applyFont="1" applyFill="1" applyBorder="1" applyAlignment="1">
      <alignment vertical="center"/>
    </xf>
    <xf numFmtId="167" fontId="63" fillId="0" borderId="67" xfId="0" applyNumberFormat="1" applyFont="1" applyFill="1" applyBorder="1" applyAlignment="1">
      <alignment horizontal="right" vertical="center"/>
    </xf>
    <xf numFmtId="0" fontId="18" fillId="0" borderId="53" xfId="0" applyFont="1" applyFill="1" applyBorder="1" applyAlignment="1">
      <alignment vertical="center" wrapText="1"/>
    </xf>
    <xf numFmtId="167" fontId="62" fillId="0" borderId="64" xfId="0" applyNumberFormat="1" applyFont="1" applyFill="1" applyBorder="1" applyAlignment="1">
      <alignment horizontal="right" vertical="center"/>
    </xf>
    <xf numFmtId="3" fontId="62" fillId="0" borderId="64" xfId="0" applyNumberFormat="1" applyFont="1" applyFill="1" applyBorder="1" applyAlignment="1">
      <alignment vertical="center"/>
    </xf>
    <xf numFmtId="164" fontId="73" fillId="0" borderId="80" xfId="0" applyNumberFormat="1" applyFont="1" applyFill="1" applyBorder="1" applyAlignment="1" applyProtection="1">
      <alignment horizontal="center" wrapText="1"/>
    </xf>
    <xf numFmtId="167" fontId="62" fillId="0" borderId="73" xfId="0" applyNumberFormat="1" applyFont="1" applyFill="1" applyBorder="1" applyAlignment="1">
      <alignment horizontal="right" vertical="center"/>
    </xf>
    <xf numFmtId="3" fontId="62" fillId="0" borderId="73" xfId="0" applyNumberFormat="1" applyFont="1" applyFill="1" applyBorder="1" applyAlignment="1">
      <alignment vertical="center"/>
    </xf>
    <xf numFmtId="164" fontId="30" fillId="0" borderId="73" xfId="0" applyNumberFormat="1" applyFont="1" applyFill="1" applyBorder="1" applyAlignment="1" applyProtection="1">
      <alignment horizontal="center" wrapText="1"/>
    </xf>
    <xf numFmtId="164" fontId="73" fillId="0" borderId="7" xfId="0" applyNumberFormat="1" applyFont="1" applyFill="1" applyBorder="1" applyAlignment="1" applyProtection="1">
      <alignment horizontal="center" vertical="center" wrapText="1"/>
    </xf>
    <xf numFmtId="0" fontId="115" fillId="0" borderId="0" xfId="0" applyNumberFormat="1" applyFont="1" applyFill="1" applyBorder="1" applyAlignment="1" applyProtection="1">
      <alignment horizontal="right" vertical="center" wrapText="1"/>
    </xf>
    <xf numFmtId="0" fontId="115" fillId="0" borderId="67" xfId="0" applyNumberFormat="1" applyFont="1" applyFill="1" applyBorder="1" applyAlignment="1" applyProtection="1">
      <alignment horizontal="right" vertical="center" wrapText="1"/>
    </xf>
    <xf numFmtId="0" fontId="115" fillId="0" borderId="81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5" fontId="57" fillId="0" borderId="67" xfId="0" applyNumberFormat="1" applyFont="1" applyBorder="1" applyAlignment="1" applyProtection="1">
      <alignment horizontal="center" vertical="center"/>
    </xf>
    <xf numFmtId="5" fontId="57" fillId="7" borderId="67" xfId="0" applyNumberFormat="1" applyFont="1" applyFill="1" applyBorder="1" applyAlignment="1" applyProtection="1">
      <alignment horizontal="center" vertical="center"/>
    </xf>
    <xf numFmtId="5" fontId="57" fillId="12" borderId="67" xfId="0" applyNumberFormat="1" applyFont="1" applyFill="1" applyBorder="1" applyAlignment="1" applyProtection="1">
      <alignment horizontal="center" vertical="center"/>
    </xf>
    <xf numFmtId="5" fontId="127" fillId="0" borderId="67" xfId="0" applyNumberFormat="1" applyFont="1" applyBorder="1" applyAlignment="1">
      <alignment vertical="center"/>
    </xf>
    <xf numFmtId="5" fontId="57" fillId="0" borderId="67" xfId="0" applyNumberFormat="1" applyFont="1" applyBorder="1" applyAlignment="1" applyProtection="1">
      <alignment horizontal="right" vertical="center" wrapText="1"/>
    </xf>
    <xf numFmtId="5" fontId="57" fillId="0" borderId="67" xfId="0" applyNumberFormat="1" applyFont="1" applyBorder="1" applyAlignment="1" applyProtection="1">
      <alignment vertical="center"/>
    </xf>
    <xf numFmtId="5" fontId="57" fillId="0" borderId="67" xfId="0" applyNumberFormat="1" applyFont="1" applyBorder="1" applyAlignment="1" applyProtection="1">
      <alignment vertical="center" wrapText="1"/>
    </xf>
    <xf numFmtId="5" fontId="65" fillId="12" borderId="67" xfId="0" applyNumberFormat="1" applyFont="1" applyFill="1" applyBorder="1" applyAlignment="1" applyProtection="1">
      <alignment horizontal="right" vertical="center" wrapText="1"/>
    </xf>
    <xf numFmtId="5" fontId="65" fillId="0" borderId="67" xfId="0" applyNumberFormat="1" applyFont="1" applyBorder="1" applyAlignment="1" applyProtection="1">
      <alignment horizontal="right" vertical="center" wrapText="1"/>
    </xf>
    <xf numFmtId="5" fontId="64" fillId="0" borderId="67" xfId="0" applyNumberFormat="1" applyFont="1" applyBorder="1" applyAlignment="1" applyProtection="1">
      <alignment horizontal="right" vertical="center" wrapText="1"/>
    </xf>
    <xf numFmtId="0" fontId="92" fillId="0" borderId="67" xfId="0" applyNumberFormat="1" applyFont="1" applyFill="1" applyBorder="1" applyAlignment="1" applyProtection="1">
      <alignment horizontal="center" vertical="center" wrapText="1"/>
    </xf>
    <xf numFmtId="167" fontId="83" fillId="0" borderId="67" xfId="0" applyNumberFormat="1" applyFont="1" applyBorder="1" applyAlignment="1">
      <alignment vertical="center"/>
    </xf>
    <xf numFmtId="164" fontId="0" fillId="0" borderId="0" xfId="0" applyNumberFormat="1" applyAlignment="1">
      <alignment horizontal="right"/>
    </xf>
    <xf numFmtId="0" fontId="137" fillId="0" borderId="0" xfId="0" applyNumberFormat="1" applyFont="1" applyBorder="1" applyAlignment="1" applyProtection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6" xfId="0" applyBorder="1" applyAlignment="1">
      <alignment horizontal="center"/>
    </xf>
    <xf numFmtId="0" fontId="7" fillId="0" borderId="0" xfId="0" applyNumberFormat="1" applyFont="1" applyBorder="1" applyAlignment="1" applyProtection="1">
      <alignment horizontal="center"/>
    </xf>
    <xf numFmtId="0" fontId="85" fillId="0" borderId="0" xfId="0" applyNumberFormat="1" applyFont="1" applyBorder="1" applyAlignment="1" applyProtection="1">
      <alignment horizontal="center"/>
    </xf>
    <xf numFmtId="0" fontId="7" fillId="0" borderId="0" xfId="0" applyNumberFormat="1" applyFont="1" applyBorder="1" applyAlignment="1" applyProtection="1">
      <alignment horizontal="center" wrapText="1"/>
    </xf>
    <xf numFmtId="0" fontId="14" fillId="0" borderId="0" xfId="0" applyNumberFormat="1" applyFont="1" applyBorder="1" applyAlignment="1" applyProtection="1">
      <alignment horizontal="center" vertical="center" wrapText="1"/>
    </xf>
    <xf numFmtId="0" fontId="70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center" vertical="center"/>
    </xf>
    <xf numFmtId="0" fontId="70" fillId="0" borderId="0" xfId="0" applyNumberFormat="1" applyFont="1" applyBorder="1" applyAlignment="1" applyProtection="1">
      <alignment horizontal="center" vertical="center"/>
    </xf>
    <xf numFmtId="0" fontId="74" fillId="0" borderId="0" xfId="0" applyFont="1" applyAlignment="1">
      <alignment horizontal="center" vertical="center"/>
    </xf>
    <xf numFmtId="3" fontId="83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0" fontId="87" fillId="0" borderId="0" xfId="0" applyNumberFormat="1" applyFont="1" applyBorder="1" applyAlignment="1" applyProtection="1">
      <alignment horizontal="center" vertical="center"/>
    </xf>
    <xf numFmtId="0" fontId="53" fillId="0" borderId="2" xfId="0" applyNumberFormat="1" applyFont="1" applyBorder="1" applyAlignment="1" applyProtection="1">
      <alignment horizontal="center" vertical="center" wrapText="1"/>
    </xf>
    <xf numFmtId="3" fontId="128" fillId="10" borderId="15" xfId="0" applyNumberFormat="1" applyFont="1" applyFill="1" applyBorder="1" applyAlignment="1" applyProtection="1">
      <alignment horizontal="center" vertical="center" wrapText="1"/>
    </xf>
    <xf numFmtId="3" fontId="128" fillId="10" borderId="13" xfId="0" applyNumberFormat="1" applyFont="1" applyFill="1" applyBorder="1" applyAlignment="1" applyProtection="1">
      <alignment horizontal="center" vertical="center" wrapText="1"/>
    </xf>
    <xf numFmtId="3" fontId="83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1" fillId="0" borderId="2" xfId="0" applyNumberFormat="1" applyFont="1" applyBorder="1" applyAlignment="1" applyProtection="1">
      <alignment horizontal="center" vertical="center"/>
    </xf>
    <xf numFmtId="0" fontId="91" fillId="0" borderId="15" xfId="0" applyNumberFormat="1" applyFont="1" applyBorder="1" applyAlignment="1" applyProtection="1">
      <alignment horizontal="center" vertical="center"/>
    </xf>
    <xf numFmtId="0" fontId="91" fillId="0" borderId="13" xfId="0" applyNumberFormat="1" applyFont="1" applyBorder="1" applyAlignment="1" applyProtection="1">
      <alignment horizontal="center" vertical="center"/>
    </xf>
    <xf numFmtId="0" fontId="71" fillId="0" borderId="79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1" fillId="0" borderId="15" xfId="0" applyNumberFormat="1" applyFont="1" applyBorder="1" applyAlignment="1" applyProtection="1">
      <alignment horizontal="center" vertical="center" wrapText="1"/>
    </xf>
    <xf numFmtId="0" fontId="91" fillId="0" borderId="13" xfId="0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/>
    <xf numFmtId="0" fontId="0" fillId="0" borderId="4" xfId="0" applyBorder="1" applyAlignment="1"/>
    <xf numFmtId="0" fontId="0" fillId="0" borderId="13" xfId="0" applyBorder="1" applyAlignment="1"/>
    <xf numFmtId="0" fontId="71" fillId="0" borderId="15" xfId="0" applyFont="1" applyBorder="1" applyAlignment="1">
      <alignment vertical="center" wrapText="1"/>
    </xf>
    <xf numFmtId="0" fontId="71" fillId="0" borderId="13" xfId="0" applyFont="1" applyBorder="1" applyAlignment="1">
      <alignment vertical="center" wrapText="1"/>
    </xf>
    <xf numFmtId="49" fontId="53" fillId="0" borderId="2" xfId="0" applyNumberFormat="1" applyFont="1" applyBorder="1" applyAlignment="1" applyProtection="1">
      <alignment horizontal="center" vertical="center" wrapText="1"/>
    </xf>
    <xf numFmtId="0" fontId="136" fillId="0" borderId="0" xfId="0" applyNumberFormat="1" applyFont="1" applyBorder="1" applyAlignment="1" applyProtection="1">
      <alignment horizontal="center" vertical="center"/>
    </xf>
    <xf numFmtId="0" fontId="98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1" fillId="0" borderId="31" xfId="0" applyNumberFormat="1" applyFont="1" applyBorder="1" applyAlignment="1" applyProtection="1">
      <alignment horizontal="center" vertical="center" wrapText="1"/>
    </xf>
    <xf numFmtId="0" fontId="91" fillId="0" borderId="14" xfId="0" applyNumberFormat="1" applyFont="1" applyBorder="1" applyAlignment="1" applyProtection="1">
      <alignment horizontal="center" vertical="center" wrapText="1"/>
    </xf>
    <xf numFmtId="167" fontId="128" fillId="12" borderId="15" xfId="0" applyNumberFormat="1" applyFont="1" applyFill="1" applyBorder="1" applyAlignment="1" applyProtection="1">
      <alignment horizontal="center" vertical="center" wrapText="1"/>
    </xf>
    <xf numFmtId="167" fontId="128" fillId="12" borderId="13" xfId="0" applyNumberFormat="1" applyFont="1" applyFill="1" applyBorder="1" applyAlignment="1" applyProtection="1">
      <alignment horizontal="center" vertical="center" wrapText="1"/>
    </xf>
    <xf numFmtId="0" fontId="87" fillId="0" borderId="0" xfId="0" applyNumberFormat="1" applyFont="1" applyBorder="1" applyAlignment="1" applyProtection="1">
      <alignment horizontal="center" vertical="top"/>
    </xf>
    <xf numFmtId="0" fontId="99" fillId="0" borderId="2" xfId="0" applyNumberFormat="1" applyFont="1" applyBorder="1" applyAlignment="1" applyProtection="1">
      <alignment horizontal="center" vertical="center" wrapText="1"/>
    </xf>
    <xf numFmtId="0" fontId="99" fillId="0" borderId="15" xfId="0" applyNumberFormat="1" applyFont="1" applyBorder="1" applyAlignment="1" applyProtection="1">
      <alignment horizontal="center" vertical="center" wrapText="1"/>
    </xf>
    <xf numFmtId="0" fontId="99" fillId="0" borderId="13" xfId="0" applyNumberFormat="1" applyFont="1" applyBorder="1" applyAlignment="1" applyProtection="1">
      <alignment horizontal="center" vertical="center" wrapText="1"/>
    </xf>
    <xf numFmtId="0" fontId="105" fillId="0" borderId="15" xfId="0" applyNumberFormat="1" applyFont="1" applyBorder="1" applyAlignment="1" applyProtection="1">
      <alignment horizontal="center" vertical="center" wrapText="1"/>
    </xf>
    <xf numFmtId="0" fontId="105" fillId="0" borderId="13" xfId="0" applyNumberFormat="1" applyFont="1" applyBorder="1" applyAlignment="1" applyProtection="1">
      <alignment horizontal="center" vertical="center" wrapText="1"/>
    </xf>
    <xf numFmtId="0" fontId="99" fillId="17" borderId="12" xfId="0" applyNumberFormat="1" applyFont="1" applyFill="1" applyBorder="1" applyAlignment="1" applyProtection="1">
      <alignment horizontal="center" vertical="center" wrapText="1"/>
    </xf>
    <xf numFmtId="0" fontId="99" fillId="17" borderId="33" xfId="0" applyNumberFormat="1" applyFont="1" applyFill="1" applyBorder="1" applyAlignment="1" applyProtection="1">
      <alignment horizontal="center" vertical="center" wrapText="1"/>
    </xf>
    <xf numFmtId="164" fontId="108" fillId="0" borderId="0" xfId="0" applyNumberFormat="1" applyFont="1" applyAlignment="1">
      <alignment horizontal="right"/>
    </xf>
    <xf numFmtId="0" fontId="18" fillId="0" borderId="0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09" fillId="0" borderId="15" xfId="0" applyNumberFormat="1" applyFont="1" applyBorder="1" applyAlignment="1" applyProtection="1">
      <alignment horizontal="center" vertical="center" wrapText="1"/>
    </xf>
    <xf numFmtId="0" fontId="109" fillId="0" borderId="13" xfId="0" applyNumberFormat="1" applyFont="1" applyBorder="1" applyAlignment="1" applyProtection="1">
      <alignment horizontal="center" vertical="center" wrapText="1"/>
    </xf>
    <xf numFmtId="0" fontId="15" fillId="0" borderId="15" xfId="0" applyNumberFormat="1" applyFont="1" applyBorder="1" applyAlignment="1" applyProtection="1">
      <alignment horizontal="center" vertical="center" wrapText="1"/>
    </xf>
    <xf numFmtId="0" fontId="15" fillId="0" borderId="13" xfId="0" applyNumberFormat="1" applyFont="1" applyBorder="1" applyAlignment="1" applyProtection="1">
      <alignment horizontal="center" vertical="center" wrapText="1"/>
    </xf>
    <xf numFmtId="0" fontId="109" fillId="9" borderId="15" xfId="0" applyNumberFormat="1" applyFont="1" applyFill="1" applyBorder="1" applyAlignment="1" applyProtection="1">
      <alignment horizontal="center" vertical="center"/>
    </xf>
    <xf numFmtId="0" fontId="109" fillId="9" borderId="1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0" fillId="0" borderId="2" xfId="0" applyNumberFormat="1" applyFont="1" applyBorder="1" applyAlignment="1" applyProtection="1">
      <alignment horizontal="center" vertical="center" wrapText="1"/>
    </xf>
    <xf numFmtId="0" fontId="15" fillId="0" borderId="62" xfId="0" applyNumberFormat="1" applyFont="1" applyBorder="1" applyAlignment="1" applyProtection="1">
      <alignment horizontal="center" vertical="center" wrapText="1"/>
    </xf>
    <xf numFmtId="0" fontId="0" fillId="0" borderId="21" xfId="0" applyBorder="1"/>
    <xf numFmtId="0" fontId="0" fillId="0" borderId="25" xfId="0" applyBorder="1"/>
    <xf numFmtId="0" fontId="15" fillId="0" borderId="12" xfId="0" applyNumberFormat="1" applyFont="1" applyBorder="1" applyAlignment="1" applyProtection="1">
      <alignment horizontal="center" vertical="center"/>
    </xf>
    <xf numFmtId="0" fontId="15" fillId="0" borderId="31" xfId="0" applyNumberFormat="1" applyFont="1" applyBorder="1" applyAlignment="1" applyProtection="1">
      <alignment horizontal="center" vertical="center"/>
    </xf>
    <xf numFmtId="0" fontId="15" fillId="0" borderId="33" xfId="0" applyNumberFormat="1" applyFont="1" applyBorder="1" applyAlignment="1" applyProtection="1">
      <alignment horizontal="center" vertical="center"/>
    </xf>
    <xf numFmtId="0" fontId="15" fillId="0" borderId="14" xfId="0" applyNumberFormat="1" applyFont="1" applyBorder="1" applyAlignment="1" applyProtection="1">
      <alignment horizontal="center" vertical="center"/>
    </xf>
    <xf numFmtId="0" fontId="15" fillId="0" borderId="25" xfId="0" applyNumberFormat="1" applyFont="1" applyBorder="1" applyAlignment="1" applyProtection="1">
      <alignment horizontal="center" vertical="center"/>
    </xf>
    <xf numFmtId="0" fontId="15" fillId="0" borderId="2" xfId="0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0" fillId="0" borderId="25" xfId="0" applyNumberFormat="1" applyFont="1" applyBorder="1" applyAlignment="1" applyProtection="1">
      <alignment horizontal="center" vertical="center" wrapText="1"/>
    </xf>
    <xf numFmtId="0" fontId="15" fillId="0" borderId="42" xfId="0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/>
    </xf>
    <xf numFmtId="0" fontId="15" fillId="0" borderId="13" xfId="0" applyNumberFormat="1" applyFont="1" applyBorder="1" applyAlignment="1" applyProtection="1">
      <alignment horizontal="center" vertical="center"/>
    </xf>
    <xf numFmtId="0" fontId="40" fillId="0" borderId="11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10" xfId="0" applyNumberFormat="1" applyFont="1" applyBorder="1" applyAlignment="1" applyProtection="1">
      <alignment horizontal="center" vertical="center" wrapText="1"/>
    </xf>
    <xf numFmtId="0" fontId="4" fillId="0" borderId="7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5" fillId="0" borderId="43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top"/>
    </xf>
    <xf numFmtId="0" fontId="24" fillId="0" borderId="0" xfId="0" applyFont="1" applyBorder="1" applyAlignment="1">
      <alignment horizontal="center"/>
    </xf>
    <xf numFmtId="0" fontId="25" fillId="0" borderId="47" xfId="0" applyNumberFormat="1" applyFont="1" applyBorder="1" applyAlignment="1" applyProtection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25" xfId="0" applyNumberFormat="1" applyFont="1" applyFill="1" applyBorder="1" applyAlignment="1" applyProtection="1">
      <alignment horizontal="center" vertical="center" wrapText="1"/>
    </xf>
    <xf numFmtId="0" fontId="40" fillId="0" borderId="11" xfId="0" applyNumberFormat="1" applyFont="1" applyFill="1" applyBorder="1" applyAlignment="1" applyProtection="1">
      <alignment horizontal="center" vertical="center" wrapText="1"/>
    </xf>
    <xf numFmtId="0" fontId="40" fillId="0" borderId="25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31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15" fillId="0" borderId="44" xfId="0" applyNumberFormat="1" applyFont="1" applyBorder="1" applyAlignment="1" applyProtection="1">
      <alignment horizontal="center" vertical="center" wrapText="1"/>
    </xf>
    <xf numFmtId="0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NumberFormat="1" applyFont="1" applyBorder="1" applyAlignment="1" applyProtection="1">
      <alignment horizontal="center" vertical="center" wrapText="1"/>
    </xf>
    <xf numFmtId="0" fontId="15" fillId="0" borderId="11" xfId="0" applyNumberFormat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28" fillId="11" borderId="2" xfId="0" applyNumberFormat="1" applyFont="1" applyFill="1" applyBorder="1" applyAlignment="1">
      <alignment horizontal="center" vertical="center"/>
    </xf>
    <xf numFmtId="4" fontId="28" fillId="11" borderId="2" xfId="0" applyNumberFormat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4" fillId="0" borderId="34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3" fontId="28" fillId="4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 applyProtection="1">
      <alignment horizontal="right"/>
    </xf>
    <xf numFmtId="0" fontId="31" fillId="0" borderId="0" xfId="0" applyNumberFormat="1" applyFont="1" applyBorder="1" applyAlignment="1" applyProtection="1">
      <alignment horizontal="center" vertical="center"/>
    </xf>
    <xf numFmtId="0" fontId="86" fillId="0" borderId="0" xfId="0" applyNumberFormat="1" applyFont="1" applyBorder="1" applyAlignment="1" applyProtection="1">
      <alignment horizontal="center"/>
    </xf>
    <xf numFmtId="0" fontId="32" fillId="0" borderId="0" xfId="0" applyNumberFormat="1" applyFont="1" applyBorder="1" applyAlignment="1" applyProtection="1">
      <alignment horizontal="center"/>
    </xf>
    <xf numFmtId="0" fontId="14" fillId="0" borderId="0" xfId="0" applyNumberFormat="1" applyFont="1" applyBorder="1" applyAlignment="1" applyProtection="1">
      <alignment horizontal="center" vertical="top"/>
    </xf>
    <xf numFmtId="0" fontId="33" fillId="0" borderId="0" xfId="0" applyNumberFormat="1" applyFont="1" applyBorder="1" applyAlignment="1" applyProtection="1">
      <alignment horizontal="center" vertical="top"/>
    </xf>
    <xf numFmtId="0" fontId="62" fillId="0" borderId="0" xfId="0" applyNumberFormat="1" applyFont="1" applyBorder="1" applyAlignment="1" applyProtection="1">
      <alignment horizontal="right"/>
    </xf>
    <xf numFmtId="0" fontId="114" fillId="0" borderId="0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/>
    </xf>
    <xf numFmtId="0" fontId="70" fillId="0" borderId="0" xfId="0" applyNumberFormat="1" applyFont="1" applyBorder="1" applyAlignment="1" applyProtection="1">
      <alignment horizontal="center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84" fillId="0" borderId="13" xfId="0" applyNumberFormat="1" applyFont="1" applyFill="1" applyBorder="1" applyAlignment="1" applyProtection="1">
      <alignment horizontal="center" vertical="center" wrapText="1"/>
    </xf>
    <xf numFmtId="0" fontId="67" fillId="0" borderId="15" xfId="0" applyNumberFormat="1" applyFont="1" applyFill="1" applyBorder="1" applyAlignment="1" applyProtection="1">
      <alignment horizontal="center" vertical="center"/>
    </xf>
    <xf numFmtId="0" fontId="67" fillId="0" borderId="13" xfId="0" applyNumberFormat="1" applyFont="1" applyFill="1" applyBorder="1" applyAlignment="1" applyProtection="1">
      <alignment horizontal="center" vertical="center"/>
    </xf>
    <xf numFmtId="0" fontId="67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164" fontId="6" fillId="0" borderId="31" xfId="0" applyNumberFormat="1" applyFont="1" applyFill="1" applyBorder="1" applyAlignment="1" applyProtection="1">
      <alignment horizontal="center" vertical="center" wrapText="1"/>
    </xf>
    <xf numFmtId="164" fontId="84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114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7" fillId="0" borderId="3" xfId="0" applyNumberFormat="1" applyFont="1" applyFill="1" applyBorder="1" applyAlignment="1" applyProtection="1">
      <alignment vertical="center"/>
    </xf>
    <xf numFmtId="0" fontId="0" fillId="0" borderId="49" xfId="0" applyFill="1" applyBorder="1" applyAlignment="1"/>
    <xf numFmtId="0" fontId="67" fillId="0" borderId="3" xfId="0" applyNumberFormat="1" applyFont="1" applyFill="1" applyBorder="1" applyAlignment="1" applyProtection="1">
      <alignment horizontal="center" vertical="center"/>
    </xf>
    <xf numFmtId="0" fontId="0" fillId="0" borderId="49" xfId="0" applyFill="1" applyBorder="1" applyAlignment="1">
      <alignment horizontal="center"/>
    </xf>
    <xf numFmtId="0" fontId="67" fillId="0" borderId="50" xfId="0" applyNumberFormat="1" applyFont="1" applyFill="1" applyBorder="1" applyAlignment="1" applyProtection="1">
      <alignment horizontal="center" vertical="center"/>
    </xf>
    <xf numFmtId="0" fontId="0" fillId="0" borderId="4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75" fillId="0" borderId="0" xfId="0" applyFont="1" applyAlignment="1">
      <alignment horizontal="right"/>
    </xf>
    <xf numFmtId="0" fontId="134" fillId="0" borderId="0" xfId="0" applyNumberFormat="1" applyFont="1" applyBorder="1" applyAlignment="1" applyProtection="1">
      <alignment horizontal="center"/>
    </xf>
    <xf numFmtId="0" fontId="134" fillId="0" borderId="0" xfId="0" applyNumberFormat="1" applyFont="1" applyBorder="1" applyAlignment="1" applyProtection="1">
      <alignment horizontal="center" vertical="top"/>
    </xf>
    <xf numFmtId="0" fontId="38" fillId="0" borderId="0" xfId="0" applyNumberFormat="1" applyFont="1" applyBorder="1" applyAlignment="1" applyProtection="1">
      <alignment horizontal="right"/>
    </xf>
    <xf numFmtId="0" fontId="22" fillId="0" borderId="2" xfId="0" applyFont="1" applyBorder="1" applyAlignment="1">
      <alignment horizontal="center" vertical="center"/>
    </xf>
    <xf numFmtId="2" fontId="117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9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2" fillId="0" borderId="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31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22" fillId="0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opLeftCell="A31" zoomScaleNormal="100" zoomScaleSheetLayoutView="100" workbookViewId="0">
      <selection activeCell="J50" sqref="J50"/>
    </sheetView>
  </sheetViews>
  <sheetFormatPr defaultRowHeight="12.75" x14ac:dyDescent="0.2"/>
  <cols>
    <col min="1" max="1" width="4.5703125" customWidth="1"/>
    <col min="2" max="2" width="64.28515625" style="1" customWidth="1"/>
    <col min="3" max="3" width="6.5703125" style="1" customWidth="1"/>
    <col min="4" max="4" width="12.7109375" style="1" customWidth="1"/>
    <col min="5" max="5" width="11.85546875" style="1" customWidth="1"/>
    <col min="6" max="8" width="14" style="506" customWidth="1"/>
    <col min="9" max="9" width="12.140625" style="1" customWidth="1"/>
    <col min="10" max="10" width="14.140625" style="1" customWidth="1"/>
    <col min="11" max="20" width="9.140625" style="1"/>
  </cols>
  <sheetData>
    <row r="1" spans="1:20" x14ac:dyDescent="0.2">
      <c r="B1" s="847" t="s">
        <v>649</v>
      </c>
      <c r="C1" s="847"/>
      <c r="D1" s="847"/>
      <c r="E1" s="847"/>
      <c r="F1" s="847"/>
      <c r="G1" s="847"/>
      <c r="H1" s="847"/>
      <c r="I1" s="847"/>
      <c r="J1" s="847"/>
    </row>
    <row r="2" spans="1:20" ht="28.5" customHeight="1" x14ac:dyDescent="0.3">
      <c r="A2" s="848" t="s">
        <v>694</v>
      </c>
      <c r="B2" s="848"/>
      <c r="C2" s="848"/>
      <c r="D2" s="848"/>
      <c r="E2" s="848"/>
      <c r="F2" s="848"/>
      <c r="G2" s="848"/>
      <c r="H2" s="848"/>
      <c r="I2" s="848"/>
      <c r="J2" s="848"/>
    </row>
    <row r="3" spans="1:20" ht="18.75" x14ac:dyDescent="0.3">
      <c r="A3" s="848" t="s">
        <v>718</v>
      </c>
      <c r="B3" s="848"/>
      <c r="C3" s="848"/>
      <c r="D3" s="848"/>
      <c r="E3" s="848"/>
      <c r="F3" s="848"/>
      <c r="G3" s="848"/>
      <c r="H3" s="848"/>
      <c r="I3" s="848"/>
      <c r="J3" s="848"/>
    </row>
    <row r="4" spans="1:20" ht="15.75" x14ac:dyDescent="0.25">
      <c r="A4" s="2"/>
      <c r="B4" s="3"/>
      <c r="C4" s="3"/>
      <c r="D4" s="3"/>
      <c r="E4" s="3"/>
      <c r="F4" s="3"/>
      <c r="G4" s="3"/>
      <c r="H4" s="3"/>
      <c r="I4" s="3"/>
    </row>
    <row r="5" spans="1:20" x14ac:dyDescent="0.2">
      <c r="A5" s="4"/>
      <c r="B5" s="3" t="s">
        <v>18</v>
      </c>
      <c r="C5" s="3"/>
      <c r="D5" s="3"/>
      <c r="E5" s="3"/>
      <c r="F5" s="3"/>
      <c r="G5" s="3"/>
      <c r="H5" s="3"/>
      <c r="I5" s="3"/>
    </row>
    <row r="6" spans="1:20" x14ac:dyDescent="0.2">
      <c r="D6" s="849" t="s">
        <v>334</v>
      </c>
      <c r="E6" s="850"/>
      <c r="F6" s="849" t="s">
        <v>335</v>
      </c>
      <c r="G6" s="850"/>
      <c r="H6" s="851" t="s">
        <v>644</v>
      </c>
      <c r="I6" s="851"/>
      <c r="J6" s="602" t="s">
        <v>428</v>
      </c>
    </row>
    <row r="7" spans="1:20" ht="27" x14ac:dyDescent="0.2">
      <c r="A7" s="94" t="s">
        <v>13</v>
      </c>
      <c r="B7" s="95" t="s">
        <v>12</v>
      </c>
      <c r="C7" s="96" t="s">
        <v>157</v>
      </c>
      <c r="D7" s="327" t="s">
        <v>154</v>
      </c>
      <c r="E7" s="327" t="s">
        <v>641</v>
      </c>
      <c r="F7" s="327" t="s">
        <v>642</v>
      </c>
      <c r="G7" s="599" t="s">
        <v>643</v>
      </c>
      <c r="H7" s="599" t="s">
        <v>642</v>
      </c>
      <c r="I7" s="327" t="s">
        <v>643</v>
      </c>
      <c r="J7" s="96" t="s">
        <v>696</v>
      </c>
      <c r="K7"/>
      <c r="L7"/>
      <c r="M7"/>
      <c r="N7"/>
      <c r="O7"/>
      <c r="P7"/>
      <c r="Q7"/>
      <c r="R7"/>
      <c r="S7"/>
      <c r="T7"/>
    </row>
    <row r="8" spans="1:20" ht="13.5" x14ac:dyDescent="0.2">
      <c r="A8" s="97"/>
      <c r="B8" s="98" t="s">
        <v>100</v>
      </c>
      <c r="C8" s="98" t="s">
        <v>101</v>
      </c>
      <c r="D8" s="303" t="s">
        <v>102</v>
      </c>
      <c r="E8" s="303" t="s">
        <v>103</v>
      </c>
      <c r="F8" s="598"/>
      <c r="G8" s="598"/>
      <c r="H8" s="598"/>
      <c r="I8" s="303" t="s">
        <v>104</v>
      </c>
      <c r="J8" s="99" t="s">
        <v>105</v>
      </c>
      <c r="K8"/>
      <c r="L8"/>
      <c r="M8"/>
      <c r="N8"/>
      <c r="O8"/>
      <c r="P8"/>
      <c r="Q8"/>
      <c r="R8"/>
      <c r="S8"/>
      <c r="T8"/>
    </row>
    <row r="9" spans="1:20" s="12" customFormat="1" ht="18" customHeight="1" x14ac:dyDescent="0.2">
      <c r="A9" s="172" t="s">
        <v>5</v>
      </c>
      <c r="B9" s="168" t="s">
        <v>123</v>
      </c>
      <c r="C9" s="289" t="s">
        <v>158</v>
      </c>
      <c r="D9" s="333">
        <f>'önk bev'!D9</f>
        <v>29485215</v>
      </c>
      <c r="E9" s="333"/>
      <c r="F9" s="333"/>
      <c r="G9" s="333"/>
      <c r="H9" s="333"/>
      <c r="I9" s="333"/>
      <c r="J9" s="333">
        <f>SUM(D9:I9)</f>
        <v>29485215</v>
      </c>
    </row>
    <row r="10" spans="1:20" s="12" customFormat="1" ht="18" customHeight="1" x14ac:dyDescent="0.2">
      <c r="A10" s="172" t="s">
        <v>6</v>
      </c>
      <c r="B10" s="168" t="s">
        <v>159</v>
      </c>
      <c r="C10" s="289" t="s">
        <v>160</v>
      </c>
      <c r="D10" s="333">
        <f>'önk bev'!D10</f>
        <v>36047200</v>
      </c>
      <c r="E10" s="333"/>
      <c r="F10" s="333"/>
      <c r="G10" s="333"/>
      <c r="H10" s="333"/>
      <c r="I10" s="333"/>
      <c r="J10" s="333">
        <f t="shared" ref="J10:J50" si="0">SUM(D10:I10)</f>
        <v>36047200</v>
      </c>
    </row>
    <row r="11" spans="1:20" s="12" customFormat="1" ht="18" customHeight="1" x14ac:dyDescent="0.2">
      <c r="A11" s="172" t="s">
        <v>7</v>
      </c>
      <c r="B11" s="168" t="s">
        <v>161</v>
      </c>
      <c r="C11" s="289" t="s">
        <v>162</v>
      </c>
      <c r="D11" s="333">
        <f>'önk bev'!D11+'önk bev'!D12+'önk bev'!D13</f>
        <v>26385850</v>
      </c>
      <c r="E11" s="333"/>
      <c r="F11" s="333"/>
      <c r="G11" s="333"/>
      <c r="H11" s="333"/>
      <c r="I11" s="333"/>
      <c r="J11" s="333">
        <f t="shared" si="0"/>
        <v>26385850</v>
      </c>
    </row>
    <row r="12" spans="1:20" s="12" customFormat="1" ht="18" customHeight="1" x14ac:dyDescent="0.2">
      <c r="A12" s="172" t="s">
        <v>8</v>
      </c>
      <c r="B12" s="168" t="s">
        <v>163</v>
      </c>
      <c r="C12" s="289" t="s">
        <v>164</v>
      </c>
      <c r="D12" s="333">
        <f>'önk bev'!D14</f>
        <v>1894860</v>
      </c>
      <c r="E12" s="333"/>
      <c r="F12" s="333"/>
      <c r="G12" s="333"/>
      <c r="H12" s="333"/>
      <c r="I12" s="333"/>
      <c r="J12" s="333">
        <f t="shared" si="0"/>
        <v>1894860</v>
      </c>
    </row>
    <row r="13" spans="1:20" s="12" customFormat="1" ht="18" customHeight="1" x14ac:dyDescent="0.2">
      <c r="A13" s="172" t="s">
        <v>9</v>
      </c>
      <c r="B13" s="168" t="s">
        <v>165</v>
      </c>
      <c r="C13" s="289" t="s">
        <v>166</v>
      </c>
      <c r="D13" s="333">
        <f>'önk bev'!D15</f>
        <v>0</v>
      </c>
      <c r="E13" s="333"/>
      <c r="F13" s="333"/>
      <c r="G13" s="333"/>
      <c r="H13" s="333"/>
      <c r="I13" s="333"/>
      <c r="J13" s="333">
        <f t="shared" si="0"/>
        <v>0</v>
      </c>
    </row>
    <row r="14" spans="1:20" s="12" customFormat="1" ht="18" customHeight="1" x14ac:dyDescent="0.2">
      <c r="A14" s="172" t="s">
        <v>10</v>
      </c>
      <c r="B14" s="168" t="s">
        <v>167</v>
      </c>
      <c r="C14" s="289" t="s">
        <v>168</v>
      </c>
      <c r="D14" s="333">
        <f>'önk bev'!D16</f>
        <v>0</v>
      </c>
      <c r="E14" s="333"/>
      <c r="F14" s="333"/>
      <c r="G14" s="333"/>
      <c r="H14" s="333"/>
      <c r="I14" s="333"/>
      <c r="J14" s="333">
        <f t="shared" si="0"/>
        <v>0</v>
      </c>
    </row>
    <row r="15" spans="1:20" s="12" customFormat="1" ht="18" customHeight="1" x14ac:dyDescent="0.2">
      <c r="A15" s="172" t="s">
        <v>11</v>
      </c>
      <c r="B15" s="703" t="s">
        <v>730</v>
      </c>
      <c r="C15" s="290" t="s">
        <v>169</v>
      </c>
      <c r="D15" s="334">
        <f>SUM(D9:D14)</f>
        <v>93813125</v>
      </c>
      <c r="E15" s="334"/>
      <c r="F15" s="334"/>
      <c r="G15" s="334"/>
      <c r="H15" s="334"/>
      <c r="I15" s="334"/>
      <c r="J15" s="334">
        <f t="shared" si="0"/>
        <v>93813125</v>
      </c>
    </row>
    <row r="16" spans="1:20" s="12" customFormat="1" ht="18" customHeight="1" x14ac:dyDescent="0.2">
      <c r="A16" s="172" t="s">
        <v>22</v>
      </c>
      <c r="B16" s="697" t="s">
        <v>719</v>
      </c>
      <c r="C16" s="698" t="s">
        <v>634</v>
      </c>
      <c r="D16" s="333">
        <f>'önk bev'!D18</f>
        <v>8194000</v>
      </c>
      <c r="E16" s="333"/>
      <c r="F16" s="333"/>
      <c r="G16" s="333"/>
      <c r="H16" s="333"/>
      <c r="I16" s="333"/>
      <c r="J16" s="333">
        <f t="shared" si="0"/>
        <v>8194000</v>
      </c>
    </row>
    <row r="17" spans="1:10" s="12" customFormat="1" ht="18" customHeight="1" x14ac:dyDescent="0.2">
      <c r="A17" s="172" t="s">
        <v>23</v>
      </c>
      <c r="B17" s="697" t="s">
        <v>720</v>
      </c>
      <c r="C17" s="699" t="s">
        <v>635</v>
      </c>
      <c r="D17" s="333">
        <f>'önk bev'!D19</f>
        <v>6625000</v>
      </c>
      <c r="E17" s="333"/>
      <c r="F17" s="333"/>
      <c r="G17" s="333"/>
      <c r="H17" s="333"/>
      <c r="I17" s="333"/>
      <c r="J17" s="333">
        <f t="shared" si="0"/>
        <v>6625000</v>
      </c>
    </row>
    <row r="18" spans="1:10" s="12" customFormat="1" ht="26.25" customHeight="1" x14ac:dyDescent="0.2">
      <c r="A18" s="172" t="s">
        <v>24</v>
      </c>
      <c r="B18" s="701" t="s">
        <v>731</v>
      </c>
      <c r="C18" s="702" t="s">
        <v>171</v>
      </c>
      <c r="D18" s="813">
        <f>D16+D17</f>
        <v>14819000</v>
      </c>
      <c r="E18" s="700"/>
      <c r="F18" s="700"/>
      <c r="G18" s="700"/>
      <c r="H18" s="700"/>
      <c r="I18" s="700"/>
      <c r="J18" s="700"/>
    </row>
    <row r="19" spans="1:10" s="13" customFormat="1" ht="18" customHeight="1" x14ac:dyDescent="0.2">
      <c r="A19" s="172" t="s">
        <v>25</v>
      </c>
      <c r="B19" s="703" t="s">
        <v>313</v>
      </c>
      <c r="C19" s="290" t="s">
        <v>172</v>
      </c>
      <c r="D19" s="334">
        <f>SUM(D15:D17)</f>
        <v>108632125</v>
      </c>
      <c r="E19" s="334"/>
      <c r="F19" s="334"/>
      <c r="G19" s="334"/>
      <c r="H19" s="334"/>
      <c r="I19" s="334"/>
      <c r="J19" s="334">
        <f t="shared" si="0"/>
        <v>108632125</v>
      </c>
    </row>
    <row r="20" spans="1:10" s="13" customFormat="1" ht="18" customHeight="1" x14ac:dyDescent="0.2">
      <c r="A20" s="172" t="s">
        <v>26</v>
      </c>
      <c r="B20" s="168" t="s">
        <v>369</v>
      </c>
      <c r="C20" s="289" t="s">
        <v>370</v>
      </c>
      <c r="D20" s="333">
        <f>'felh mérleg'!C11</f>
        <v>13280000</v>
      </c>
      <c r="E20" s="333"/>
      <c r="F20" s="333"/>
      <c r="G20" s="333"/>
      <c r="H20" s="333"/>
      <c r="I20" s="333"/>
      <c r="J20" s="333">
        <f t="shared" si="0"/>
        <v>13280000</v>
      </c>
    </row>
    <row r="21" spans="1:10" s="12" customFormat="1" ht="18" customHeight="1" x14ac:dyDescent="0.2">
      <c r="A21" s="172" t="s">
        <v>27</v>
      </c>
      <c r="B21" s="168" t="s">
        <v>173</v>
      </c>
      <c r="C21" s="289" t="s">
        <v>174</v>
      </c>
      <c r="D21" s="333">
        <v>0</v>
      </c>
      <c r="E21" s="333"/>
      <c r="F21" s="333"/>
      <c r="G21" s="333"/>
      <c r="H21" s="333"/>
      <c r="I21" s="333"/>
      <c r="J21" s="333">
        <f t="shared" si="0"/>
        <v>0</v>
      </c>
    </row>
    <row r="22" spans="1:10" s="12" customFormat="1" ht="27.75" customHeight="1" x14ac:dyDescent="0.2">
      <c r="A22" s="172" t="s">
        <v>28</v>
      </c>
      <c r="B22" s="703" t="s">
        <v>732</v>
      </c>
      <c r="C22" s="290" t="s">
        <v>175</v>
      </c>
      <c r="D22" s="334">
        <f>D20+D21</f>
        <v>13280000</v>
      </c>
      <c r="E22" s="334"/>
      <c r="F22" s="334"/>
      <c r="G22" s="334"/>
      <c r="H22" s="334"/>
      <c r="I22" s="334"/>
      <c r="J22" s="334">
        <f t="shared" si="0"/>
        <v>13280000</v>
      </c>
    </row>
    <row r="23" spans="1:10" s="12" customFormat="1" ht="18" customHeight="1" x14ac:dyDescent="0.2">
      <c r="A23" s="172" t="s">
        <v>29</v>
      </c>
      <c r="B23" s="703" t="s">
        <v>176</v>
      </c>
      <c r="C23" s="705" t="s">
        <v>177</v>
      </c>
      <c r="D23" s="706">
        <f>D24</f>
        <v>2400000</v>
      </c>
      <c r="E23" s="333"/>
      <c r="F23" s="333"/>
      <c r="G23" s="333"/>
      <c r="H23" s="333"/>
      <c r="I23" s="333"/>
      <c r="J23" s="706">
        <f t="shared" si="0"/>
        <v>2400000</v>
      </c>
    </row>
    <row r="24" spans="1:10" s="12" customFormat="1" ht="18" customHeight="1" x14ac:dyDescent="0.2">
      <c r="A24" s="172" t="s">
        <v>30</v>
      </c>
      <c r="B24" s="676" t="s">
        <v>698</v>
      </c>
      <c r="C24" s="704" t="s">
        <v>722</v>
      </c>
      <c r="D24" s="700">
        <v>2400000</v>
      </c>
      <c r="E24" s="700"/>
      <c r="F24" s="700"/>
      <c r="G24" s="700"/>
      <c r="H24" s="700"/>
      <c r="I24" s="700"/>
      <c r="J24" s="700">
        <f>SUM(D24:I24)</f>
        <v>2400000</v>
      </c>
    </row>
    <row r="25" spans="1:10" s="12" customFormat="1" ht="18" customHeight="1" x14ac:dyDescent="0.2">
      <c r="A25" s="172" t="s">
        <v>31</v>
      </c>
      <c r="B25" s="168" t="s">
        <v>178</v>
      </c>
      <c r="C25" s="289" t="s">
        <v>179</v>
      </c>
      <c r="D25" s="333">
        <f>'önk bev'!D27</f>
        <v>12000000</v>
      </c>
      <c r="E25" s="333"/>
      <c r="F25" s="333"/>
      <c r="G25" s="333"/>
      <c r="H25" s="333"/>
      <c r="I25" s="333"/>
      <c r="J25" s="333">
        <f t="shared" si="0"/>
        <v>12000000</v>
      </c>
    </row>
    <row r="26" spans="1:10" s="12" customFormat="1" ht="18" customHeight="1" x14ac:dyDescent="0.2">
      <c r="A26" s="172" t="s">
        <v>32</v>
      </c>
      <c r="B26" s="168" t="s">
        <v>180</v>
      </c>
      <c r="C26" s="289" t="s">
        <v>181</v>
      </c>
      <c r="D26" s="333">
        <f>'önk bev'!D28</f>
        <v>200000</v>
      </c>
      <c r="E26" s="333"/>
      <c r="F26" s="333"/>
      <c r="G26" s="333"/>
      <c r="H26" s="333"/>
      <c r="I26" s="333"/>
      <c r="J26" s="333">
        <f t="shared" si="0"/>
        <v>200000</v>
      </c>
    </row>
    <row r="27" spans="1:10" s="12" customFormat="1" ht="18" customHeight="1" x14ac:dyDescent="0.2">
      <c r="A27" s="172" t="s">
        <v>33</v>
      </c>
      <c r="B27" s="168" t="s">
        <v>182</v>
      </c>
      <c r="C27" s="289" t="s">
        <v>183</v>
      </c>
      <c r="D27" s="333">
        <f>'önk bev'!D29</f>
        <v>3300000</v>
      </c>
      <c r="E27" s="333"/>
      <c r="F27" s="333"/>
      <c r="G27" s="333"/>
      <c r="H27" s="333"/>
      <c r="I27" s="333"/>
      <c r="J27" s="333">
        <f t="shared" si="0"/>
        <v>3300000</v>
      </c>
    </row>
    <row r="28" spans="1:10" s="12" customFormat="1" ht="18" customHeight="1" x14ac:dyDescent="0.2">
      <c r="A28" s="172" t="s">
        <v>34</v>
      </c>
      <c r="B28" s="703" t="s">
        <v>733</v>
      </c>
      <c r="C28" s="290" t="s">
        <v>184</v>
      </c>
      <c r="D28" s="706">
        <f>SUM(D25:D27)</f>
        <v>15500000</v>
      </c>
      <c r="E28" s="333"/>
      <c r="F28" s="333"/>
      <c r="G28" s="333"/>
      <c r="H28" s="333"/>
      <c r="I28" s="333"/>
      <c r="J28" s="706">
        <f t="shared" si="0"/>
        <v>15500000</v>
      </c>
    </row>
    <row r="29" spans="1:10" s="12" customFormat="1" ht="18" customHeight="1" x14ac:dyDescent="0.2">
      <c r="A29" s="172" t="s">
        <v>35</v>
      </c>
      <c r="B29" s="168" t="s">
        <v>185</v>
      </c>
      <c r="C29" s="289" t="s">
        <v>186</v>
      </c>
      <c r="D29" s="333">
        <f>'önk bev'!D31</f>
        <v>500000</v>
      </c>
      <c r="E29" s="333"/>
      <c r="F29" s="333"/>
      <c r="G29" s="333"/>
      <c r="H29" s="333"/>
      <c r="I29" s="333"/>
      <c r="J29" s="333">
        <f t="shared" si="0"/>
        <v>500000</v>
      </c>
    </row>
    <row r="30" spans="1:10" s="12" customFormat="1" ht="18.75" customHeight="1" x14ac:dyDescent="0.2">
      <c r="A30" s="172" t="s">
        <v>36</v>
      </c>
      <c r="B30" s="703" t="s">
        <v>357</v>
      </c>
      <c r="C30" s="290" t="s">
        <v>187</v>
      </c>
      <c r="D30" s="472">
        <f>D23+D28+D29</f>
        <v>18400000</v>
      </c>
      <c r="E30" s="355"/>
      <c r="F30" s="355"/>
      <c r="G30" s="355"/>
      <c r="H30" s="355"/>
      <c r="I30" s="355"/>
      <c r="J30" s="334">
        <f t="shared" si="0"/>
        <v>18400000</v>
      </c>
    </row>
    <row r="31" spans="1:10" s="12" customFormat="1" ht="18.75" customHeight="1" x14ac:dyDescent="0.2">
      <c r="A31" s="172" t="s">
        <v>37</v>
      </c>
      <c r="B31" s="168" t="s">
        <v>566</v>
      </c>
      <c r="C31" s="289" t="s">
        <v>567</v>
      </c>
      <c r="D31" s="600"/>
      <c r="E31" s="355"/>
      <c r="F31" s="355"/>
      <c r="G31" s="355"/>
      <c r="H31" s="355"/>
      <c r="I31" s="355"/>
      <c r="J31" s="333"/>
    </row>
    <row r="32" spans="1:10" s="12" customFormat="1" ht="18" customHeight="1" x14ac:dyDescent="0.2">
      <c r="A32" s="172" t="s">
        <v>38</v>
      </c>
      <c r="B32" s="170" t="s">
        <v>2</v>
      </c>
      <c r="C32" s="289" t="s">
        <v>188</v>
      </c>
      <c r="D32" s="333">
        <v>2558000</v>
      </c>
      <c r="E32" s="333"/>
      <c r="F32" s="333"/>
      <c r="G32" s="333"/>
      <c r="H32" s="333"/>
      <c r="I32" s="333"/>
      <c r="J32" s="333">
        <f t="shared" si="0"/>
        <v>2558000</v>
      </c>
    </row>
    <row r="33" spans="1:13" s="12" customFormat="1" ht="18" customHeight="1" x14ac:dyDescent="0.2">
      <c r="A33" s="172" t="s">
        <v>69</v>
      </c>
      <c r="B33" s="170" t="s">
        <v>189</v>
      </c>
      <c r="C33" s="289" t="s">
        <v>190</v>
      </c>
      <c r="D33" s="333">
        <f>'önk bev'!D35</f>
        <v>0</v>
      </c>
      <c r="E33" s="333"/>
      <c r="F33" s="333"/>
      <c r="G33" s="333"/>
      <c r="H33" s="333"/>
      <c r="I33" s="333"/>
      <c r="J33" s="333">
        <f t="shared" si="0"/>
        <v>0</v>
      </c>
    </row>
    <row r="34" spans="1:13" s="12" customFormat="1" ht="18" customHeight="1" x14ac:dyDescent="0.2">
      <c r="A34" s="172" t="s">
        <v>70</v>
      </c>
      <c r="B34" s="170" t="s">
        <v>191</v>
      </c>
      <c r="C34" s="289" t="s">
        <v>192</v>
      </c>
      <c r="D34" s="333">
        <f>'önk bev'!D36</f>
        <v>3435000</v>
      </c>
      <c r="E34" s="333"/>
      <c r="F34" s="333"/>
      <c r="G34" s="333"/>
      <c r="H34" s="333"/>
      <c r="I34" s="333"/>
      <c r="J34" s="333">
        <f t="shared" si="0"/>
        <v>3435000</v>
      </c>
    </row>
    <row r="35" spans="1:13" s="12" customFormat="1" ht="18" customHeight="1" x14ac:dyDescent="0.2">
      <c r="A35" s="172" t="s">
        <v>71</v>
      </c>
      <c r="B35" s="170" t="s">
        <v>193</v>
      </c>
      <c r="C35" s="289" t="s">
        <v>194</v>
      </c>
      <c r="D35" s="333">
        <f>'önk bev'!D37</f>
        <v>2877000</v>
      </c>
      <c r="E35" s="333">
        <f>óvoda!H13</f>
        <v>527000</v>
      </c>
      <c r="F35" s="333"/>
      <c r="G35" s="333"/>
      <c r="H35" s="333"/>
      <c r="I35" s="333"/>
      <c r="J35" s="333">
        <f t="shared" si="0"/>
        <v>3404000</v>
      </c>
    </row>
    <row r="36" spans="1:13" s="12" customFormat="1" ht="18" customHeight="1" x14ac:dyDescent="0.2">
      <c r="A36" s="172" t="s">
        <v>72</v>
      </c>
      <c r="B36" s="170" t="s">
        <v>195</v>
      </c>
      <c r="C36" s="289" t="s">
        <v>196</v>
      </c>
      <c r="D36" s="333">
        <f>'önk bev'!D38</f>
        <v>1626000</v>
      </c>
      <c r="E36" s="333">
        <f>óvoda!H14</f>
        <v>142290</v>
      </c>
      <c r="F36" s="333"/>
      <c r="G36" s="333"/>
      <c r="H36" s="333"/>
      <c r="I36" s="333"/>
      <c r="J36" s="333">
        <f t="shared" si="0"/>
        <v>1768290</v>
      </c>
    </row>
    <row r="37" spans="1:13" s="12" customFormat="1" ht="18" customHeight="1" x14ac:dyDescent="0.2">
      <c r="A37" s="172" t="s">
        <v>80</v>
      </c>
      <c r="B37" s="170" t="s">
        <v>197</v>
      </c>
      <c r="C37" s="289" t="s">
        <v>198</v>
      </c>
      <c r="D37" s="333">
        <f>'önk bev'!D39</f>
        <v>0</v>
      </c>
      <c r="E37" s="333"/>
      <c r="F37" s="333"/>
      <c r="G37" s="333"/>
      <c r="H37" s="333"/>
      <c r="I37" s="333"/>
      <c r="J37" s="333">
        <f t="shared" si="0"/>
        <v>0</v>
      </c>
      <c r="M37" s="435"/>
    </row>
    <row r="38" spans="1:13" s="12" customFormat="1" ht="18" customHeight="1" x14ac:dyDescent="0.2">
      <c r="A38" s="172" t="s">
        <v>81</v>
      </c>
      <c r="B38" s="170" t="s">
        <v>568</v>
      </c>
      <c r="C38" s="289" t="s">
        <v>569</v>
      </c>
      <c r="D38" s="333">
        <v>200000</v>
      </c>
      <c r="E38" s="333"/>
      <c r="F38" s="333"/>
      <c r="G38" s="333"/>
      <c r="H38" s="333"/>
      <c r="I38" s="333"/>
      <c r="J38" s="333">
        <f>SUM(D38:I38)</f>
        <v>200000</v>
      </c>
      <c r="M38" s="435"/>
    </row>
    <row r="39" spans="1:13" s="12" customFormat="1" ht="18" customHeight="1" x14ac:dyDescent="0.2">
      <c r="A39" s="172" t="s">
        <v>82</v>
      </c>
      <c r="B39" s="711" t="s">
        <v>727</v>
      </c>
      <c r="C39" s="290" t="s">
        <v>205</v>
      </c>
      <c r="D39" s="332">
        <f>SUM(D31:D38)</f>
        <v>10696000</v>
      </c>
      <c r="E39" s="332">
        <f>E32+E35+E36</f>
        <v>669290</v>
      </c>
      <c r="F39" s="332"/>
      <c r="G39" s="332"/>
      <c r="H39" s="332"/>
      <c r="I39" s="332"/>
      <c r="J39" s="334">
        <f t="shared" si="0"/>
        <v>11365290</v>
      </c>
    </row>
    <row r="40" spans="1:13" s="12" customFormat="1" ht="18" customHeight="1" x14ac:dyDescent="0.2">
      <c r="A40" s="172" t="s">
        <v>83</v>
      </c>
      <c r="B40" s="170" t="s">
        <v>206</v>
      </c>
      <c r="C40" s="289" t="s">
        <v>207</v>
      </c>
      <c r="D40" s="333">
        <v>2000000</v>
      </c>
      <c r="E40" s="304"/>
      <c r="F40" s="304"/>
      <c r="G40" s="304"/>
      <c r="H40" s="304"/>
      <c r="I40" s="304"/>
      <c r="J40" s="333">
        <f t="shared" si="0"/>
        <v>2000000</v>
      </c>
    </row>
    <row r="41" spans="1:13" s="100" customFormat="1" ht="18" customHeight="1" x14ac:dyDescent="0.2">
      <c r="A41" s="172" t="s">
        <v>84</v>
      </c>
      <c r="B41" s="170" t="s">
        <v>208</v>
      </c>
      <c r="C41" s="289" t="s">
        <v>209</v>
      </c>
      <c r="D41" s="304"/>
      <c r="E41" s="304"/>
      <c r="F41" s="304"/>
      <c r="G41" s="304"/>
      <c r="H41" s="304"/>
      <c r="I41" s="304"/>
      <c r="J41" s="333">
        <f t="shared" si="0"/>
        <v>0</v>
      </c>
    </row>
    <row r="42" spans="1:13" s="12" customFormat="1" ht="18" customHeight="1" x14ac:dyDescent="0.2">
      <c r="A42" s="172" t="s">
        <v>90</v>
      </c>
      <c r="B42" s="703" t="s">
        <v>381</v>
      </c>
      <c r="C42" s="290" t="s">
        <v>210</v>
      </c>
      <c r="D42" s="302">
        <f>SUM(D40:D41)</f>
        <v>2000000</v>
      </c>
      <c r="E42" s="305"/>
      <c r="F42" s="305"/>
      <c r="G42" s="305"/>
      <c r="H42" s="305"/>
      <c r="I42" s="305"/>
      <c r="J42" s="333">
        <f t="shared" si="0"/>
        <v>2000000</v>
      </c>
    </row>
    <row r="43" spans="1:13" s="12" customFormat="1" ht="17.25" customHeight="1" x14ac:dyDescent="0.2">
      <c r="A43" s="172" t="s">
        <v>91</v>
      </c>
      <c r="B43" s="169" t="s">
        <v>311</v>
      </c>
      <c r="C43" s="290" t="s">
        <v>211</v>
      </c>
      <c r="D43" s="334"/>
      <c r="E43" s="305"/>
      <c r="F43" s="305"/>
      <c r="G43" s="305"/>
      <c r="H43" s="305"/>
      <c r="I43" s="305"/>
      <c r="J43" s="333">
        <f t="shared" si="0"/>
        <v>0</v>
      </c>
    </row>
    <row r="44" spans="1:13" s="12" customFormat="1" ht="16.5" customHeight="1" x14ac:dyDescent="0.2">
      <c r="A44" s="172" t="s">
        <v>97</v>
      </c>
      <c r="B44" s="169" t="s">
        <v>312</v>
      </c>
      <c r="C44" s="290" t="s">
        <v>212</v>
      </c>
      <c r="D44" s="334"/>
      <c r="E44" s="305"/>
      <c r="F44" s="305"/>
      <c r="G44" s="305"/>
      <c r="H44" s="305"/>
      <c r="I44" s="305"/>
      <c r="J44" s="333">
        <f t="shared" si="0"/>
        <v>0</v>
      </c>
    </row>
    <row r="45" spans="1:13" s="12" customFormat="1" ht="18" customHeight="1" x14ac:dyDescent="0.2">
      <c r="A45" s="172" t="s">
        <v>98</v>
      </c>
      <c r="B45" s="712" t="s">
        <v>723</v>
      </c>
      <c r="C45" s="267" t="s">
        <v>213</v>
      </c>
      <c r="D45" s="350">
        <f>D19+D22+D30+D39+D42+D43+D44</f>
        <v>153008125</v>
      </c>
      <c r="E45" s="350">
        <f>E39</f>
        <v>669290</v>
      </c>
      <c r="F45" s="350"/>
      <c r="G45" s="350"/>
      <c r="H45" s="350"/>
      <c r="I45" s="350"/>
      <c r="J45" s="334">
        <f t="shared" si="0"/>
        <v>153677415</v>
      </c>
    </row>
    <row r="46" spans="1:13" s="12" customFormat="1" ht="18" customHeight="1" x14ac:dyDescent="0.2">
      <c r="A46" s="172" t="s">
        <v>481</v>
      </c>
      <c r="B46" s="32" t="s">
        <v>276</v>
      </c>
      <c r="C46" s="32" t="s">
        <v>307</v>
      </c>
      <c r="D46" s="321">
        <v>0</v>
      </c>
      <c r="E46" s="321"/>
      <c r="F46" s="321"/>
      <c r="G46" s="321"/>
      <c r="H46" s="321"/>
      <c r="I46" s="321"/>
      <c r="J46" s="333">
        <f t="shared" si="0"/>
        <v>0</v>
      </c>
    </row>
    <row r="47" spans="1:13" s="12" customFormat="1" ht="18" customHeight="1" x14ac:dyDescent="0.2">
      <c r="A47" s="172" t="s">
        <v>482</v>
      </c>
      <c r="B47" s="32" t="s">
        <v>277</v>
      </c>
      <c r="C47" s="507" t="s">
        <v>645</v>
      </c>
      <c r="D47" s="321">
        <f>'önk bev'!D46</f>
        <v>121855764</v>
      </c>
      <c r="E47" s="321"/>
      <c r="F47" s="321"/>
      <c r="G47" s="321"/>
      <c r="H47" s="321"/>
      <c r="I47" s="321"/>
      <c r="J47" s="333">
        <f t="shared" si="0"/>
        <v>121855764</v>
      </c>
    </row>
    <row r="48" spans="1:13" s="12" customFormat="1" ht="18" customHeight="1" x14ac:dyDescent="0.2">
      <c r="A48" s="172" t="s">
        <v>483</v>
      </c>
      <c r="B48" s="507" t="s">
        <v>646</v>
      </c>
      <c r="C48" s="507" t="s">
        <v>647</v>
      </c>
      <c r="D48" s="321"/>
      <c r="E48" s="321"/>
      <c r="F48" s="321"/>
      <c r="G48" s="321"/>
      <c r="H48" s="321"/>
      <c r="I48" s="321"/>
      <c r="J48" s="333">
        <f>SUM(D48:I48)</f>
        <v>0</v>
      </c>
    </row>
    <row r="49" spans="1:10" s="12" customFormat="1" ht="18" customHeight="1" x14ac:dyDescent="0.2">
      <c r="A49" s="172" t="s">
        <v>484</v>
      </c>
      <c r="B49" s="278" t="s">
        <v>278</v>
      </c>
      <c r="C49" s="227" t="s">
        <v>309</v>
      </c>
      <c r="D49" s="322">
        <f>D46+D47+D48</f>
        <v>121855764</v>
      </c>
      <c r="E49" s="322">
        <f>E46+E47+E48</f>
        <v>0</v>
      </c>
      <c r="F49" s="322"/>
      <c r="G49" s="322"/>
      <c r="H49" s="322"/>
      <c r="I49" s="322"/>
      <c r="J49" s="601">
        <f>J47+J48</f>
        <v>121855764</v>
      </c>
    </row>
    <row r="50" spans="1:10" s="12" customFormat="1" ht="18" customHeight="1" x14ac:dyDescent="0.2">
      <c r="A50" s="172" t="s">
        <v>485</v>
      </c>
      <c r="B50" s="419" t="s">
        <v>4</v>
      </c>
      <c r="C50" s="419" t="s">
        <v>310</v>
      </c>
      <c r="D50" s="420">
        <f>SUM(D49,D45)</f>
        <v>274863889</v>
      </c>
      <c r="E50" s="420">
        <f>E45+E49</f>
        <v>669290</v>
      </c>
      <c r="F50" s="420"/>
      <c r="G50" s="420"/>
      <c r="H50" s="420"/>
      <c r="I50" s="420"/>
      <c r="J50" s="470">
        <f t="shared" si="0"/>
        <v>275533179</v>
      </c>
    </row>
  </sheetData>
  <mergeCells count="6">
    <mergeCell ref="B1:J1"/>
    <mergeCell ref="A2:J2"/>
    <mergeCell ref="A3:J3"/>
    <mergeCell ref="D6:E6"/>
    <mergeCell ref="F6:G6"/>
    <mergeCell ref="H6:I6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85546875" style="1" customWidth="1"/>
    <col min="7" max="7" width="10.28515625" style="1" customWidth="1"/>
    <col min="8" max="22" width="9.140625" style="1"/>
  </cols>
  <sheetData>
    <row r="1" spans="1:22" x14ac:dyDescent="0.2">
      <c r="B1" s="847" t="s">
        <v>353</v>
      </c>
      <c r="C1" s="847"/>
      <c r="D1" s="847"/>
      <c r="E1" s="847"/>
      <c r="F1" s="847"/>
      <c r="G1" s="847"/>
    </row>
    <row r="2" spans="1:22" ht="36" customHeight="1" x14ac:dyDescent="0.3">
      <c r="A2" s="853" t="s">
        <v>116</v>
      </c>
      <c r="B2" s="852"/>
      <c r="C2" s="852"/>
      <c r="D2" s="852"/>
      <c r="E2" s="852"/>
      <c r="F2" s="852"/>
      <c r="G2" s="852"/>
    </row>
    <row r="3" spans="1:22" ht="18.75" x14ac:dyDescent="0.3">
      <c r="A3" s="853" t="s">
        <v>365</v>
      </c>
      <c r="B3" s="852"/>
      <c r="C3" s="852"/>
      <c r="D3" s="852"/>
      <c r="E3" s="852"/>
      <c r="F3" s="852"/>
      <c r="G3" s="852"/>
    </row>
    <row r="4" spans="1:22" x14ac:dyDescent="0.2">
      <c r="G4" s="93"/>
    </row>
    <row r="5" spans="1:22" x14ac:dyDescent="0.2">
      <c r="G5" s="93" t="s">
        <v>14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94" t="s">
        <v>13</v>
      </c>
      <c r="B6" s="95" t="s">
        <v>12</v>
      </c>
      <c r="C6" s="96" t="s">
        <v>157</v>
      </c>
      <c r="D6" s="306" t="s">
        <v>334</v>
      </c>
      <c r="E6" s="306" t="s">
        <v>335</v>
      </c>
      <c r="F6" s="306" t="s">
        <v>336</v>
      </c>
      <c r="G6" s="174" t="s">
        <v>363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97"/>
      <c r="B7" s="98" t="s">
        <v>100</v>
      </c>
      <c r="C7" s="98" t="s">
        <v>101</v>
      </c>
      <c r="D7" s="303" t="s">
        <v>102</v>
      </c>
      <c r="E7" s="303" t="s">
        <v>103</v>
      </c>
      <c r="F7" s="303" t="s">
        <v>104</v>
      </c>
      <c r="G7" s="99" t="s">
        <v>105</v>
      </c>
    </row>
    <row r="8" spans="1:22" s="12" customFormat="1" ht="18" customHeight="1" x14ac:dyDescent="0.2">
      <c r="A8" s="279" t="s">
        <v>5</v>
      </c>
      <c r="B8" s="168" t="s">
        <v>170</v>
      </c>
      <c r="C8" s="289" t="s">
        <v>171</v>
      </c>
      <c r="D8" s="304"/>
      <c r="E8" s="333"/>
      <c r="F8" s="304"/>
      <c r="G8" s="291">
        <f>E8+F8+D8</f>
        <v>0</v>
      </c>
    </row>
    <row r="9" spans="1:22" s="12" customFormat="1" ht="18" customHeight="1" x14ac:dyDescent="0.2">
      <c r="A9" s="279" t="s">
        <v>6</v>
      </c>
      <c r="B9" s="169" t="s">
        <v>313</v>
      </c>
      <c r="C9" s="305" t="s">
        <v>172</v>
      </c>
      <c r="D9" s="344">
        <f>SUM(D8:D8)</f>
        <v>0</v>
      </c>
      <c r="E9" s="344">
        <f>SUM(E8:E8)</f>
        <v>0</v>
      </c>
      <c r="F9" s="292"/>
      <c r="G9" s="292">
        <f>SUM(G8:G8)</f>
        <v>0</v>
      </c>
    </row>
    <row r="10" spans="1:22" s="12" customFormat="1" ht="18" customHeight="1" x14ac:dyDescent="0.2">
      <c r="A10" s="279" t="s">
        <v>7</v>
      </c>
      <c r="B10" s="170" t="s">
        <v>2</v>
      </c>
      <c r="C10" s="289" t="s">
        <v>188</v>
      </c>
      <c r="D10" s="304"/>
      <c r="E10" s="333"/>
      <c r="F10" s="304"/>
      <c r="G10" s="291">
        <f>E10+F10+D10</f>
        <v>0</v>
      </c>
    </row>
    <row r="11" spans="1:22" s="12" customFormat="1" ht="18" customHeight="1" x14ac:dyDescent="0.2">
      <c r="A11" s="279" t="s">
        <v>8</v>
      </c>
      <c r="B11" s="170" t="s">
        <v>189</v>
      </c>
      <c r="C11" s="289" t="s">
        <v>190</v>
      </c>
      <c r="D11" s="304"/>
      <c r="E11" s="333"/>
      <c r="F11" s="304"/>
      <c r="G11" s="293"/>
    </row>
    <row r="12" spans="1:22" s="12" customFormat="1" ht="18" customHeight="1" x14ac:dyDescent="0.2">
      <c r="A12" s="279" t="s">
        <v>9</v>
      </c>
      <c r="B12" s="170" t="s">
        <v>191</v>
      </c>
      <c r="C12" s="289" t="s">
        <v>192</v>
      </c>
      <c r="D12" s="304"/>
      <c r="E12" s="333"/>
      <c r="F12" s="304"/>
      <c r="G12" s="293"/>
    </row>
    <row r="13" spans="1:22" s="12" customFormat="1" ht="18" customHeight="1" x14ac:dyDescent="0.2">
      <c r="A13" s="279" t="s">
        <v>10</v>
      </c>
      <c r="B13" s="170" t="s">
        <v>193</v>
      </c>
      <c r="C13" s="289" t="s">
        <v>194</v>
      </c>
      <c r="D13" s="304"/>
      <c r="E13" s="333"/>
      <c r="F13" s="304"/>
      <c r="G13" s="293"/>
    </row>
    <row r="14" spans="1:22" s="12" customFormat="1" ht="18" customHeight="1" x14ac:dyDescent="0.2">
      <c r="A14" s="279" t="s">
        <v>11</v>
      </c>
      <c r="B14" s="170" t="s">
        <v>195</v>
      </c>
      <c r="C14" s="289" t="s">
        <v>196</v>
      </c>
      <c r="D14" s="304"/>
      <c r="E14" s="333"/>
      <c r="F14" s="304"/>
      <c r="G14" s="294"/>
    </row>
    <row r="15" spans="1:22" s="12" customFormat="1" ht="18" customHeight="1" x14ac:dyDescent="0.2">
      <c r="A15" s="279" t="s">
        <v>22</v>
      </c>
      <c r="B15" s="170" t="s">
        <v>197</v>
      </c>
      <c r="C15" s="289" t="s">
        <v>198</v>
      </c>
      <c r="D15" s="304"/>
      <c r="E15" s="333"/>
      <c r="F15" s="304"/>
      <c r="G15" s="295"/>
    </row>
    <row r="16" spans="1:22" s="13" customFormat="1" ht="18" customHeight="1" x14ac:dyDescent="0.2">
      <c r="A16" s="279" t="s">
        <v>23</v>
      </c>
      <c r="B16" s="170" t="s">
        <v>199</v>
      </c>
      <c r="C16" s="289" t="s">
        <v>200</v>
      </c>
      <c r="D16" s="304"/>
      <c r="E16" s="333"/>
      <c r="F16" s="304"/>
      <c r="G16" s="296"/>
    </row>
    <row r="17" spans="1:8" s="12" customFormat="1" ht="18" customHeight="1" x14ac:dyDescent="0.2">
      <c r="A17" s="279" t="s">
        <v>24</v>
      </c>
      <c r="B17" s="170" t="s">
        <v>201</v>
      </c>
      <c r="C17" s="289" t="s">
        <v>202</v>
      </c>
      <c r="D17" s="304"/>
      <c r="E17" s="333"/>
      <c r="F17" s="304"/>
      <c r="G17" s="297"/>
    </row>
    <row r="18" spans="1:8" s="12" customFormat="1" ht="27.75" customHeight="1" x14ac:dyDescent="0.2">
      <c r="A18" s="279" t="s">
        <v>25</v>
      </c>
      <c r="B18" s="170" t="s">
        <v>203</v>
      </c>
      <c r="C18" s="289" t="s">
        <v>204</v>
      </c>
      <c r="D18" s="304"/>
      <c r="E18" s="333"/>
      <c r="F18" s="304"/>
      <c r="G18" s="298"/>
    </row>
    <row r="19" spans="1:8" s="12" customFormat="1" ht="18" customHeight="1" x14ac:dyDescent="0.2">
      <c r="A19" s="279" t="s">
        <v>26</v>
      </c>
      <c r="B19" s="171" t="s">
        <v>314</v>
      </c>
      <c r="C19" s="290" t="s">
        <v>205</v>
      </c>
      <c r="D19" s="365">
        <f>SUM(D10:D18)</f>
        <v>0</v>
      </c>
      <c r="E19" s="365">
        <f>SUM(E10:E18)</f>
        <v>0</v>
      </c>
      <c r="F19" s="299"/>
      <c r="G19" s="299">
        <f>SUM(G10:G18)</f>
        <v>0</v>
      </c>
    </row>
    <row r="20" spans="1:8" s="12" customFormat="1" ht="18" customHeight="1" x14ac:dyDescent="0.2">
      <c r="A20" s="279" t="s">
        <v>27</v>
      </c>
      <c r="B20" s="169" t="s">
        <v>290</v>
      </c>
      <c r="C20" s="290" t="s">
        <v>211</v>
      </c>
      <c r="D20" s="305"/>
      <c r="E20" s="334"/>
      <c r="F20" s="305"/>
      <c r="G20" s="300"/>
      <c r="H20" s="340"/>
    </row>
    <row r="21" spans="1:8" s="12" customFormat="1" ht="18" customHeight="1" x14ac:dyDescent="0.2">
      <c r="A21" s="279" t="s">
        <v>28</v>
      </c>
      <c r="B21" s="169" t="s">
        <v>312</v>
      </c>
      <c r="C21" s="290" t="s">
        <v>212</v>
      </c>
      <c r="D21" s="305"/>
      <c r="E21" s="334"/>
      <c r="F21" s="305"/>
      <c r="G21" s="301"/>
    </row>
    <row r="22" spans="1:8" s="12" customFormat="1" ht="18" customHeight="1" x14ac:dyDescent="0.2">
      <c r="A22" s="279" t="s">
        <v>29</v>
      </c>
      <c r="B22" s="171" t="s">
        <v>315</v>
      </c>
      <c r="C22" s="305" t="s">
        <v>213</v>
      </c>
      <c r="D22" s="338">
        <f>D19+D20+D21+D9</f>
        <v>0</v>
      </c>
      <c r="E22" s="338">
        <f>E19+E20+E21+E9</f>
        <v>0</v>
      </c>
      <c r="F22" s="302"/>
      <c r="G22" s="302">
        <f>G19+G20+G21+G9</f>
        <v>0</v>
      </c>
    </row>
    <row r="23" spans="1:8" s="12" customFormat="1" ht="18" customHeight="1" x14ac:dyDescent="0.2">
      <c r="A23"/>
      <c r="B23" s="1"/>
      <c r="C23" s="1"/>
      <c r="D23" s="1"/>
      <c r="E23" s="1"/>
      <c r="F23" s="1"/>
      <c r="G23" s="1"/>
    </row>
    <row r="24" spans="1:8" s="12" customFormat="1" ht="18" customHeight="1" x14ac:dyDescent="0.3">
      <c r="A24" s="853" t="s">
        <v>116</v>
      </c>
      <c r="B24" s="852"/>
      <c r="C24" s="852"/>
      <c r="D24" s="852"/>
      <c r="E24" s="852"/>
      <c r="F24" s="852"/>
      <c r="G24" s="852"/>
    </row>
    <row r="25" spans="1:8" s="12" customFormat="1" ht="18" customHeight="1" x14ac:dyDescent="0.3">
      <c r="A25" s="853" t="s">
        <v>366</v>
      </c>
      <c r="B25" s="852"/>
      <c r="C25" s="852"/>
      <c r="D25" s="852"/>
      <c r="E25" s="852"/>
      <c r="F25" s="852"/>
      <c r="G25" s="852"/>
    </row>
    <row r="26" spans="1:8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8" s="12" customFormat="1" ht="18" customHeight="1" x14ac:dyDescent="0.2">
      <c r="A27" s="4"/>
      <c r="B27" s="3" t="s">
        <v>18</v>
      </c>
      <c r="C27" s="3"/>
      <c r="D27" s="3"/>
      <c r="E27" s="3"/>
      <c r="F27" s="3"/>
      <c r="G27" s="1"/>
    </row>
    <row r="28" spans="1:8" s="12" customFormat="1" ht="18" customHeight="1" x14ac:dyDescent="0.2">
      <c r="A28"/>
      <c r="B28" s="1"/>
      <c r="C28" s="1"/>
      <c r="D28" s="1"/>
      <c r="E28" s="1"/>
      <c r="F28" s="1"/>
      <c r="G28" s="93" t="s">
        <v>14</v>
      </c>
    </row>
    <row r="29" spans="1:8" s="12" customFormat="1" ht="39" customHeight="1" x14ac:dyDescent="0.2">
      <c r="A29" s="94" t="s">
        <v>13</v>
      </c>
      <c r="B29" s="95" t="s">
        <v>12</v>
      </c>
      <c r="C29" s="96" t="s">
        <v>157</v>
      </c>
      <c r="D29" s="306" t="s">
        <v>334</v>
      </c>
      <c r="E29" s="306" t="s">
        <v>335</v>
      </c>
      <c r="F29" s="306" t="s">
        <v>336</v>
      </c>
      <c r="G29" s="174" t="s">
        <v>363</v>
      </c>
    </row>
    <row r="30" spans="1:8" s="100" customFormat="1" ht="18" customHeight="1" x14ac:dyDescent="0.2">
      <c r="A30" s="97"/>
      <c r="B30" s="98" t="s">
        <v>100</v>
      </c>
      <c r="C30" s="98" t="s">
        <v>101</v>
      </c>
      <c r="D30" s="303" t="s">
        <v>102</v>
      </c>
      <c r="E30" s="303" t="s">
        <v>103</v>
      </c>
      <c r="F30" s="303" t="s">
        <v>104</v>
      </c>
      <c r="G30" s="99" t="s">
        <v>105</v>
      </c>
    </row>
    <row r="31" spans="1:8" s="12" customFormat="1" ht="19.5" customHeight="1" x14ac:dyDescent="0.2">
      <c r="A31" s="172" t="s">
        <v>5</v>
      </c>
      <c r="B31" s="168" t="s">
        <v>214</v>
      </c>
      <c r="C31" s="289" t="s">
        <v>215</v>
      </c>
      <c r="D31" s="333"/>
      <c r="E31" s="333"/>
      <c r="F31" s="333"/>
      <c r="G31" s="335">
        <f>E31+F31+D31</f>
        <v>0</v>
      </c>
    </row>
    <row r="32" spans="1:8" s="12" customFormat="1" ht="19.5" customHeight="1" x14ac:dyDescent="0.2">
      <c r="A32" s="172" t="s">
        <v>6</v>
      </c>
      <c r="B32" s="168" t="s">
        <v>216</v>
      </c>
      <c r="C32" s="289" t="s">
        <v>218</v>
      </c>
      <c r="D32" s="333"/>
      <c r="E32" s="333"/>
      <c r="F32" s="333"/>
      <c r="G32" s="336"/>
    </row>
    <row r="33" spans="1:7" s="12" customFormat="1" ht="19.5" customHeight="1" x14ac:dyDescent="0.2">
      <c r="A33" s="173" t="s">
        <v>7</v>
      </c>
      <c r="B33" s="169" t="s">
        <v>217</v>
      </c>
      <c r="C33" s="290" t="s">
        <v>219</v>
      </c>
      <c r="D33" s="322">
        <f>SUM(D31:D32)</f>
        <v>0</v>
      </c>
      <c r="E33" s="322">
        <f>SUM(E31:E32)</f>
        <v>0</v>
      </c>
      <c r="F33" s="344"/>
      <c r="G33" s="344">
        <f>SUM(G31:G32)</f>
        <v>0</v>
      </c>
    </row>
    <row r="34" spans="1:7" s="12" customFormat="1" ht="19.5" customHeight="1" x14ac:dyDescent="0.2">
      <c r="A34" s="173" t="s">
        <v>8</v>
      </c>
      <c r="B34" s="169" t="s">
        <v>221</v>
      </c>
      <c r="C34" s="290" t="s">
        <v>220</v>
      </c>
      <c r="D34" s="334"/>
      <c r="E34" s="334"/>
      <c r="F34" s="334"/>
      <c r="G34" s="335">
        <f>E34+F34+D34</f>
        <v>0</v>
      </c>
    </row>
    <row r="35" spans="1:7" s="12" customFormat="1" ht="19.5" customHeight="1" x14ac:dyDescent="0.2">
      <c r="A35" s="173" t="s">
        <v>9</v>
      </c>
      <c r="B35" s="169" t="s">
        <v>222</v>
      </c>
      <c r="C35" s="290" t="s">
        <v>223</v>
      </c>
      <c r="D35" s="334"/>
      <c r="E35" s="334"/>
      <c r="F35" s="334"/>
      <c r="G35" s="335">
        <f>E35+F35+D35</f>
        <v>0</v>
      </c>
    </row>
    <row r="36" spans="1:7" ht="19.5" customHeight="1" x14ac:dyDescent="0.2">
      <c r="A36" s="173" t="s">
        <v>10</v>
      </c>
      <c r="B36" s="168" t="s">
        <v>117</v>
      </c>
      <c r="C36" s="289" t="s">
        <v>224</v>
      </c>
      <c r="D36" s="333"/>
      <c r="E36" s="333"/>
      <c r="F36" s="333"/>
      <c r="G36" s="345"/>
    </row>
    <row r="37" spans="1:7" ht="19.5" customHeight="1" x14ac:dyDescent="0.2">
      <c r="A37" s="172" t="s">
        <v>11</v>
      </c>
      <c r="B37" s="168" t="s">
        <v>225</v>
      </c>
      <c r="C37" s="289" t="s">
        <v>226</v>
      </c>
      <c r="D37" s="333"/>
      <c r="E37" s="333"/>
      <c r="F37" s="333"/>
      <c r="G37" s="345"/>
    </row>
    <row r="38" spans="1:7" ht="19.5" customHeight="1" x14ac:dyDescent="0.2">
      <c r="A38" s="172" t="s">
        <v>22</v>
      </c>
      <c r="B38" s="170" t="s">
        <v>1</v>
      </c>
      <c r="C38" s="289" t="s">
        <v>227</v>
      </c>
      <c r="D38" s="333"/>
      <c r="E38" s="333"/>
      <c r="F38" s="333"/>
      <c r="G38" s="336"/>
    </row>
    <row r="39" spans="1:7" ht="19.5" customHeight="1" x14ac:dyDescent="0.2">
      <c r="A39" s="173" t="s">
        <v>23</v>
      </c>
      <c r="B39" s="171" t="s">
        <v>118</v>
      </c>
      <c r="C39" s="290" t="s">
        <v>228</v>
      </c>
      <c r="D39" s="334"/>
      <c r="E39" s="334"/>
      <c r="F39" s="334"/>
      <c r="G39" s="335"/>
    </row>
    <row r="40" spans="1:7" ht="19.5" customHeight="1" x14ac:dyDescent="0.2">
      <c r="A40" s="172" t="s">
        <v>24</v>
      </c>
      <c r="B40" s="170" t="s">
        <v>230</v>
      </c>
      <c r="C40" s="289" t="s">
        <v>229</v>
      </c>
      <c r="D40" s="333"/>
      <c r="E40" s="333"/>
      <c r="F40" s="333"/>
      <c r="G40" s="344"/>
    </row>
    <row r="41" spans="1:7" ht="19.5" customHeight="1" x14ac:dyDescent="0.2">
      <c r="A41" s="172" t="s">
        <v>25</v>
      </c>
      <c r="B41" s="170" t="s">
        <v>231</v>
      </c>
      <c r="C41" s="289" t="s">
        <v>232</v>
      </c>
      <c r="D41" s="333"/>
      <c r="E41" s="333"/>
      <c r="F41" s="333"/>
      <c r="G41" s="336"/>
    </row>
    <row r="42" spans="1:7" ht="19.5" customHeight="1" x14ac:dyDescent="0.2">
      <c r="A42" s="172" t="s">
        <v>26</v>
      </c>
      <c r="B42" s="168" t="s">
        <v>63</v>
      </c>
      <c r="C42" s="289" t="s">
        <v>233</v>
      </c>
      <c r="D42" s="333"/>
      <c r="E42" s="333"/>
      <c r="F42" s="333"/>
      <c r="G42" s="336"/>
    </row>
    <row r="43" spans="1:7" ht="19.5" customHeight="1" x14ac:dyDescent="0.2">
      <c r="A43" s="173" t="s">
        <v>27</v>
      </c>
      <c r="B43" s="169" t="s">
        <v>235</v>
      </c>
      <c r="C43" s="290" t="s">
        <v>234</v>
      </c>
      <c r="D43" s="366">
        <f>D33+D34+D35+D36+D39+D40+D41+D42</f>
        <v>0</v>
      </c>
      <c r="E43" s="366">
        <f>E33+E34+E35+E36+E39+E40+E41+E42</f>
        <v>0</v>
      </c>
      <c r="F43" s="335"/>
      <c r="G43" s="335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4"/>
  <sheetViews>
    <sheetView topLeftCell="A10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140625" style="1"/>
    <col min="7" max="7" width="10.28515625" style="1" customWidth="1"/>
    <col min="8" max="22" width="9.140625" style="1"/>
  </cols>
  <sheetData>
    <row r="1" spans="1:22" x14ac:dyDescent="0.2">
      <c r="B1" s="847" t="s">
        <v>354</v>
      </c>
      <c r="C1" s="847"/>
      <c r="D1" s="847"/>
      <c r="E1" s="847"/>
      <c r="F1" s="847"/>
      <c r="G1" s="847"/>
    </row>
    <row r="2" spans="1:22" ht="36" customHeight="1" x14ac:dyDescent="0.3">
      <c r="A2" s="853" t="s">
        <v>17</v>
      </c>
      <c r="B2" s="852"/>
      <c r="C2" s="852"/>
      <c r="D2" s="852"/>
      <c r="E2" s="852"/>
      <c r="F2" s="852"/>
      <c r="G2" s="852"/>
    </row>
    <row r="3" spans="1:22" ht="18.75" x14ac:dyDescent="0.3">
      <c r="A3" s="853" t="s">
        <v>365</v>
      </c>
      <c r="B3" s="852"/>
      <c r="C3" s="852"/>
      <c r="D3" s="852"/>
      <c r="E3" s="852"/>
      <c r="F3" s="852"/>
      <c r="G3" s="852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18</v>
      </c>
      <c r="C5" s="3"/>
      <c r="D5" s="3"/>
      <c r="E5" s="3"/>
      <c r="F5" s="3"/>
    </row>
    <row r="6" spans="1:22" x14ac:dyDescent="0.2">
      <c r="G6" s="93" t="s">
        <v>14</v>
      </c>
    </row>
    <row r="7" spans="1:22" ht="36" x14ac:dyDescent="0.2">
      <c r="A7" s="94" t="s">
        <v>13</v>
      </c>
      <c r="B7" s="95" t="s">
        <v>12</v>
      </c>
      <c r="C7" s="96" t="s">
        <v>157</v>
      </c>
      <c r="D7" s="306" t="s">
        <v>334</v>
      </c>
      <c r="E7" s="306" t="s">
        <v>335</v>
      </c>
      <c r="F7" s="306" t="s">
        <v>336</v>
      </c>
      <c r="G7" s="174" t="s">
        <v>363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1.75" customHeight="1" x14ac:dyDescent="0.2">
      <c r="A8" s="97"/>
      <c r="B8" s="98" t="s">
        <v>100</v>
      </c>
      <c r="C8" s="98" t="s">
        <v>101</v>
      </c>
      <c r="D8" s="303" t="s">
        <v>102</v>
      </c>
      <c r="E8" s="303" t="s">
        <v>103</v>
      </c>
      <c r="F8" s="303" t="s">
        <v>104</v>
      </c>
      <c r="G8" s="99" t="s">
        <v>105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279" t="s">
        <v>5</v>
      </c>
      <c r="B9" s="168" t="s">
        <v>170</v>
      </c>
      <c r="C9" s="289" t="s">
        <v>171</v>
      </c>
      <c r="D9" s="346"/>
      <c r="E9" s="346"/>
      <c r="F9" s="304"/>
      <c r="G9" s="291"/>
    </row>
    <row r="10" spans="1:22" s="12" customFormat="1" ht="18" customHeight="1" x14ac:dyDescent="0.2">
      <c r="A10" s="279" t="s">
        <v>6</v>
      </c>
      <c r="B10" s="169" t="s">
        <v>313</v>
      </c>
      <c r="C10" s="305" t="s">
        <v>172</v>
      </c>
      <c r="D10" s="347">
        <f>SUM(D9:D9)</f>
        <v>0</v>
      </c>
      <c r="E10" s="347">
        <f>SUM(E9:E9)</f>
        <v>0</v>
      </c>
      <c r="F10" s="292">
        <f>SUM(F9:F9)</f>
        <v>0</v>
      </c>
      <c r="G10" s="292">
        <f>SUM(G9:G9)</f>
        <v>0</v>
      </c>
    </row>
    <row r="11" spans="1:22" s="12" customFormat="1" ht="18" customHeight="1" x14ac:dyDescent="0.2">
      <c r="A11" s="279" t="s">
        <v>7</v>
      </c>
      <c r="B11" s="170" t="s">
        <v>2</v>
      </c>
      <c r="C11" s="289" t="s">
        <v>188</v>
      </c>
      <c r="D11" s="333"/>
      <c r="E11" s="333"/>
      <c r="F11" s="304"/>
      <c r="G11" s="293">
        <f>D11+E11</f>
        <v>0</v>
      </c>
    </row>
    <row r="12" spans="1:22" s="12" customFormat="1" ht="18" customHeight="1" x14ac:dyDescent="0.2">
      <c r="A12" s="279" t="s">
        <v>8</v>
      </c>
      <c r="B12" s="170" t="s">
        <v>189</v>
      </c>
      <c r="C12" s="289" t="s">
        <v>190</v>
      </c>
      <c r="D12" s="333"/>
      <c r="E12" s="333"/>
      <c r="F12" s="304"/>
      <c r="G12" s="293"/>
    </row>
    <row r="13" spans="1:22" s="12" customFormat="1" ht="18" customHeight="1" x14ac:dyDescent="0.2">
      <c r="A13" s="279" t="s">
        <v>9</v>
      </c>
      <c r="B13" s="170" t="s">
        <v>191</v>
      </c>
      <c r="C13" s="289" t="s">
        <v>192</v>
      </c>
      <c r="D13" s="333"/>
      <c r="E13" s="333"/>
      <c r="F13" s="304"/>
      <c r="G13" s="293"/>
    </row>
    <row r="14" spans="1:22" s="12" customFormat="1" ht="18" customHeight="1" x14ac:dyDescent="0.2">
      <c r="A14" s="279" t="s">
        <v>10</v>
      </c>
      <c r="B14" s="170" t="s">
        <v>193</v>
      </c>
      <c r="C14" s="289" t="s">
        <v>194</v>
      </c>
      <c r="D14" s="333"/>
      <c r="E14" s="333"/>
      <c r="F14" s="304"/>
      <c r="G14" s="293">
        <f>D14+E14</f>
        <v>0</v>
      </c>
    </row>
    <row r="15" spans="1:22" s="12" customFormat="1" ht="18" customHeight="1" x14ac:dyDescent="0.2">
      <c r="A15" s="279" t="s">
        <v>11</v>
      </c>
      <c r="B15" s="170" t="s">
        <v>195</v>
      </c>
      <c r="C15" s="289" t="s">
        <v>196</v>
      </c>
      <c r="D15" s="333"/>
      <c r="E15" s="333"/>
      <c r="F15" s="304"/>
      <c r="G15" s="293">
        <f>D15+E15</f>
        <v>0</v>
      </c>
    </row>
    <row r="16" spans="1:22" s="12" customFormat="1" ht="18" customHeight="1" x14ac:dyDescent="0.2">
      <c r="A16" s="279" t="s">
        <v>22</v>
      </c>
      <c r="B16" s="170" t="s">
        <v>197</v>
      </c>
      <c r="C16" s="289" t="s">
        <v>198</v>
      </c>
      <c r="D16" s="333"/>
      <c r="E16" s="333"/>
      <c r="F16" s="304"/>
      <c r="G16" s="295"/>
    </row>
    <row r="17" spans="1:7" s="12" customFormat="1" ht="18" customHeight="1" x14ac:dyDescent="0.2">
      <c r="A17" s="279" t="s">
        <v>23</v>
      </c>
      <c r="B17" s="170" t="s">
        <v>199</v>
      </c>
      <c r="C17" s="289" t="s">
        <v>200</v>
      </c>
      <c r="D17" s="333"/>
      <c r="E17" s="333"/>
      <c r="F17" s="304"/>
      <c r="G17" s="296"/>
    </row>
    <row r="18" spans="1:7" s="13" customFormat="1" ht="18" customHeight="1" x14ac:dyDescent="0.2">
      <c r="A18" s="279" t="s">
        <v>24</v>
      </c>
      <c r="B18" s="170" t="s">
        <v>201</v>
      </c>
      <c r="C18" s="289" t="s">
        <v>202</v>
      </c>
      <c r="D18" s="333"/>
      <c r="E18" s="333"/>
      <c r="F18" s="304"/>
      <c r="G18" s="297"/>
    </row>
    <row r="19" spans="1:7" s="12" customFormat="1" ht="18" customHeight="1" x14ac:dyDescent="0.2">
      <c r="A19" s="279" t="s">
        <v>25</v>
      </c>
      <c r="B19" s="170" t="s">
        <v>203</v>
      </c>
      <c r="C19" s="289" t="s">
        <v>204</v>
      </c>
      <c r="D19" s="333"/>
      <c r="E19" s="333"/>
      <c r="F19" s="304"/>
      <c r="G19" s="298"/>
    </row>
    <row r="20" spans="1:7" s="12" customFormat="1" ht="27.75" customHeight="1" x14ac:dyDescent="0.2">
      <c r="A20" s="279" t="s">
        <v>26</v>
      </c>
      <c r="B20" s="171" t="s">
        <v>314</v>
      </c>
      <c r="C20" s="305" t="s">
        <v>205</v>
      </c>
      <c r="D20" s="337">
        <f>SUM(D11:D19)</f>
        <v>0</v>
      </c>
      <c r="E20" s="337">
        <f>SUM(E11:E19)</f>
        <v>0</v>
      </c>
      <c r="F20" s="299">
        <f>SUM(F11:F19)</f>
        <v>0</v>
      </c>
      <c r="G20" s="299">
        <f>SUM(G11:G19)</f>
        <v>0</v>
      </c>
    </row>
    <row r="21" spans="1:7" s="12" customFormat="1" ht="18" customHeight="1" x14ac:dyDescent="0.2">
      <c r="A21" s="279" t="s">
        <v>27</v>
      </c>
      <c r="B21" s="169" t="s">
        <v>290</v>
      </c>
      <c r="C21" s="290" t="s">
        <v>211</v>
      </c>
      <c r="D21" s="334"/>
      <c r="E21" s="334"/>
      <c r="F21" s="305"/>
      <c r="G21" s="300"/>
    </row>
    <row r="22" spans="1:7" s="12" customFormat="1" ht="18" customHeight="1" x14ac:dyDescent="0.2">
      <c r="A22" s="279" t="s">
        <v>28</v>
      </c>
      <c r="B22" s="169" t="s">
        <v>312</v>
      </c>
      <c r="C22" s="290" t="s">
        <v>212</v>
      </c>
      <c r="D22" s="334"/>
      <c r="E22" s="334"/>
      <c r="F22" s="305"/>
      <c r="G22" s="301"/>
    </row>
    <row r="23" spans="1:7" s="12" customFormat="1" ht="18" customHeight="1" x14ac:dyDescent="0.2">
      <c r="A23" s="279" t="s">
        <v>29</v>
      </c>
      <c r="B23" s="171" t="s">
        <v>315</v>
      </c>
      <c r="C23" s="290" t="s">
        <v>213</v>
      </c>
      <c r="D23" s="349">
        <f>D20+D21+D22+D10</f>
        <v>0</v>
      </c>
      <c r="E23" s="338">
        <f>E20+E21+E22+E10</f>
        <v>0</v>
      </c>
      <c r="F23" s="302">
        <f>F20+F21+F22+F10</f>
        <v>0</v>
      </c>
      <c r="G23" s="302">
        <f>G20+G21+G22+G10</f>
        <v>0</v>
      </c>
    </row>
    <row r="24" spans="1:7" s="12" customFormat="1" ht="18" customHeight="1" x14ac:dyDescent="0.2">
      <c r="A24"/>
      <c r="B24" s="1"/>
      <c r="C24" s="1"/>
      <c r="D24" s="1"/>
      <c r="E24" s="1"/>
      <c r="F24" s="1"/>
      <c r="G24" s="1"/>
    </row>
    <row r="25" spans="1:7" s="12" customFormat="1" ht="18" customHeight="1" x14ac:dyDescent="0.3">
      <c r="A25" s="853" t="s">
        <v>17</v>
      </c>
      <c r="B25" s="852"/>
      <c r="C25" s="852"/>
      <c r="D25" s="852"/>
      <c r="E25" s="852"/>
      <c r="F25" s="852"/>
      <c r="G25" s="852"/>
    </row>
    <row r="26" spans="1:7" s="12" customFormat="1" ht="18" customHeight="1" x14ac:dyDescent="0.3">
      <c r="A26" s="853" t="s">
        <v>366</v>
      </c>
      <c r="B26" s="852"/>
      <c r="C26" s="852"/>
      <c r="D26" s="852"/>
      <c r="E26" s="852"/>
      <c r="F26" s="852"/>
      <c r="G26" s="852"/>
    </row>
    <row r="27" spans="1:7" s="12" customFormat="1" ht="18" customHeight="1" x14ac:dyDescent="0.25">
      <c r="A27" s="2"/>
      <c r="B27" s="3"/>
      <c r="C27" s="3"/>
      <c r="D27" s="3"/>
      <c r="E27" s="3"/>
      <c r="F27" s="3"/>
      <c r="G27" s="1"/>
    </row>
    <row r="28" spans="1:7" s="12" customFormat="1" ht="18" customHeight="1" x14ac:dyDescent="0.2">
      <c r="A28" s="4"/>
      <c r="B28" s="3" t="s">
        <v>18</v>
      </c>
      <c r="C28" s="3"/>
      <c r="D28" s="3"/>
      <c r="E28" s="3"/>
      <c r="F28" s="3"/>
      <c r="G28" s="1"/>
    </row>
    <row r="29" spans="1:7" s="12" customFormat="1" ht="31.5" customHeight="1" x14ac:dyDescent="0.2">
      <c r="A29"/>
      <c r="B29" s="1"/>
      <c r="C29" s="1"/>
      <c r="D29" s="1"/>
      <c r="E29" s="1"/>
      <c r="F29" s="1"/>
      <c r="G29" s="93" t="s">
        <v>14</v>
      </c>
    </row>
    <row r="30" spans="1:7" s="100" customFormat="1" ht="36" customHeight="1" x14ac:dyDescent="0.2">
      <c r="A30" s="94" t="s">
        <v>13</v>
      </c>
      <c r="B30" s="95" t="s">
        <v>12</v>
      </c>
      <c r="C30" s="96" t="s">
        <v>157</v>
      </c>
      <c r="D30" s="306" t="s">
        <v>334</v>
      </c>
      <c r="E30" s="306" t="s">
        <v>335</v>
      </c>
      <c r="F30" s="306" t="s">
        <v>336</v>
      </c>
      <c r="G30" s="174" t="s">
        <v>363</v>
      </c>
    </row>
    <row r="31" spans="1:7" s="12" customFormat="1" ht="19.5" customHeight="1" x14ac:dyDescent="0.2">
      <c r="A31" s="97"/>
      <c r="B31" s="98" t="s">
        <v>100</v>
      </c>
      <c r="C31" s="98" t="s">
        <v>101</v>
      </c>
      <c r="D31" s="303" t="s">
        <v>102</v>
      </c>
      <c r="E31" s="303" t="s">
        <v>103</v>
      </c>
      <c r="F31" s="303" t="s">
        <v>104</v>
      </c>
      <c r="G31" s="99" t="s">
        <v>105</v>
      </c>
    </row>
    <row r="32" spans="1:7" s="12" customFormat="1" ht="19.5" customHeight="1" x14ac:dyDescent="0.2">
      <c r="A32" s="172" t="s">
        <v>5</v>
      </c>
      <c r="B32" s="168" t="s">
        <v>214</v>
      </c>
      <c r="C32" s="289" t="s">
        <v>215</v>
      </c>
      <c r="D32" s="333"/>
      <c r="E32" s="333"/>
      <c r="F32" s="304"/>
      <c r="G32" s="307">
        <f>D32+E32</f>
        <v>0</v>
      </c>
    </row>
    <row r="33" spans="1:7" s="12" customFormat="1" ht="19.5" customHeight="1" x14ac:dyDescent="0.2">
      <c r="A33" s="172" t="s">
        <v>6</v>
      </c>
      <c r="B33" s="168" t="s">
        <v>216</v>
      </c>
      <c r="C33" s="289" t="s">
        <v>218</v>
      </c>
      <c r="D33" s="333"/>
      <c r="E33" s="333"/>
      <c r="F33" s="304"/>
      <c r="G33" s="293"/>
    </row>
    <row r="34" spans="1:7" s="12" customFormat="1" ht="19.5" customHeight="1" x14ac:dyDescent="0.2">
      <c r="A34" s="173" t="s">
        <v>7</v>
      </c>
      <c r="B34" s="169" t="s">
        <v>217</v>
      </c>
      <c r="C34" s="305" t="s">
        <v>219</v>
      </c>
      <c r="D34" s="344">
        <f>SUM(D32:D33)</f>
        <v>0</v>
      </c>
      <c r="E34" s="383">
        <f>SUM(E32:E33)</f>
        <v>0</v>
      </c>
      <c r="F34" s="292">
        <f>SUM(F32:F33)</f>
        <v>0</v>
      </c>
      <c r="G34" s="292">
        <f>D34+E34</f>
        <v>0</v>
      </c>
    </row>
    <row r="35" spans="1:7" s="12" customFormat="1" ht="19.5" customHeight="1" x14ac:dyDescent="0.2">
      <c r="A35" s="173" t="s">
        <v>8</v>
      </c>
      <c r="B35" s="169" t="s">
        <v>221</v>
      </c>
      <c r="C35" s="290" t="s">
        <v>220</v>
      </c>
      <c r="D35" s="334"/>
      <c r="E35" s="334"/>
      <c r="F35" s="305"/>
      <c r="G35" s="292">
        <f>D35+E35</f>
        <v>0</v>
      </c>
    </row>
    <row r="36" spans="1:7" ht="19.5" customHeight="1" x14ac:dyDescent="0.2">
      <c r="A36" s="173" t="s">
        <v>9</v>
      </c>
      <c r="B36" s="169" t="s">
        <v>222</v>
      </c>
      <c r="C36" s="290" t="s">
        <v>223</v>
      </c>
      <c r="D36" s="334"/>
      <c r="E36" s="334"/>
      <c r="F36" s="305"/>
      <c r="G36" s="292">
        <f>D36+E36</f>
        <v>0</v>
      </c>
    </row>
    <row r="37" spans="1:7" ht="19.5" customHeight="1" x14ac:dyDescent="0.2">
      <c r="A37" s="173" t="s">
        <v>10</v>
      </c>
      <c r="B37" s="168" t="s">
        <v>117</v>
      </c>
      <c r="C37" s="289" t="s">
        <v>224</v>
      </c>
      <c r="D37" s="333"/>
      <c r="E37" s="333"/>
      <c r="F37" s="304"/>
      <c r="G37" s="308"/>
    </row>
    <row r="38" spans="1:7" ht="19.5" customHeight="1" x14ac:dyDescent="0.2">
      <c r="A38" s="172" t="s">
        <v>11</v>
      </c>
      <c r="B38" s="168" t="s">
        <v>225</v>
      </c>
      <c r="C38" s="289" t="s">
        <v>226</v>
      </c>
      <c r="D38" s="333"/>
      <c r="E38" s="333"/>
      <c r="F38" s="304"/>
      <c r="G38" s="308"/>
    </row>
    <row r="39" spans="1:7" ht="19.5" customHeight="1" x14ac:dyDescent="0.2">
      <c r="A39" s="172" t="s">
        <v>22</v>
      </c>
      <c r="B39" s="170" t="s">
        <v>1</v>
      </c>
      <c r="C39" s="289" t="s">
        <v>227</v>
      </c>
      <c r="D39" s="333"/>
      <c r="E39" s="333"/>
      <c r="F39" s="304"/>
      <c r="G39" s="293"/>
    </row>
    <row r="40" spans="1:7" ht="19.5" customHeight="1" x14ac:dyDescent="0.2">
      <c r="A40" s="173" t="s">
        <v>23</v>
      </c>
      <c r="B40" s="171" t="s">
        <v>118</v>
      </c>
      <c r="C40" s="290" t="s">
        <v>228</v>
      </c>
      <c r="D40" s="334"/>
      <c r="E40" s="334"/>
      <c r="F40" s="305"/>
      <c r="G40" s="291">
        <f>G38+G39</f>
        <v>0</v>
      </c>
    </row>
    <row r="41" spans="1:7" ht="19.5" customHeight="1" x14ac:dyDescent="0.2">
      <c r="A41" s="172" t="s">
        <v>24</v>
      </c>
      <c r="B41" s="170" t="s">
        <v>230</v>
      </c>
      <c r="C41" s="289" t="s">
        <v>229</v>
      </c>
      <c r="D41" s="333"/>
      <c r="E41" s="333"/>
      <c r="F41" s="304"/>
      <c r="G41" s="292"/>
    </row>
    <row r="42" spans="1:7" ht="19.5" customHeight="1" x14ac:dyDescent="0.2">
      <c r="A42" s="172" t="s">
        <v>25</v>
      </c>
      <c r="B42" s="170" t="s">
        <v>231</v>
      </c>
      <c r="C42" s="289" t="s">
        <v>232</v>
      </c>
      <c r="D42" s="333"/>
      <c r="E42" s="333"/>
      <c r="F42" s="304"/>
      <c r="G42" s="293"/>
    </row>
    <row r="43" spans="1:7" ht="19.5" customHeight="1" x14ac:dyDescent="0.2">
      <c r="A43" s="172" t="s">
        <v>26</v>
      </c>
      <c r="B43" s="168" t="s">
        <v>63</v>
      </c>
      <c r="C43" s="289" t="s">
        <v>233</v>
      </c>
      <c r="D43" s="333"/>
      <c r="E43" s="333"/>
      <c r="F43" s="304"/>
      <c r="G43" s="293"/>
    </row>
    <row r="44" spans="1:7" x14ac:dyDescent="0.2">
      <c r="A44" s="173" t="s">
        <v>27</v>
      </c>
      <c r="B44" s="169" t="s">
        <v>235</v>
      </c>
      <c r="C44" s="290" t="s">
        <v>234</v>
      </c>
      <c r="D44" s="335">
        <f>D34+D35+D36+D37+D40+D41+D42+D43</f>
        <v>0</v>
      </c>
      <c r="E44" s="335">
        <f>E34+E35+E36+E37+E40+E41+E42+E43</f>
        <v>0</v>
      </c>
      <c r="F44" s="291">
        <f>F34+F35+F36+F37+F40+F41+F42+F43</f>
        <v>0</v>
      </c>
      <c r="G44" s="291">
        <f>G34+G35+G36+G37+G40+G41+G42+G43</f>
        <v>0</v>
      </c>
    </row>
  </sheetData>
  <mergeCells count="5">
    <mergeCell ref="A26:G26"/>
    <mergeCell ref="B1:G1"/>
    <mergeCell ref="A2:G2"/>
    <mergeCell ref="A3:G3"/>
    <mergeCell ref="A25:G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"/>
  <dimension ref="A2:E41"/>
  <sheetViews>
    <sheetView zoomScaleNormal="100" workbookViewId="0">
      <selection activeCell="C30" sqref="C30"/>
    </sheetView>
  </sheetViews>
  <sheetFormatPr defaultRowHeight="12.75" x14ac:dyDescent="0.2"/>
  <cols>
    <col min="1" max="1" width="57.42578125" customWidth="1"/>
    <col min="2" max="2" width="18.7109375" customWidth="1"/>
    <col min="3" max="3" width="18.42578125" customWidth="1"/>
  </cols>
  <sheetData>
    <row r="2" spans="1:5" x14ac:dyDescent="0.2">
      <c r="A2" s="847" t="s">
        <v>704</v>
      </c>
      <c r="B2" s="847"/>
      <c r="C2" s="847"/>
      <c r="D2" s="51"/>
      <c r="E2" s="51"/>
    </row>
    <row r="3" spans="1:5" x14ac:dyDescent="0.2">
      <c r="A3" s="7"/>
      <c r="B3" s="672"/>
      <c r="C3" s="7"/>
      <c r="D3" s="51"/>
      <c r="E3" s="51"/>
    </row>
    <row r="4" spans="1:5" ht="36" customHeight="1" x14ac:dyDescent="0.2">
      <c r="A4" s="855" t="s">
        <v>706</v>
      </c>
      <c r="B4" s="855"/>
      <c r="C4" s="856"/>
    </row>
    <row r="5" spans="1:5" ht="15.75" x14ac:dyDescent="0.2">
      <c r="A5" s="857" t="s">
        <v>143</v>
      </c>
      <c r="B5" s="857"/>
      <c r="C5" s="858"/>
    </row>
    <row r="6" spans="1:5" ht="15.75" x14ac:dyDescent="0.2">
      <c r="A6" s="155"/>
      <c r="B6" s="673"/>
      <c r="C6" s="163" t="s">
        <v>428</v>
      </c>
    </row>
    <row r="7" spans="1:5" x14ac:dyDescent="0.2">
      <c r="A7" s="162" t="s">
        <v>100</v>
      </c>
      <c r="B7" s="683"/>
      <c r="C7" s="162" t="s">
        <v>103</v>
      </c>
    </row>
    <row r="8" spans="1:5" s="60" customFormat="1" ht="26.25" x14ac:dyDescent="0.25">
      <c r="A8" s="61"/>
      <c r="B8" s="689" t="s">
        <v>707</v>
      </c>
      <c r="C8" s="682" t="s">
        <v>705</v>
      </c>
    </row>
    <row r="9" spans="1:5" s="60" customFormat="1" ht="17.25" customHeight="1" x14ac:dyDescent="0.25">
      <c r="A9" s="594" t="s">
        <v>713</v>
      </c>
      <c r="B9" s="690" t="s">
        <v>709</v>
      </c>
      <c r="C9" s="603"/>
    </row>
    <row r="10" spans="1:5" s="60" customFormat="1" ht="15.75" x14ac:dyDescent="0.25">
      <c r="A10" s="590" t="s">
        <v>714</v>
      </c>
      <c r="B10" s="691" t="s">
        <v>708</v>
      </c>
      <c r="C10" s="603">
        <v>2558000</v>
      </c>
    </row>
    <row r="11" spans="1:5" ht="31.5" x14ac:dyDescent="0.25">
      <c r="A11" s="808" t="s">
        <v>802</v>
      </c>
      <c r="B11" s="691" t="s">
        <v>803</v>
      </c>
      <c r="C11" s="587">
        <v>3435000</v>
      </c>
    </row>
    <row r="12" spans="1:5" ht="15.75" x14ac:dyDescent="0.25">
      <c r="A12" s="590" t="s">
        <v>715</v>
      </c>
      <c r="B12" s="691" t="s">
        <v>710</v>
      </c>
      <c r="C12" s="587">
        <v>2877000</v>
      </c>
    </row>
    <row r="13" spans="1:5" s="60" customFormat="1" ht="15.75" hidden="1" x14ac:dyDescent="0.25">
      <c r="A13" s="591"/>
      <c r="B13" s="692"/>
      <c r="C13" s="357"/>
    </row>
    <row r="14" spans="1:5" s="60" customFormat="1" ht="15.75" hidden="1" x14ac:dyDescent="0.25">
      <c r="A14" s="592" t="s">
        <v>112</v>
      </c>
      <c r="B14" s="693"/>
      <c r="C14" s="357"/>
    </row>
    <row r="15" spans="1:5" s="60" customFormat="1" ht="15.75" hidden="1" x14ac:dyDescent="0.25">
      <c r="A15" s="591" t="s">
        <v>113</v>
      </c>
      <c r="B15" s="692"/>
      <c r="C15" s="357"/>
    </row>
    <row r="16" spans="1:5" s="60" customFormat="1" ht="15.75" x14ac:dyDescent="0.25">
      <c r="A16" s="593" t="s">
        <v>716</v>
      </c>
      <c r="B16" s="694" t="s">
        <v>711</v>
      </c>
      <c r="C16" s="596">
        <v>1626000</v>
      </c>
    </row>
    <row r="17" spans="1:4" ht="15.75" x14ac:dyDescent="0.25">
      <c r="A17" s="593" t="s">
        <v>639</v>
      </c>
      <c r="B17" s="694" t="s">
        <v>712</v>
      </c>
      <c r="C17" s="595"/>
    </row>
    <row r="18" spans="1:4" ht="15.75" x14ac:dyDescent="0.25">
      <c r="A18" s="593" t="s">
        <v>640</v>
      </c>
      <c r="B18" s="809" t="s">
        <v>804</v>
      </c>
      <c r="C18" s="62">
        <v>200000</v>
      </c>
    </row>
    <row r="19" spans="1:4" ht="15" x14ac:dyDescent="0.25">
      <c r="A19" s="589" t="s">
        <v>648</v>
      </c>
      <c r="B19" s="685" t="s">
        <v>205</v>
      </c>
      <c r="C19" s="604">
        <f>C9+C10+C11+C12+C16+C18</f>
        <v>10696000</v>
      </c>
    </row>
    <row r="20" spans="1:4" x14ac:dyDescent="0.2">
      <c r="A20" s="588"/>
      <c r="B20" s="684"/>
      <c r="C20" s="74"/>
    </row>
    <row r="21" spans="1:4" ht="14.25" x14ac:dyDescent="0.2">
      <c r="A21" s="589" t="s">
        <v>357</v>
      </c>
      <c r="B21" s="685"/>
      <c r="C21" s="356"/>
    </row>
    <row r="22" spans="1:4" ht="14.25" x14ac:dyDescent="0.2">
      <c r="A22" s="589" t="s">
        <v>627</v>
      </c>
      <c r="B22" s="685" t="s">
        <v>177</v>
      </c>
      <c r="C22" s="265">
        <f>C23</f>
        <v>2400000</v>
      </c>
    </row>
    <row r="23" spans="1:4" ht="15" x14ac:dyDescent="0.25">
      <c r="A23" s="473" t="s">
        <v>626</v>
      </c>
      <c r="B23" s="687"/>
      <c r="C23" s="62">
        <v>2400000</v>
      </c>
    </row>
    <row r="24" spans="1:4" ht="14.25" x14ac:dyDescent="0.2">
      <c r="A24" s="589" t="s">
        <v>388</v>
      </c>
      <c r="B24" s="685"/>
      <c r="C24" s="586">
        <f>C25+C26+C27</f>
        <v>15500000</v>
      </c>
    </row>
    <row r="25" spans="1:4" ht="15" x14ac:dyDescent="0.25">
      <c r="A25" s="585" t="s">
        <v>629</v>
      </c>
      <c r="B25" s="695" t="s">
        <v>179</v>
      </c>
      <c r="C25" s="74">
        <v>12000000</v>
      </c>
    </row>
    <row r="26" spans="1:4" ht="15" x14ac:dyDescent="0.25">
      <c r="A26" s="473" t="s">
        <v>628</v>
      </c>
      <c r="B26" s="686" t="s">
        <v>433</v>
      </c>
      <c r="C26" s="74">
        <v>3300000</v>
      </c>
    </row>
    <row r="27" spans="1:4" ht="15" x14ac:dyDescent="0.25">
      <c r="A27" s="473" t="s">
        <v>638</v>
      </c>
      <c r="B27" s="686" t="s">
        <v>565</v>
      </c>
      <c r="C27" s="74">
        <v>200000</v>
      </c>
    </row>
    <row r="28" spans="1:4" ht="14.25" x14ac:dyDescent="0.2">
      <c r="A28" s="589" t="s">
        <v>630</v>
      </c>
      <c r="B28" s="685" t="s">
        <v>186</v>
      </c>
      <c r="C28" s="586">
        <v>500000</v>
      </c>
      <c r="D28" s="27"/>
    </row>
    <row r="29" spans="1:4" ht="14.25" x14ac:dyDescent="0.2">
      <c r="A29" s="605" t="s">
        <v>717</v>
      </c>
      <c r="B29" s="688" t="s">
        <v>187</v>
      </c>
      <c r="C29" s="696">
        <f>C22+C24+C28</f>
        <v>18400000</v>
      </c>
    </row>
    <row r="30" spans="1:4" x14ac:dyDescent="0.2">
      <c r="C30" s="597"/>
    </row>
    <row r="31" spans="1:4" ht="15" x14ac:dyDescent="0.25">
      <c r="A31" s="379"/>
      <c r="B31" s="379"/>
    </row>
    <row r="32" spans="1:4" x14ac:dyDescent="0.2">
      <c r="A32" s="29"/>
      <c r="B32" s="29"/>
      <c r="C32" s="378"/>
    </row>
    <row r="33" spans="1:3" x14ac:dyDescent="0.2">
      <c r="C33" s="29"/>
    </row>
    <row r="35" spans="1:3" x14ac:dyDescent="0.2">
      <c r="A35" s="6"/>
      <c r="B35" s="6"/>
    </row>
    <row r="41" spans="1:3" x14ac:dyDescent="0.2">
      <c r="A41" s="6"/>
      <c r="B41" s="6"/>
    </row>
  </sheetData>
  <mergeCells count="3">
    <mergeCell ref="A2:C2"/>
    <mergeCell ref="A4:C4"/>
    <mergeCell ref="A5:C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3"/>
  <sheetViews>
    <sheetView zoomScaleNormal="100" workbookViewId="0">
      <selection activeCell="A49" sqref="A49"/>
    </sheetView>
  </sheetViews>
  <sheetFormatPr defaultRowHeight="12.75" x14ac:dyDescent="0.2"/>
  <cols>
    <col min="1" max="1" width="70.85546875" style="147" customWidth="1"/>
    <col min="2" max="2" width="13.42578125" style="49" customWidth="1"/>
    <col min="3" max="4" width="11.140625" bestFit="1" customWidth="1"/>
  </cols>
  <sheetData>
    <row r="1" spans="1:3" x14ac:dyDescent="0.2">
      <c r="A1" s="847" t="s">
        <v>690</v>
      </c>
      <c r="B1" s="847"/>
    </row>
    <row r="2" spans="1:3" x14ac:dyDescent="0.2">
      <c r="A2" s="7"/>
      <c r="B2" s="7"/>
    </row>
    <row r="3" spans="1:3" x14ac:dyDescent="0.2">
      <c r="A3" s="7"/>
      <c r="B3" s="7"/>
    </row>
    <row r="4" spans="1:3" x14ac:dyDescent="0.2">
      <c r="A4" s="7"/>
      <c r="B4" s="7"/>
    </row>
    <row r="5" spans="1:3" ht="15.75" x14ac:dyDescent="0.2">
      <c r="A5" s="859" t="s">
        <v>236</v>
      </c>
      <c r="B5" s="859"/>
    </row>
    <row r="6" spans="1:3" ht="15.75" x14ac:dyDescent="0.2">
      <c r="A6" s="859" t="s">
        <v>143</v>
      </c>
      <c r="B6" s="859"/>
    </row>
    <row r="7" spans="1:3" ht="15.75" x14ac:dyDescent="0.2">
      <c r="A7" s="148"/>
      <c r="B7" s="51" t="s">
        <v>424</v>
      </c>
    </row>
    <row r="8" spans="1:3" x14ac:dyDescent="0.2">
      <c r="A8" s="164" t="s">
        <v>100</v>
      </c>
      <c r="B8" s="150" t="s">
        <v>101</v>
      </c>
    </row>
    <row r="9" spans="1:3" s="146" customFormat="1" ht="48.75" customHeight="1" x14ac:dyDescent="0.2">
      <c r="A9" s="151" t="s">
        <v>124</v>
      </c>
      <c r="B9" s="152" t="s">
        <v>734</v>
      </c>
    </row>
    <row r="10" spans="1:3" x14ac:dyDescent="0.2">
      <c r="A10" s="153" t="s">
        <v>147</v>
      </c>
      <c r="B10" s="405">
        <f>SUM(B11,B12,B17,B18,B19,B20)</f>
        <v>29485215</v>
      </c>
    </row>
    <row r="11" spans="1:3" ht="22.5" customHeight="1" x14ac:dyDescent="0.2">
      <c r="A11" s="149" t="s">
        <v>148</v>
      </c>
      <c r="B11" s="324">
        <v>0</v>
      </c>
    </row>
    <row r="12" spans="1:3" ht="20.25" customHeight="1" x14ac:dyDescent="0.2">
      <c r="A12" s="149" t="s">
        <v>324</v>
      </c>
      <c r="B12" s="324">
        <f>B13+B14+B15+B16</f>
        <v>13402145</v>
      </c>
    </row>
    <row r="13" spans="1:3" ht="21" customHeight="1" x14ac:dyDescent="0.2">
      <c r="A13" s="149" t="s">
        <v>149</v>
      </c>
      <c r="B13" s="324">
        <v>2827640</v>
      </c>
      <c r="C13" s="27"/>
    </row>
    <row r="14" spans="1:3" ht="20.25" customHeight="1" x14ac:dyDescent="0.2">
      <c r="A14" s="149" t="s">
        <v>150</v>
      </c>
      <c r="B14" s="324">
        <v>6464000</v>
      </c>
      <c r="C14" s="27"/>
    </row>
    <row r="15" spans="1:3" ht="21" customHeight="1" x14ac:dyDescent="0.2">
      <c r="A15" s="149" t="s">
        <v>151</v>
      </c>
      <c r="B15" s="324">
        <v>1191285</v>
      </c>
      <c r="C15" s="27"/>
    </row>
    <row r="16" spans="1:3" ht="20.25" customHeight="1" x14ac:dyDescent="0.2">
      <c r="A16" s="149" t="s">
        <v>152</v>
      </c>
      <c r="B16" s="324">
        <v>2919220</v>
      </c>
      <c r="C16" s="27"/>
    </row>
    <row r="17" spans="1:4" ht="20.25" customHeight="1" x14ac:dyDescent="0.2">
      <c r="A17" s="149" t="s">
        <v>325</v>
      </c>
      <c r="B17" s="324">
        <v>6000000</v>
      </c>
      <c r="C17" s="27"/>
    </row>
    <row r="18" spans="1:4" ht="20.25" customHeight="1" x14ac:dyDescent="0.2">
      <c r="A18" s="149" t="s">
        <v>504</v>
      </c>
      <c r="B18" s="324">
        <v>708900</v>
      </c>
      <c r="C18" s="27"/>
    </row>
    <row r="19" spans="1:4" ht="20.25" customHeight="1" x14ac:dyDescent="0.2">
      <c r="A19" s="149" t="s">
        <v>735</v>
      </c>
      <c r="B19" s="324">
        <v>324200</v>
      </c>
      <c r="C19" s="27"/>
    </row>
    <row r="20" spans="1:4" ht="20.25" customHeight="1" x14ac:dyDescent="0.2">
      <c r="A20" s="149" t="s">
        <v>422</v>
      </c>
      <c r="B20" s="324">
        <v>9049970</v>
      </c>
      <c r="C20" s="27"/>
    </row>
    <row r="21" spans="1:4" ht="26.25" customHeight="1" x14ac:dyDescent="0.2">
      <c r="A21" s="153" t="s">
        <v>327</v>
      </c>
      <c r="B21" s="325">
        <f>B22+B28</f>
        <v>36047200</v>
      </c>
      <c r="C21" s="27"/>
    </row>
    <row r="22" spans="1:4" ht="24.75" customHeight="1" x14ac:dyDescent="0.2">
      <c r="A22" s="149" t="s">
        <v>153</v>
      </c>
      <c r="B22" s="325">
        <f>B23+B24+B25+B26</f>
        <v>31798800</v>
      </c>
    </row>
    <row r="23" spans="1:4" ht="16.5" customHeight="1" x14ac:dyDescent="0.2">
      <c r="A23" s="149" t="s">
        <v>736</v>
      </c>
      <c r="B23" s="324">
        <v>15613800</v>
      </c>
    </row>
    <row r="24" spans="1:4" ht="27" customHeight="1" x14ac:dyDescent="0.2">
      <c r="A24" s="149" t="s">
        <v>737</v>
      </c>
      <c r="B24" s="324">
        <v>5880000</v>
      </c>
    </row>
    <row r="25" spans="1:4" ht="22.5" customHeight="1" x14ac:dyDescent="0.2">
      <c r="A25" s="149" t="s">
        <v>738</v>
      </c>
      <c r="B25" s="324">
        <v>7365000</v>
      </c>
    </row>
    <row r="26" spans="1:4" ht="27.75" customHeight="1" x14ac:dyDescent="0.2">
      <c r="A26" s="149" t="s">
        <v>478</v>
      </c>
      <c r="B26" s="324">
        <v>2940000</v>
      </c>
    </row>
    <row r="27" spans="1:4" ht="16.5" customHeight="1" x14ac:dyDescent="0.2">
      <c r="A27" s="149" t="s">
        <v>479</v>
      </c>
      <c r="B27" s="324"/>
    </row>
    <row r="28" spans="1:4" x14ac:dyDescent="0.2">
      <c r="A28" s="149" t="s">
        <v>326</v>
      </c>
      <c r="B28" s="325">
        <f>B29+B30</f>
        <v>4248400</v>
      </c>
      <c r="D28" s="27"/>
    </row>
    <row r="29" spans="1:4" ht="20.25" customHeight="1" x14ac:dyDescent="0.2">
      <c r="A29" s="149" t="s">
        <v>505</v>
      </c>
      <c r="B29" s="408">
        <v>2832267</v>
      </c>
      <c r="D29" s="27"/>
    </row>
    <row r="30" spans="1:4" ht="24.75" customHeight="1" x14ac:dyDescent="0.2">
      <c r="A30" s="149" t="s">
        <v>506</v>
      </c>
      <c r="B30" s="324">
        <v>1416133</v>
      </c>
    </row>
    <row r="31" spans="1:4" ht="24.75" customHeight="1" x14ac:dyDescent="0.2">
      <c r="A31" s="149" t="s">
        <v>739</v>
      </c>
      <c r="B31" s="324"/>
    </row>
    <row r="32" spans="1:4" ht="31.5" customHeight="1" x14ac:dyDescent="0.2">
      <c r="A32" s="149" t="s">
        <v>740</v>
      </c>
      <c r="B32" s="324"/>
    </row>
    <row r="33" spans="1:4" ht="29.25" customHeight="1" x14ac:dyDescent="0.2">
      <c r="A33" s="153" t="s">
        <v>0</v>
      </c>
      <c r="B33" s="325">
        <f>SUM(B34,B35,B36,B39)</f>
        <v>26385850</v>
      </c>
    </row>
    <row r="34" spans="1:4" ht="15.75" customHeight="1" x14ac:dyDescent="0.2">
      <c r="A34" s="149" t="s">
        <v>420</v>
      </c>
      <c r="B34" s="408">
        <v>10997000</v>
      </c>
    </row>
    <row r="35" spans="1:4" ht="15.75" customHeight="1" x14ac:dyDescent="0.2">
      <c r="A35" s="149" t="s">
        <v>507</v>
      </c>
      <c r="B35" s="408">
        <v>0</v>
      </c>
    </row>
    <row r="36" spans="1:4" ht="19.5" customHeight="1" x14ac:dyDescent="0.2">
      <c r="A36" s="149" t="s">
        <v>328</v>
      </c>
      <c r="B36" s="325">
        <f>SUM(B37,B38)</f>
        <v>15279410</v>
      </c>
    </row>
    <row r="37" spans="1:4" ht="19.5" customHeight="1" x14ac:dyDescent="0.2">
      <c r="A37" s="149" t="s">
        <v>329</v>
      </c>
      <c r="B37" s="324">
        <v>8816000</v>
      </c>
    </row>
    <row r="38" spans="1:4" ht="19.5" customHeight="1" x14ac:dyDescent="0.2">
      <c r="A38" s="149" t="s">
        <v>330</v>
      </c>
      <c r="B38" s="324">
        <v>6463410</v>
      </c>
    </row>
    <row r="39" spans="1:4" ht="19.5" customHeight="1" x14ac:dyDescent="0.2">
      <c r="A39" s="149" t="s">
        <v>508</v>
      </c>
      <c r="B39" s="367">
        <v>109440</v>
      </c>
    </row>
    <row r="40" spans="1:4" ht="21.75" customHeight="1" x14ac:dyDescent="0.2">
      <c r="A40" s="153" t="s">
        <v>155</v>
      </c>
      <c r="B40" s="443">
        <f>SUM(B41:B41)</f>
        <v>1894860</v>
      </c>
    </row>
    <row r="41" spans="1:4" ht="18" customHeight="1" x14ac:dyDescent="0.2">
      <c r="A41" s="149" t="s">
        <v>509</v>
      </c>
      <c r="B41" s="408">
        <v>1894860</v>
      </c>
    </row>
    <row r="42" spans="1:4" ht="19.5" customHeight="1" x14ac:dyDescent="0.25">
      <c r="A42" s="444" t="s">
        <v>135</v>
      </c>
      <c r="B42" s="445">
        <f>SUM(B10,B21,B33,B40)</f>
        <v>93813125</v>
      </c>
      <c r="D42" s="27"/>
    </row>
    <row r="43" spans="1:4" x14ac:dyDescent="0.2">
      <c r="B43" s="265"/>
    </row>
  </sheetData>
  <mergeCells count="3">
    <mergeCell ref="A1:B1"/>
    <mergeCell ref="A5:B5"/>
    <mergeCell ref="A6:B6"/>
  </mergeCells>
  <phoneticPr fontId="0" type="noConversion"/>
  <printOptions horizontalCentered="1"/>
  <pageMargins left="0.59055118110236227" right="0.59055118110236227" top="0.51181102362204722" bottom="0.51181102362204722" header="0.51181102362204722" footer="0.51181102362204722"/>
  <pageSetup paperSize="9"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2"/>
  <sheetViews>
    <sheetView topLeftCell="C7" zoomScaleNormal="100" workbookViewId="0">
      <selection activeCell="H16" sqref="H16"/>
    </sheetView>
  </sheetViews>
  <sheetFormatPr defaultRowHeight="12.75" x14ac:dyDescent="0.2"/>
  <cols>
    <col min="1" max="1" width="3.42578125" customWidth="1"/>
    <col min="2" max="2" width="29.28515625" customWidth="1"/>
    <col min="3" max="3" width="17.85546875" customWidth="1"/>
    <col min="4" max="4" width="13.7109375" customWidth="1"/>
    <col min="5" max="5" width="13.42578125" customWidth="1"/>
    <col min="6" max="6" width="11.7109375" customWidth="1"/>
    <col min="7" max="7" width="13.140625" customWidth="1"/>
    <col min="8" max="8" width="14.85546875" customWidth="1"/>
    <col min="9" max="11" width="12.42578125" customWidth="1"/>
    <col min="12" max="12" width="15.7109375" customWidth="1"/>
    <col min="13" max="13" width="15.85546875" customWidth="1"/>
    <col min="14" max="14" width="12" customWidth="1"/>
    <col min="15" max="15" width="7.42578125" customWidth="1"/>
    <col min="16" max="16" width="10" customWidth="1"/>
    <col min="17" max="17" width="14.7109375" customWidth="1"/>
  </cols>
  <sheetData>
    <row r="1" spans="1:18" x14ac:dyDescent="0.2">
      <c r="A1" s="847" t="s">
        <v>691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3" spans="1:18" x14ac:dyDescent="0.2">
      <c r="J3" s="861"/>
      <c r="K3" s="861"/>
      <c r="L3" s="861"/>
    </row>
    <row r="4" spans="1:18" ht="18.75" x14ac:dyDescent="0.2">
      <c r="B4" s="179"/>
      <c r="C4" s="179"/>
      <c r="D4" s="180"/>
      <c r="L4" s="847"/>
      <c r="M4" s="847"/>
      <c r="N4" s="847"/>
    </row>
    <row r="5" spans="1:18" ht="18.75" x14ac:dyDescent="0.2">
      <c r="A5" s="862" t="s">
        <v>239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</row>
    <row r="6" spans="1:18" ht="18.75" x14ac:dyDescent="0.2">
      <c r="A6" s="862" t="s">
        <v>742</v>
      </c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</row>
    <row r="7" spans="1:18" x14ac:dyDescent="0.2">
      <c r="H7" t="s">
        <v>741</v>
      </c>
      <c r="L7" s="847"/>
      <c r="M7" s="847"/>
      <c r="N7" s="847"/>
      <c r="O7" s="847"/>
      <c r="P7" s="847"/>
      <c r="Q7" s="847"/>
    </row>
    <row r="8" spans="1:18" x14ac:dyDescent="0.2">
      <c r="B8" s="181"/>
      <c r="C8" s="181"/>
      <c r="D8" s="180"/>
      <c r="E8" s="180"/>
      <c r="F8" s="180"/>
      <c r="G8" s="180"/>
      <c r="H8" s="180"/>
      <c r="I8" s="180"/>
      <c r="J8" s="182"/>
      <c r="K8" s="182"/>
    </row>
    <row r="9" spans="1:18" ht="15.75" x14ac:dyDescent="0.25">
      <c r="B9" s="181"/>
      <c r="C9" s="181"/>
      <c r="D9" s="180"/>
      <c r="E9" s="180"/>
      <c r="F9" s="180"/>
      <c r="G9" s="180"/>
      <c r="H9" s="180"/>
      <c r="I9" s="180"/>
      <c r="J9" s="183"/>
      <c r="K9" s="183"/>
      <c r="Q9" s="416" t="s">
        <v>493</v>
      </c>
    </row>
    <row r="10" spans="1:18" s="184" customFormat="1" ht="12.75" customHeight="1" x14ac:dyDescent="0.2">
      <c r="A10" s="868"/>
      <c r="B10" s="870" t="s">
        <v>240</v>
      </c>
      <c r="C10" s="863" t="s">
        <v>284</v>
      </c>
      <c r="D10" s="871" t="s">
        <v>241</v>
      </c>
      <c r="E10" s="875" t="s">
        <v>242</v>
      </c>
      <c r="F10" s="875" t="s">
        <v>376</v>
      </c>
      <c r="G10" s="875" t="s">
        <v>373</v>
      </c>
      <c r="H10" s="875" t="s">
        <v>375</v>
      </c>
      <c r="I10" s="875" t="s">
        <v>289</v>
      </c>
      <c r="J10" s="881" t="s">
        <v>244</v>
      </c>
      <c r="K10" s="873" t="s">
        <v>278</v>
      </c>
      <c r="L10" s="864" t="s">
        <v>246</v>
      </c>
      <c r="M10" s="860" t="s">
        <v>241</v>
      </c>
      <c r="N10" s="860"/>
      <c r="O10" s="866" t="s">
        <v>243</v>
      </c>
      <c r="P10" s="866"/>
      <c r="Q10" s="867" t="s">
        <v>257</v>
      </c>
    </row>
    <row r="11" spans="1:18" s="184" customFormat="1" ht="42" customHeight="1" x14ac:dyDescent="0.2">
      <c r="A11" s="869"/>
      <c r="B11" s="870"/>
      <c r="C11" s="863"/>
      <c r="D11" s="872"/>
      <c r="E11" s="876"/>
      <c r="F11" s="876"/>
      <c r="G11" s="877"/>
      <c r="H11" s="876"/>
      <c r="I11" s="876"/>
      <c r="J11" s="882"/>
      <c r="K11" s="874"/>
      <c r="L11" s="865"/>
      <c r="M11" s="185" t="s">
        <v>248</v>
      </c>
      <c r="N11" s="185" t="s">
        <v>249</v>
      </c>
      <c r="O11" s="185" t="s">
        <v>248</v>
      </c>
      <c r="P11" s="185" t="s">
        <v>249</v>
      </c>
      <c r="Q11" s="867"/>
    </row>
    <row r="12" spans="1:18" s="184" customFormat="1" ht="13.5" customHeight="1" x14ac:dyDescent="0.2">
      <c r="A12" s="186"/>
      <c r="B12" s="187" t="s">
        <v>100</v>
      </c>
      <c r="C12" s="188" t="s">
        <v>101</v>
      </c>
      <c r="D12" s="189" t="s">
        <v>102</v>
      </c>
      <c r="E12" s="189" t="s">
        <v>103</v>
      </c>
      <c r="F12" s="188" t="s">
        <v>104</v>
      </c>
      <c r="G12" s="190" t="s">
        <v>105</v>
      </c>
      <c r="H12" s="191" t="s">
        <v>106</v>
      </c>
      <c r="I12" s="191" t="s">
        <v>250</v>
      </c>
      <c r="J12" s="191" t="s">
        <v>251</v>
      </c>
      <c r="K12" s="191" t="s">
        <v>109</v>
      </c>
      <c r="L12" s="474" t="s">
        <v>252</v>
      </c>
      <c r="M12" s="191" t="s">
        <v>253</v>
      </c>
      <c r="N12" s="191" t="s">
        <v>254</v>
      </c>
      <c r="O12" s="192" t="s">
        <v>255</v>
      </c>
      <c r="P12" s="192" t="s">
        <v>256</v>
      </c>
      <c r="Q12" s="192" t="s">
        <v>285</v>
      </c>
    </row>
    <row r="13" spans="1:18" s="184" customFormat="1" ht="26.25" customHeight="1" x14ac:dyDescent="0.2">
      <c r="A13" s="186"/>
      <c r="B13" s="607"/>
      <c r="C13" s="609"/>
      <c r="D13" s="717" t="s">
        <v>696</v>
      </c>
      <c r="E13" s="718" t="s">
        <v>696</v>
      </c>
      <c r="F13" s="718" t="s">
        <v>696</v>
      </c>
      <c r="G13" s="718" t="s">
        <v>696</v>
      </c>
      <c r="H13" s="718" t="s">
        <v>696</v>
      </c>
      <c r="I13" s="718" t="s">
        <v>696</v>
      </c>
      <c r="J13" s="718" t="s">
        <v>696</v>
      </c>
      <c r="K13" s="718" t="s">
        <v>696</v>
      </c>
      <c r="L13" s="719" t="s">
        <v>696</v>
      </c>
      <c r="M13" s="175"/>
      <c r="N13" s="175"/>
      <c r="O13" s="175"/>
      <c r="P13" s="175"/>
      <c r="Q13" s="175"/>
    </row>
    <row r="14" spans="1:18" s="184" customFormat="1" ht="43.5" customHeight="1" x14ac:dyDescent="0.2">
      <c r="A14" s="559"/>
      <c r="B14" s="608"/>
      <c r="C14" s="610" t="s">
        <v>655</v>
      </c>
      <c r="D14" s="621"/>
      <c r="E14" s="622">
        <f>óvoda!D23</f>
        <v>31798800</v>
      </c>
      <c r="F14" s="622"/>
      <c r="G14" s="622"/>
      <c r="H14" s="622"/>
      <c r="I14" s="622"/>
      <c r="J14" s="622"/>
      <c r="K14" s="622">
        <v>9303220</v>
      </c>
      <c r="L14" s="623">
        <f>SUM(E14:K14)</f>
        <v>41102020</v>
      </c>
      <c r="M14" s="624">
        <f t="shared" ref="M14:M17" si="0">L14</f>
        <v>41102020</v>
      </c>
      <c r="N14" s="625"/>
      <c r="O14" s="625"/>
      <c r="P14" s="625"/>
      <c r="Q14" s="625"/>
    </row>
    <row r="15" spans="1:18" s="184" customFormat="1" ht="41.25" customHeight="1" x14ac:dyDescent="0.2">
      <c r="A15" s="559"/>
      <c r="B15" s="608"/>
      <c r="C15" s="610" t="s">
        <v>597</v>
      </c>
      <c r="D15" s="621"/>
      <c r="E15" s="622">
        <f>óvoda!E23</f>
        <v>4248400</v>
      </c>
      <c r="F15" s="622"/>
      <c r="G15" s="622"/>
      <c r="H15" s="622"/>
      <c r="I15" s="622"/>
      <c r="J15" s="622"/>
      <c r="K15" s="622"/>
      <c r="L15" s="623">
        <f>SUM(D15:J15)</f>
        <v>4248400</v>
      </c>
      <c r="M15" s="624">
        <f t="shared" si="0"/>
        <v>4248400</v>
      </c>
      <c r="N15" s="625"/>
      <c r="O15" s="625"/>
      <c r="P15" s="625"/>
      <c r="Q15" s="625"/>
    </row>
    <row r="16" spans="1:18" s="184" customFormat="1" ht="42.75" customHeight="1" x14ac:dyDescent="0.2">
      <c r="A16" s="559"/>
      <c r="B16" s="608"/>
      <c r="C16" s="610" t="s">
        <v>598</v>
      </c>
      <c r="D16" s="621">
        <v>669290</v>
      </c>
      <c r="E16" s="622">
        <v>5408640</v>
      </c>
      <c r="F16" s="622"/>
      <c r="G16" s="622"/>
      <c r="H16" s="622"/>
      <c r="I16" s="622"/>
      <c r="J16" s="622"/>
      <c r="K16" s="622"/>
      <c r="L16" s="623">
        <f>SUM(D16:J16)</f>
        <v>6077930</v>
      </c>
      <c r="M16" s="624">
        <f t="shared" si="0"/>
        <v>6077930</v>
      </c>
      <c r="N16" s="625"/>
      <c r="O16" s="625"/>
      <c r="P16" s="625"/>
      <c r="Q16" s="625"/>
    </row>
    <row r="17" spans="1:17" s="613" customFormat="1" ht="26.25" customHeight="1" x14ac:dyDescent="0.2">
      <c r="A17" s="611"/>
      <c r="B17" s="608" t="s">
        <v>599</v>
      </c>
      <c r="C17" s="612"/>
      <c r="D17" s="626">
        <f t="shared" ref="D17:J17" si="1">SUM(D14:D16)</f>
        <v>669290</v>
      </c>
      <c r="E17" s="626">
        <f t="shared" si="1"/>
        <v>41455840</v>
      </c>
      <c r="F17" s="626">
        <f t="shared" si="1"/>
        <v>0</v>
      </c>
      <c r="G17" s="626">
        <f t="shared" si="1"/>
        <v>0</v>
      </c>
      <c r="H17" s="626">
        <f t="shared" si="1"/>
        <v>0</v>
      </c>
      <c r="I17" s="626">
        <f t="shared" si="1"/>
        <v>0</v>
      </c>
      <c r="J17" s="626">
        <f t="shared" si="1"/>
        <v>0</v>
      </c>
      <c r="K17" s="626">
        <f>SUM(K14:K16)</f>
        <v>9303220</v>
      </c>
      <c r="L17" s="627">
        <f>SUM(L14:L16)</f>
        <v>51428350</v>
      </c>
      <c r="M17" s="624">
        <f t="shared" si="0"/>
        <v>51428350</v>
      </c>
      <c r="N17" s="628"/>
      <c r="O17" s="628"/>
      <c r="P17" s="628"/>
      <c r="Q17" s="628"/>
    </row>
    <row r="18" spans="1:17" ht="12.75" hidden="1" customHeight="1" x14ac:dyDescent="0.2">
      <c r="A18" s="878"/>
      <c r="B18" s="878"/>
      <c r="C18" s="194"/>
      <c r="D18" s="878"/>
      <c r="E18" s="878"/>
      <c r="F18" s="878"/>
      <c r="G18" s="194"/>
      <c r="H18" s="194"/>
      <c r="I18" s="878"/>
      <c r="J18" s="878"/>
      <c r="K18" s="810"/>
      <c r="L18" s="616" t="e">
        <f>SUM(#REF!)</f>
        <v>#REF!</v>
      </c>
    </row>
    <row r="19" spans="1:17" ht="12.75" hidden="1" customHeight="1" x14ac:dyDescent="0.2">
      <c r="A19" s="879"/>
      <c r="B19" s="879"/>
      <c r="C19" s="195"/>
      <c r="D19" s="879"/>
      <c r="E19" s="879"/>
      <c r="F19" s="879"/>
      <c r="G19" s="195"/>
      <c r="H19" s="195"/>
      <c r="I19" s="879"/>
      <c r="J19" s="879"/>
      <c r="K19" s="777"/>
      <c r="L19" s="616" t="e">
        <f>SUM(L18:L18)</f>
        <v>#REF!</v>
      </c>
    </row>
    <row r="20" spans="1:17" ht="12.75" hidden="1" customHeight="1" x14ac:dyDescent="0.2">
      <c r="A20" s="880"/>
      <c r="B20" s="880"/>
      <c r="C20" s="196"/>
      <c r="D20" s="880"/>
      <c r="E20" s="880"/>
      <c r="F20" s="880"/>
      <c r="G20" s="196"/>
      <c r="H20" s="196"/>
      <c r="I20" s="880"/>
      <c r="J20" s="880"/>
      <c r="K20" s="778"/>
      <c r="L20" s="616" t="e">
        <f t="shared" ref="L20" si="2">SUM(L18:L19)</f>
        <v>#REF!</v>
      </c>
    </row>
    <row r="22" spans="1:17" x14ac:dyDescent="0.2">
      <c r="H22" s="643"/>
    </row>
  </sheetData>
  <mergeCells count="28">
    <mergeCell ref="I18:I20"/>
    <mergeCell ref="J18:J20"/>
    <mergeCell ref="H10:H11"/>
    <mergeCell ref="I10:I11"/>
    <mergeCell ref="J10:J11"/>
    <mergeCell ref="F10:F11"/>
    <mergeCell ref="G10:G11"/>
    <mergeCell ref="A18:A20"/>
    <mergeCell ref="B18:B20"/>
    <mergeCell ref="D18:D20"/>
    <mergeCell ref="E18:E20"/>
    <mergeCell ref="F18:F20"/>
    <mergeCell ref="M10:N10"/>
    <mergeCell ref="A1:Q1"/>
    <mergeCell ref="J3:L3"/>
    <mergeCell ref="L4:N4"/>
    <mergeCell ref="A5:R5"/>
    <mergeCell ref="A6:R6"/>
    <mergeCell ref="C10:C11"/>
    <mergeCell ref="L7:Q7"/>
    <mergeCell ref="L10:L11"/>
    <mergeCell ref="O10:P10"/>
    <mergeCell ref="Q10:Q11"/>
    <mergeCell ref="A10:A11"/>
    <mergeCell ref="B10:B11"/>
    <mergeCell ref="D10:D11"/>
    <mergeCell ref="K10:K11"/>
    <mergeCell ref="E10:E11"/>
  </mergeCells>
  <phoneticPr fontId="0" type="noConversion"/>
  <printOptions horizontalCentered="1"/>
  <pageMargins left="0.42" right="0.37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1"/>
  <sheetViews>
    <sheetView topLeftCell="A10" zoomScale="82" zoomScaleNormal="82" workbookViewId="0">
      <selection activeCell="O21" sqref="O21"/>
    </sheetView>
  </sheetViews>
  <sheetFormatPr defaultRowHeight="14.25" x14ac:dyDescent="0.2"/>
  <cols>
    <col min="1" max="1" width="3.5703125" customWidth="1"/>
    <col min="2" max="2" width="44.5703125" customWidth="1"/>
    <col min="3" max="3" width="11.140625" style="377" customWidth="1"/>
    <col min="4" max="4" width="15" customWidth="1"/>
    <col min="5" max="5" width="15.5703125" customWidth="1"/>
    <col min="6" max="6" width="13.7109375" customWidth="1"/>
    <col min="7" max="7" width="13.42578125" customWidth="1"/>
    <col min="8" max="8" width="12.7109375" customWidth="1"/>
    <col min="9" max="9" width="13.5703125" customWidth="1"/>
    <col min="10" max="10" width="13.140625" customWidth="1"/>
    <col min="11" max="11" width="18.42578125" customWidth="1"/>
    <col min="12" max="12" width="15" style="479" customWidth="1"/>
    <col min="13" max="13" width="17.140625" customWidth="1"/>
    <col min="14" max="14" width="13.85546875" bestFit="1" customWidth="1"/>
    <col min="15" max="15" width="14.42578125" bestFit="1" customWidth="1"/>
    <col min="16" max="16" width="8.7109375" customWidth="1"/>
    <col min="17" max="17" width="9.28515625" bestFit="1" customWidth="1"/>
  </cols>
  <sheetData>
    <row r="1" spans="1:19" ht="15.75" customHeight="1" x14ac:dyDescent="0.2">
      <c r="A1" s="847" t="s">
        <v>743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</row>
    <row r="2" spans="1:19" ht="15.75" customHeight="1" x14ac:dyDescent="0.2">
      <c r="B2" s="3"/>
      <c r="C2" s="630"/>
    </row>
    <row r="3" spans="1:19" ht="15.75" x14ac:dyDescent="0.2">
      <c r="B3" s="3"/>
      <c r="C3" s="630"/>
      <c r="D3" s="197"/>
      <c r="E3" s="198"/>
      <c r="F3" s="198"/>
      <c r="G3" s="198"/>
      <c r="H3" s="198"/>
      <c r="I3" s="198"/>
      <c r="J3" s="199"/>
    </row>
    <row r="4" spans="1:19" ht="15.75" x14ac:dyDescent="0.2">
      <c r="A4" s="884" t="s">
        <v>688</v>
      </c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</row>
    <row r="5" spans="1:19" ht="18.75" x14ac:dyDescent="0.2">
      <c r="A5" s="885" t="s">
        <v>143</v>
      </c>
      <c r="B5" s="885"/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</row>
    <row r="7" spans="1:19" x14ac:dyDescent="0.2">
      <c r="B7" s="200"/>
      <c r="C7" s="631"/>
      <c r="D7" s="200"/>
      <c r="E7" s="200"/>
      <c r="F7" s="200"/>
      <c r="G7" s="200"/>
      <c r="H7" s="200"/>
      <c r="I7" s="200"/>
      <c r="Q7" s="416" t="s">
        <v>429</v>
      </c>
    </row>
    <row r="8" spans="1:19" ht="12.75" customHeight="1" x14ac:dyDescent="0.2">
      <c r="A8" s="886"/>
      <c r="B8" s="887" t="s">
        <v>258</v>
      </c>
      <c r="C8" s="883" t="s">
        <v>284</v>
      </c>
      <c r="D8" s="875" t="s">
        <v>56</v>
      </c>
      <c r="E8" s="889" t="s">
        <v>242</v>
      </c>
      <c r="F8" s="875" t="s">
        <v>376</v>
      </c>
      <c r="G8" s="875" t="s">
        <v>373</v>
      </c>
      <c r="H8" s="875" t="s">
        <v>375</v>
      </c>
      <c r="I8" s="875" t="s">
        <v>289</v>
      </c>
      <c r="J8" s="881" t="s">
        <v>244</v>
      </c>
      <c r="K8" s="889" t="s">
        <v>245</v>
      </c>
      <c r="L8" s="891" t="s">
        <v>246</v>
      </c>
      <c r="M8" s="860" t="s">
        <v>241</v>
      </c>
      <c r="N8" s="860"/>
      <c r="O8" s="866" t="s">
        <v>243</v>
      </c>
      <c r="P8" s="866"/>
      <c r="Q8" s="867" t="s">
        <v>247</v>
      </c>
    </row>
    <row r="9" spans="1:19" ht="64.5" customHeight="1" x14ac:dyDescent="0.2">
      <c r="A9" s="886"/>
      <c r="B9" s="888"/>
      <c r="C9" s="883"/>
      <c r="D9" s="876"/>
      <c r="E9" s="890"/>
      <c r="F9" s="876"/>
      <c r="G9" s="876"/>
      <c r="H9" s="876"/>
      <c r="I9" s="876"/>
      <c r="J9" s="882"/>
      <c r="K9" s="890"/>
      <c r="L9" s="892"/>
      <c r="M9" s="185" t="s">
        <v>248</v>
      </c>
      <c r="N9" s="185" t="s">
        <v>249</v>
      </c>
      <c r="O9" s="185" t="s">
        <v>248</v>
      </c>
      <c r="P9" s="185" t="s">
        <v>249</v>
      </c>
      <c r="Q9" s="867"/>
    </row>
    <row r="10" spans="1:19" ht="15.75" x14ac:dyDescent="0.2">
      <c r="A10" s="886"/>
      <c r="B10" s="201" t="s">
        <v>100</v>
      </c>
      <c r="C10" s="632" t="s">
        <v>101</v>
      </c>
      <c r="D10" s="202" t="s">
        <v>102</v>
      </c>
      <c r="E10" s="202" t="s">
        <v>103</v>
      </c>
      <c r="F10" s="203" t="s">
        <v>104</v>
      </c>
      <c r="G10" s="204" t="s">
        <v>105</v>
      </c>
      <c r="H10" s="205" t="s">
        <v>106</v>
      </c>
      <c r="I10" s="205" t="s">
        <v>250</v>
      </c>
      <c r="J10" s="206" t="s">
        <v>251</v>
      </c>
      <c r="K10" s="845" t="s">
        <v>109</v>
      </c>
      <c r="L10" s="480" t="s">
        <v>259</v>
      </c>
      <c r="M10" s="207" t="s">
        <v>253</v>
      </c>
      <c r="N10" s="208" t="s">
        <v>254</v>
      </c>
      <c r="O10" s="208" t="s">
        <v>255</v>
      </c>
      <c r="P10" s="208" t="s">
        <v>256</v>
      </c>
      <c r="Q10" s="202" t="s">
        <v>285</v>
      </c>
      <c r="R10" s="209"/>
      <c r="S10" s="209"/>
    </row>
    <row r="11" spans="1:19" s="12" customFormat="1" ht="16.5" customHeight="1" x14ac:dyDescent="0.2">
      <c r="A11" s="886"/>
      <c r="B11" s="490"/>
      <c r="C11" s="633"/>
      <c r="D11" s="740" t="s">
        <v>696</v>
      </c>
      <c r="E11" s="740" t="s">
        <v>696</v>
      </c>
      <c r="F11" s="740" t="s">
        <v>696</v>
      </c>
      <c r="G11" s="740" t="s">
        <v>696</v>
      </c>
      <c r="H11" s="740" t="s">
        <v>696</v>
      </c>
      <c r="I11" s="740" t="s">
        <v>696</v>
      </c>
      <c r="J11" s="740" t="s">
        <v>696</v>
      </c>
      <c r="K11" s="740" t="s">
        <v>696</v>
      </c>
      <c r="L11" s="753" t="s">
        <v>696</v>
      </c>
      <c r="M11" s="32"/>
      <c r="N11" s="32"/>
      <c r="O11" s="32"/>
      <c r="P11" s="32"/>
      <c r="Q11" s="32"/>
      <c r="R11" s="33"/>
      <c r="S11" s="33"/>
    </row>
    <row r="12" spans="1:19" s="418" customFormat="1" ht="16.5" customHeight="1" x14ac:dyDescent="0.2">
      <c r="A12" s="59" t="s">
        <v>5</v>
      </c>
      <c r="B12" s="636" t="s">
        <v>675</v>
      </c>
      <c r="C12" s="629" t="s">
        <v>494</v>
      </c>
      <c r="D12" s="835">
        <v>1049000</v>
      </c>
      <c r="E12" s="836">
        <v>16357025</v>
      </c>
      <c r="F12" s="835"/>
      <c r="G12" s="835"/>
      <c r="H12" s="835"/>
      <c r="I12" s="835"/>
      <c r="J12" s="835"/>
      <c r="K12" s="835">
        <v>9735975</v>
      </c>
      <c r="L12" s="837">
        <f>SUM(D12:K12)</f>
        <v>27142000</v>
      </c>
      <c r="M12" s="838">
        <f>L12</f>
        <v>27142000</v>
      </c>
      <c r="N12" s="838"/>
      <c r="O12" s="838"/>
      <c r="P12" s="838"/>
      <c r="Q12" s="838"/>
      <c r="R12" s="478"/>
      <c r="S12" s="478"/>
    </row>
    <row r="13" spans="1:19" s="418" customFormat="1" ht="23.25" customHeight="1" x14ac:dyDescent="0.2">
      <c r="A13" s="59" t="s">
        <v>6</v>
      </c>
      <c r="B13" s="636" t="s">
        <v>657</v>
      </c>
      <c r="C13" s="629" t="s">
        <v>385</v>
      </c>
      <c r="D13" s="835">
        <v>2558000</v>
      </c>
      <c r="E13" s="836">
        <v>3525600</v>
      </c>
      <c r="F13" s="835"/>
      <c r="G13" s="835"/>
      <c r="H13" s="835"/>
      <c r="I13" s="835"/>
      <c r="J13" s="835"/>
      <c r="K13" s="835">
        <v>8509400</v>
      </c>
      <c r="L13" s="837">
        <f t="shared" ref="L13:L38" si="0">SUM(D13:K13)</f>
        <v>14593000</v>
      </c>
      <c r="M13" s="838">
        <f>L13</f>
        <v>14593000</v>
      </c>
      <c r="N13" s="838"/>
      <c r="O13" s="838"/>
      <c r="P13" s="838"/>
      <c r="Q13" s="838"/>
      <c r="R13" s="478"/>
      <c r="S13" s="478"/>
    </row>
    <row r="14" spans="1:19" s="12" customFormat="1" ht="33.75" customHeight="1" x14ac:dyDescent="0.2">
      <c r="A14" s="59" t="s">
        <v>7</v>
      </c>
      <c r="B14" s="481" t="s">
        <v>260</v>
      </c>
      <c r="C14" s="372" t="s">
        <v>384</v>
      </c>
      <c r="D14" s="839"/>
      <c r="E14" s="844">
        <v>1177000</v>
      </c>
      <c r="F14" s="839"/>
      <c r="G14" s="839"/>
      <c r="H14" s="839"/>
      <c r="I14" s="839"/>
      <c r="J14" s="839"/>
      <c r="K14" s="840"/>
      <c r="L14" s="837">
        <f t="shared" si="0"/>
        <v>1177000</v>
      </c>
      <c r="M14" s="838">
        <f t="shared" ref="M14:M37" si="1">L14</f>
        <v>1177000</v>
      </c>
      <c r="N14" s="840"/>
      <c r="O14" s="840"/>
      <c r="P14" s="840"/>
      <c r="Q14" s="840"/>
    </row>
    <row r="15" spans="1:19" s="12" customFormat="1" ht="30" customHeight="1" x14ac:dyDescent="0.2">
      <c r="A15" s="59" t="s">
        <v>8</v>
      </c>
      <c r="B15" s="482" t="s">
        <v>262</v>
      </c>
      <c r="C15" s="372" t="s">
        <v>390</v>
      </c>
      <c r="D15" s="839"/>
      <c r="E15" s="839">
        <v>2952000</v>
      </c>
      <c r="F15" s="839"/>
      <c r="G15" s="839"/>
      <c r="H15" s="839"/>
      <c r="I15" s="839"/>
      <c r="J15" s="839"/>
      <c r="K15" s="840"/>
      <c r="L15" s="837">
        <f t="shared" si="0"/>
        <v>2952000</v>
      </c>
      <c r="M15" s="838">
        <f t="shared" si="1"/>
        <v>2952000</v>
      </c>
      <c r="N15" s="840"/>
      <c r="O15" s="840"/>
      <c r="P15" s="840"/>
      <c r="Q15" s="840"/>
    </row>
    <row r="16" spans="1:19" s="12" customFormat="1" ht="30" customHeight="1" x14ac:dyDescent="0.2">
      <c r="A16" s="59" t="s">
        <v>9</v>
      </c>
      <c r="B16" s="482" t="s">
        <v>658</v>
      </c>
      <c r="C16" s="372" t="s">
        <v>382</v>
      </c>
      <c r="D16" s="839"/>
      <c r="E16" s="839">
        <v>27000</v>
      </c>
      <c r="F16" s="839"/>
      <c r="G16" s="839"/>
      <c r="H16" s="839"/>
      <c r="I16" s="839"/>
      <c r="J16" s="839"/>
      <c r="K16" s="840"/>
      <c r="L16" s="837">
        <f t="shared" si="0"/>
        <v>27000</v>
      </c>
      <c r="M16" s="838">
        <f t="shared" si="1"/>
        <v>27000</v>
      </c>
      <c r="N16" s="840"/>
      <c r="O16" s="840"/>
      <c r="P16" s="840"/>
      <c r="Q16" s="840"/>
    </row>
    <row r="17" spans="1:17" s="12" customFormat="1" ht="35.25" customHeight="1" x14ac:dyDescent="0.2">
      <c r="A17" s="59" t="s">
        <v>10</v>
      </c>
      <c r="B17" s="481" t="s">
        <v>261</v>
      </c>
      <c r="C17" s="372" t="s">
        <v>386</v>
      </c>
      <c r="D17" s="838"/>
      <c r="E17" s="839">
        <v>362000</v>
      </c>
      <c r="F17" s="839"/>
      <c r="G17" s="839"/>
      <c r="H17" s="839"/>
      <c r="I17" s="838"/>
      <c r="J17" s="839"/>
      <c r="K17" s="840"/>
      <c r="L17" s="837">
        <f t="shared" si="0"/>
        <v>362000</v>
      </c>
      <c r="M17" s="838">
        <f t="shared" si="1"/>
        <v>362000</v>
      </c>
      <c r="N17" s="840"/>
      <c r="O17" s="840"/>
      <c r="P17" s="840"/>
      <c r="Q17" s="840"/>
    </row>
    <row r="18" spans="1:17" s="12" customFormat="1" ht="26.25" customHeight="1" x14ac:dyDescent="0.2">
      <c r="A18" s="59" t="s">
        <v>11</v>
      </c>
      <c r="B18" s="481" t="s">
        <v>421</v>
      </c>
      <c r="C18" s="372" t="s">
        <v>495</v>
      </c>
      <c r="D18" s="839"/>
      <c r="E18" s="840"/>
      <c r="F18" s="840"/>
      <c r="G18" s="840"/>
      <c r="H18" s="840"/>
      <c r="I18" s="839"/>
      <c r="J18" s="840"/>
      <c r="K18" s="840"/>
      <c r="L18" s="837">
        <f t="shared" si="0"/>
        <v>0</v>
      </c>
      <c r="M18" s="838">
        <f t="shared" si="1"/>
        <v>0</v>
      </c>
      <c r="N18" s="840"/>
      <c r="O18" s="840"/>
      <c r="P18" s="840"/>
      <c r="Q18" s="840"/>
    </row>
    <row r="19" spans="1:17" s="12" customFormat="1" ht="28.5" customHeight="1" x14ac:dyDescent="0.2">
      <c r="A19" s="59" t="s">
        <v>22</v>
      </c>
      <c r="B19" s="483" t="s">
        <v>659</v>
      </c>
      <c r="C19" s="634" t="s">
        <v>385</v>
      </c>
      <c r="D19" s="839"/>
      <c r="E19" s="840"/>
      <c r="F19" s="840"/>
      <c r="G19" s="840"/>
      <c r="H19" s="840"/>
      <c r="I19" s="839"/>
      <c r="J19" s="840"/>
      <c r="K19" s="840"/>
      <c r="L19" s="837">
        <f t="shared" si="0"/>
        <v>0</v>
      </c>
      <c r="M19" s="838">
        <f t="shared" si="1"/>
        <v>0</v>
      </c>
      <c r="N19" s="840"/>
      <c r="O19" s="840"/>
      <c r="P19" s="840"/>
      <c r="Q19" s="840"/>
    </row>
    <row r="20" spans="1:17" s="12" customFormat="1" ht="22.5" customHeight="1" x14ac:dyDescent="0.2">
      <c r="A20" s="59" t="s">
        <v>23</v>
      </c>
      <c r="B20" s="481" t="s">
        <v>660</v>
      </c>
      <c r="C20" s="372" t="s">
        <v>661</v>
      </c>
      <c r="D20" s="838"/>
      <c r="E20" s="840">
        <v>9000</v>
      </c>
      <c r="F20" s="840"/>
      <c r="G20" s="840"/>
      <c r="H20" s="840"/>
      <c r="I20" s="839"/>
      <c r="J20" s="840"/>
      <c r="K20" s="840"/>
      <c r="L20" s="837">
        <f t="shared" si="0"/>
        <v>9000</v>
      </c>
      <c r="M20" s="838">
        <f t="shared" si="1"/>
        <v>9000</v>
      </c>
      <c r="N20" s="840"/>
      <c r="O20" s="840"/>
      <c r="P20" s="840"/>
      <c r="Q20" s="840"/>
    </row>
    <row r="21" spans="1:17" s="12" customFormat="1" ht="24" customHeight="1" x14ac:dyDescent="0.2">
      <c r="A21" s="59" t="s">
        <v>24</v>
      </c>
      <c r="B21" s="484" t="s">
        <v>662</v>
      </c>
      <c r="C21" s="407" t="s">
        <v>368</v>
      </c>
      <c r="D21" s="839"/>
      <c r="E21" s="840"/>
      <c r="F21" s="840"/>
      <c r="G21" s="840">
        <v>13280000</v>
      </c>
      <c r="H21" s="840"/>
      <c r="I21" s="840"/>
      <c r="J21" s="839"/>
      <c r="K21" s="840"/>
      <c r="L21" s="837">
        <f t="shared" si="0"/>
        <v>13280000</v>
      </c>
      <c r="M21" s="838"/>
      <c r="N21" s="840"/>
      <c r="O21" s="840">
        <v>13280000</v>
      </c>
      <c r="P21" s="840"/>
      <c r="Q21" s="840"/>
    </row>
    <row r="22" spans="1:17" s="12" customFormat="1" ht="28.5" customHeight="1" x14ac:dyDescent="0.2">
      <c r="A22" s="59" t="s">
        <v>25</v>
      </c>
      <c r="B22" s="484" t="s">
        <v>663</v>
      </c>
      <c r="C22" s="407" t="s">
        <v>368</v>
      </c>
      <c r="D22" s="839">
        <v>3435000</v>
      </c>
      <c r="E22" s="840"/>
      <c r="F22" s="840"/>
      <c r="G22" s="840"/>
      <c r="H22" s="840"/>
      <c r="I22" s="839"/>
      <c r="J22" s="839"/>
      <c r="K22" s="840"/>
      <c r="L22" s="837">
        <f t="shared" si="0"/>
        <v>3435000</v>
      </c>
      <c r="M22" s="838">
        <f t="shared" si="1"/>
        <v>3435000</v>
      </c>
      <c r="N22" s="840"/>
      <c r="O22" s="840"/>
      <c r="P22" s="840"/>
      <c r="Q22" s="840"/>
    </row>
    <row r="23" spans="1:17" s="12" customFormat="1" ht="27.75" customHeight="1" x14ac:dyDescent="0.2">
      <c r="A23" s="59" t="s">
        <v>26</v>
      </c>
      <c r="B23" s="484" t="s">
        <v>676</v>
      </c>
      <c r="C23" s="407" t="s">
        <v>383</v>
      </c>
      <c r="D23" s="839">
        <v>3654000</v>
      </c>
      <c r="E23" s="841">
        <v>10877000</v>
      </c>
      <c r="F23" s="839"/>
      <c r="G23" s="839"/>
      <c r="H23" s="839"/>
      <c r="I23" s="839"/>
      <c r="J23" s="839"/>
      <c r="K23" s="840"/>
      <c r="L23" s="837">
        <f t="shared" si="0"/>
        <v>14531000</v>
      </c>
      <c r="M23" s="838">
        <f t="shared" si="1"/>
        <v>14531000</v>
      </c>
      <c r="N23" s="840"/>
      <c r="O23" s="840"/>
      <c r="P23" s="840"/>
      <c r="Q23" s="840"/>
    </row>
    <row r="24" spans="1:17" s="12" customFormat="1" ht="24.75" customHeight="1" x14ac:dyDescent="0.2">
      <c r="A24" s="59" t="s">
        <v>27</v>
      </c>
      <c r="B24" s="481" t="s">
        <v>664</v>
      </c>
      <c r="C24" s="372" t="s">
        <v>497</v>
      </c>
      <c r="D24" s="839"/>
      <c r="E24" s="839">
        <v>109440</v>
      </c>
      <c r="F24" s="839"/>
      <c r="G24" s="839"/>
      <c r="H24" s="839"/>
      <c r="I24" s="839"/>
      <c r="J24" s="839"/>
      <c r="K24" s="840">
        <v>745560</v>
      </c>
      <c r="L24" s="837">
        <f t="shared" si="0"/>
        <v>855000</v>
      </c>
      <c r="M24" s="838">
        <f t="shared" si="1"/>
        <v>855000</v>
      </c>
      <c r="N24" s="840"/>
      <c r="O24" s="840"/>
      <c r="P24" s="840"/>
      <c r="Q24" s="840"/>
    </row>
    <row r="25" spans="1:17" s="12" customFormat="1" ht="28.5" customHeight="1" x14ac:dyDescent="0.2">
      <c r="A25" s="59" t="s">
        <v>28</v>
      </c>
      <c r="B25" s="482" t="s">
        <v>665</v>
      </c>
      <c r="C25" s="362" t="s">
        <v>367</v>
      </c>
      <c r="D25" s="839"/>
      <c r="E25" s="839">
        <v>3894000</v>
      </c>
      <c r="F25" s="840"/>
      <c r="G25" s="840"/>
      <c r="H25" s="840"/>
      <c r="I25" s="839"/>
      <c r="J25" s="839"/>
      <c r="K25" s="840"/>
      <c r="L25" s="837">
        <f t="shared" si="0"/>
        <v>3894000</v>
      </c>
      <c r="M25" s="838">
        <f t="shared" si="1"/>
        <v>3894000</v>
      </c>
      <c r="N25" s="840"/>
      <c r="O25" s="840"/>
      <c r="P25" s="840"/>
      <c r="Q25" s="840"/>
    </row>
    <row r="26" spans="1:17" s="12" customFormat="1" ht="28.5" customHeight="1" x14ac:dyDescent="0.2">
      <c r="A26" s="59" t="s">
        <v>29</v>
      </c>
      <c r="B26" s="482" t="s">
        <v>666</v>
      </c>
      <c r="C26" s="362" t="s">
        <v>496</v>
      </c>
      <c r="D26" s="839"/>
      <c r="E26" s="841"/>
      <c r="F26" s="840"/>
      <c r="G26" s="840"/>
      <c r="H26" s="840"/>
      <c r="I26" s="839"/>
      <c r="J26" s="839"/>
      <c r="K26" s="840">
        <v>351100</v>
      </c>
      <c r="L26" s="837">
        <f t="shared" si="0"/>
        <v>351100</v>
      </c>
      <c r="M26" s="838">
        <f t="shared" si="1"/>
        <v>351100</v>
      </c>
      <c r="N26" s="840"/>
      <c r="O26" s="840"/>
      <c r="P26" s="840"/>
      <c r="Q26" s="840"/>
    </row>
    <row r="27" spans="1:17" s="12" customFormat="1" ht="26.25" customHeight="1" x14ac:dyDescent="0.2">
      <c r="A27" s="59" t="s">
        <v>30</v>
      </c>
      <c r="B27" s="485" t="s">
        <v>667</v>
      </c>
      <c r="C27" s="363" t="s">
        <v>668</v>
      </c>
      <c r="D27" s="839"/>
      <c r="E27" s="841"/>
      <c r="F27" s="839"/>
      <c r="G27" s="839"/>
      <c r="H27" s="839"/>
      <c r="I27" s="839"/>
      <c r="J27" s="838"/>
      <c r="K27" s="840">
        <v>350000</v>
      </c>
      <c r="L27" s="837">
        <f t="shared" si="0"/>
        <v>350000</v>
      </c>
      <c r="M27" s="838">
        <f t="shared" si="1"/>
        <v>350000</v>
      </c>
      <c r="N27" s="840"/>
      <c r="O27" s="840"/>
      <c r="P27" s="840"/>
      <c r="Q27" s="840"/>
    </row>
    <row r="28" spans="1:17" s="12" customFormat="1" ht="24" customHeight="1" x14ac:dyDescent="0.2">
      <c r="A28" s="59" t="s">
        <v>31</v>
      </c>
      <c r="B28" s="482" t="s">
        <v>499</v>
      </c>
      <c r="C28" s="362" t="s">
        <v>500</v>
      </c>
      <c r="D28" s="839"/>
      <c r="E28" s="841">
        <v>4221000</v>
      </c>
      <c r="F28" s="839"/>
      <c r="G28" s="839"/>
      <c r="H28" s="839"/>
      <c r="I28" s="839"/>
      <c r="J28" s="838"/>
      <c r="K28" s="840">
        <v>183000</v>
      </c>
      <c r="L28" s="837">
        <f t="shared" si="0"/>
        <v>4404000</v>
      </c>
      <c r="M28" s="838">
        <f t="shared" si="1"/>
        <v>4404000</v>
      </c>
      <c r="N28" s="840"/>
      <c r="O28" s="840"/>
      <c r="P28" s="840"/>
      <c r="Q28" s="840"/>
    </row>
    <row r="29" spans="1:17" s="12" customFormat="1" ht="29.25" customHeight="1" x14ac:dyDescent="0.2">
      <c r="A29" s="59"/>
      <c r="B29" s="637" t="s">
        <v>672</v>
      </c>
      <c r="C29" s="614" t="s">
        <v>673</v>
      </c>
      <c r="D29" s="839"/>
      <c r="E29" s="839">
        <v>79000</v>
      </c>
      <c r="F29" s="839"/>
      <c r="G29" s="839"/>
      <c r="H29" s="839"/>
      <c r="I29" s="839"/>
      <c r="J29" s="838"/>
      <c r="K29" s="840"/>
      <c r="L29" s="837">
        <f t="shared" si="0"/>
        <v>79000</v>
      </c>
      <c r="M29" s="838">
        <f t="shared" si="1"/>
        <v>79000</v>
      </c>
      <c r="N29" s="840"/>
      <c r="O29" s="840"/>
      <c r="P29" s="840"/>
      <c r="Q29" s="840"/>
    </row>
    <row r="30" spans="1:17" s="12" customFormat="1" ht="40.5" customHeight="1" x14ac:dyDescent="0.2">
      <c r="A30" s="59" t="s">
        <v>32</v>
      </c>
      <c r="B30" s="482" t="s">
        <v>811</v>
      </c>
      <c r="C30" s="362" t="s">
        <v>669</v>
      </c>
      <c r="D30" s="839"/>
      <c r="E30" s="839">
        <v>1894860</v>
      </c>
      <c r="F30" s="839"/>
      <c r="G30" s="839"/>
      <c r="H30" s="839"/>
      <c r="I30" s="839"/>
      <c r="J30" s="838"/>
      <c r="K30" s="840">
        <v>1581140</v>
      </c>
      <c r="L30" s="837">
        <f t="shared" si="0"/>
        <v>3476000</v>
      </c>
      <c r="M30" s="838">
        <f t="shared" si="1"/>
        <v>3476000</v>
      </c>
      <c r="N30" s="840"/>
      <c r="O30" s="840"/>
      <c r="P30" s="840"/>
      <c r="Q30" s="840"/>
    </row>
    <row r="31" spans="1:17" s="12" customFormat="1" ht="24" customHeight="1" x14ac:dyDescent="0.2">
      <c r="A31" s="59" t="s">
        <v>33</v>
      </c>
      <c r="B31" s="482" t="s">
        <v>768</v>
      </c>
      <c r="C31" s="362" t="s">
        <v>670</v>
      </c>
      <c r="D31" s="839"/>
      <c r="E31" s="839">
        <v>3000000</v>
      </c>
      <c r="F31" s="839"/>
      <c r="G31" s="839"/>
      <c r="H31" s="839"/>
      <c r="I31" s="839"/>
      <c r="J31" s="838"/>
      <c r="K31" s="840">
        <v>2188000</v>
      </c>
      <c r="L31" s="837">
        <f t="shared" si="0"/>
        <v>5188000</v>
      </c>
      <c r="M31" s="838">
        <f t="shared" si="1"/>
        <v>5188000</v>
      </c>
      <c r="N31" s="840"/>
      <c r="O31" s="840"/>
      <c r="P31" s="840"/>
      <c r="Q31" s="840"/>
    </row>
    <row r="32" spans="1:17" s="12" customFormat="1" ht="24" customHeight="1" x14ac:dyDescent="0.2">
      <c r="A32" s="59" t="s">
        <v>34</v>
      </c>
      <c r="B32" s="482" t="s">
        <v>671</v>
      </c>
      <c r="C32" s="362" t="s">
        <v>501</v>
      </c>
      <c r="D32" s="839"/>
      <c r="E32" s="839"/>
      <c r="F32" s="839"/>
      <c r="G32" s="839"/>
      <c r="H32" s="839"/>
      <c r="I32" s="839"/>
      <c r="J32" s="838"/>
      <c r="K32" s="840"/>
      <c r="L32" s="837">
        <f t="shared" si="0"/>
        <v>0</v>
      </c>
      <c r="M32" s="838">
        <f t="shared" si="1"/>
        <v>0</v>
      </c>
      <c r="N32" s="840"/>
      <c r="O32" s="840"/>
      <c r="P32" s="840"/>
      <c r="Q32" s="840"/>
    </row>
    <row r="33" spans="1:17" s="12" customFormat="1" ht="24" customHeight="1" x14ac:dyDescent="0.2">
      <c r="A33" s="59"/>
      <c r="B33" s="637" t="s">
        <v>674</v>
      </c>
      <c r="C33" s="614" t="s">
        <v>498</v>
      </c>
      <c r="D33" s="839"/>
      <c r="E33" s="839">
        <v>100000</v>
      </c>
      <c r="F33" s="839"/>
      <c r="G33" s="839"/>
      <c r="H33" s="839"/>
      <c r="I33" s="839"/>
      <c r="J33" s="838"/>
      <c r="K33" s="840"/>
      <c r="L33" s="837">
        <f t="shared" si="0"/>
        <v>100000</v>
      </c>
      <c r="M33" s="838">
        <f t="shared" si="1"/>
        <v>100000</v>
      </c>
      <c r="N33" s="840"/>
      <c r="O33" s="840"/>
      <c r="P33" s="840"/>
      <c r="Q33" s="840"/>
    </row>
    <row r="34" spans="1:17" s="12" customFormat="1" ht="24" customHeight="1" x14ac:dyDescent="0.2">
      <c r="A34" s="59" t="s">
        <v>678</v>
      </c>
      <c r="B34" s="644" t="s">
        <v>678</v>
      </c>
      <c r="C34" s="614" t="s">
        <v>679</v>
      </c>
      <c r="D34" s="839"/>
      <c r="E34" s="839"/>
      <c r="F34" s="839"/>
      <c r="G34" s="839"/>
      <c r="H34" s="839"/>
      <c r="I34" s="839"/>
      <c r="J34" s="838"/>
      <c r="K34" s="840"/>
      <c r="L34" s="837">
        <f t="shared" si="0"/>
        <v>0</v>
      </c>
      <c r="M34" s="838">
        <f t="shared" si="1"/>
        <v>0</v>
      </c>
      <c r="N34" s="840"/>
      <c r="O34" s="840"/>
      <c r="P34" s="840"/>
      <c r="Q34" s="840"/>
    </row>
    <row r="35" spans="1:17" s="12" customFormat="1" ht="33" customHeight="1" x14ac:dyDescent="0.2">
      <c r="A35" s="59"/>
      <c r="B35" s="644" t="s">
        <v>680</v>
      </c>
      <c r="C35" s="614" t="s">
        <v>681</v>
      </c>
      <c r="D35" s="839"/>
      <c r="E35" s="839">
        <v>9181000</v>
      </c>
      <c r="F35" s="839"/>
      <c r="G35" s="839"/>
      <c r="H35" s="839"/>
      <c r="I35" s="839"/>
      <c r="J35" s="838"/>
      <c r="K35" s="840"/>
      <c r="L35" s="837">
        <f t="shared" si="0"/>
        <v>9181000</v>
      </c>
      <c r="M35" s="838">
        <f t="shared" si="1"/>
        <v>9181000</v>
      </c>
      <c r="N35" s="840"/>
      <c r="O35" s="840"/>
      <c r="P35" s="840"/>
      <c r="Q35" s="840"/>
    </row>
    <row r="36" spans="1:17" s="12" customFormat="1" ht="24" customHeight="1" x14ac:dyDescent="0.2">
      <c r="A36" s="59"/>
      <c r="B36" s="644" t="s">
        <v>682</v>
      </c>
      <c r="C36" s="614" t="s">
        <v>683</v>
      </c>
      <c r="D36" s="839"/>
      <c r="E36" s="839"/>
      <c r="F36" s="839"/>
      <c r="G36" s="839"/>
      <c r="H36" s="839"/>
      <c r="I36" s="839"/>
      <c r="J36" s="838"/>
      <c r="K36" s="840"/>
      <c r="L36" s="837">
        <f t="shared" si="0"/>
        <v>0</v>
      </c>
      <c r="M36" s="838">
        <f t="shared" si="1"/>
        <v>0</v>
      </c>
      <c r="N36" s="840"/>
      <c r="O36" s="840"/>
      <c r="P36" s="840"/>
      <c r="Q36" s="840"/>
    </row>
    <row r="37" spans="1:17" s="12" customFormat="1" ht="24" customHeight="1" x14ac:dyDescent="0.2">
      <c r="A37" s="59"/>
      <c r="B37" s="671" t="s">
        <v>597</v>
      </c>
      <c r="C37" s="614" t="s">
        <v>677</v>
      </c>
      <c r="D37" s="839"/>
      <c r="E37" s="839">
        <v>36047200</v>
      </c>
      <c r="F37" s="839"/>
      <c r="G37" s="839"/>
      <c r="H37" s="839"/>
      <c r="I37" s="839"/>
      <c r="J37" s="838"/>
      <c r="K37" s="840"/>
      <c r="L37" s="837">
        <f t="shared" si="0"/>
        <v>36047200</v>
      </c>
      <c r="M37" s="838">
        <f t="shared" si="1"/>
        <v>36047200</v>
      </c>
      <c r="N37" s="840"/>
      <c r="O37" s="840"/>
      <c r="P37" s="840"/>
      <c r="Q37" s="840"/>
    </row>
    <row r="38" spans="1:17" ht="21" customHeight="1" x14ac:dyDescent="0.2">
      <c r="A38" s="59" t="s">
        <v>35</v>
      </c>
      <c r="B38" s="486" t="s">
        <v>263</v>
      </c>
      <c r="C38" s="635"/>
      <c r="D38" s="842">
        <f t="shared" ref="D38:K38" si="2">SUM(D12:D37)</f>
        <v>10696000</v>
      </c>
      <c r="E38" s="842">
        <f t="shared" si="2"/>
        <v>93813125</v>
      </c>
      <c r="F38" s="842">
        <f t="shared" si="2"/>
        <v>0</v>
      </c>
      <c r="G38" s="842">
        <f t="shared" si="2"/>
        <v>13280000</v>
      </c>
      <c r="H38" s="842">
        <f t="shared" si="2"/>
        <v>0</v>
      </c>
      <c r="I38" s="842">
        <f t="shared" si="2"/>
        <v>0</v>
      </c>
      <c r="J38" s="842">
        <f t="shared" si="2"/>
        <v>0</v>
      </c>
      <c r="K38" s="842">
        <f t="shared" si="2"/>
        <v>23644175</v>
      </c>
      <c r="L38" s="837">
        <f t="shared" si="0"/>
        <v>141433300</v>
      </c>
      <c r="M38" s="838">
        <f>SUM(M12:M37)</f>
        <v>128153300</v>
      </c>
      <c r="N38" s="838">
        <f>SUM(N12:N37)</f>
        <v>0</v>
      </c>
      <c r="O38" s="838">
        <f>SUM(O12:O37)</f>
        <v>13280000</v>
      </c>
      <c r="P38" s="843"/>
      <c r="Q38" s="843"/>
    </row>
    <row r="39" spans="1:17" ht="21" customHeight="1" x14ac:dyDescent="0.2">
      <c r="A39" s="59" t="s">
        <v>36</v>
      </c>
      <c r="C39"/>
      <c r="L39" s="645"/>
    </row>
    <row r="40" spans="1:17" ht="23.25" customHeight="1" x14ac:dyDescent="0.2">
      <c r="A40" s="59" t="s">
        <v>37</v>
      </c>
      <c r="C40"/>
      <c r="F40" s="645"/>
      <c r="L40"/>
    </row>
    <row r="41" spans="1:17" ht="23.25" customHeight="1" x14ac:dyDescent="0.2">
      <c r="A41" s="59" t="s">
        <v>38</v>
      </c>
      <c r="C41"/>
      <c r="L41"/>
    </row>
    <row r="42" spans="1:17" ht="23.25" customHeight="1" x14ac:dyDescent="0.2">
      <c r="A42" s="59" t="s">
        <v>69</v>
      </c>
      <c r="C42"/>
      <c r="L42"/>
    </row>
    <row r="43" spans="1:17" ht="23.25" customHeight="1" x14ac:dyDescent="0.2">
      <c r="A43" s="59" t="s">
        <v>70</v>
      </c>
      <c r="C43"/>
      <c r="L43"/>
    </row>
    <row r="44" spans="1:17" ht="23.25" customHeight="1" x14ac:dyDescent="0.2">
      <c r="A44" s="59" t="s">
        <v>71</v>
      </c>
      <c r="C44"/>
      <c r="L44"/>
    </row>
    <row r="45" spans="1:17" ht="23.25" customHeight="1" x14ac:dyDescent="0.2">
      <c r="A45" s="59" t="s">
        <v>72</v>
      </c>
      <c r="C45"/>
      <c r="L45"/>
    </row>
    <row r="46" spans="1:17" ht="23.25" customHeight="1" x14ac:dyDescent="0.2">
      <c r="A46" s="59" t="s">
        <v>80</v>
      </c>
      <c r="C46"/>
      <c r="L46"/>
    </row>
    <row r="47" spans="1:17" ht="23.25" customHeight="1" x14ac:dyDescent="0.2">
      <c r="A47" s="59" t="s">
        <v>81</v>
      </c>
      <c r="C47"/>
      <c r="L47"/>
    </row>
    <row r="48" spans="1:17" ht="23.25" customHeight="1" x14ac:dyDescent="0.2">
      <c r="A48" s="59" t="s">
        <v>82</v>
      </c>
      <c r="C48"/>
      <c r="L48"/>
    </row>
    <row r="49" spans="1:18" ht="23.25" customHeight="1" x14ac:dyDescent="0.2">
      <c r="A49" s="59" t="s">
        <v>83</v>
      </c>
      <c r="C49"/>
      <c r="L49"/>
    </row>
    <row r="50" spans="1:18" ht="22.5" customHeight="1" x14ac:dyDescent="0.2">
      <c r="A50" s="59" t="s">
        <v>84</v>
      </c>
      <c r="C50"/>
      <c r="L50"/>
      <c r="R50" s="409"/>
    </row>
    <row r="51" spans="1:18" ht="12.75" x14ac:dyDescent="0.2">
      <c r="C51"/>
      <c r="L51"/>
    </row>
  </sheetData>
  <mergeCells count="18">
    <mergeCell ref="L8:L9"/>
    <mergeCell ref="J8:J9"/>
    <mergeCell ref="C8:C9"/>
    <mergeCell ref="G8:G9"/>
    <mergeCell ref="A1:Q1"/>
    <mergeCell ref="A4:Q4"/>
    <mergeCell ref="A5:Q5"/>
    <mergeCell ref="A8:A11"/>
    <mergeCell ref="B8:B9"/>
    <mergeCell ref="D8:D9"/>
    <mergeCell ref="E8:E9"/>
    <mergeCell ref="F8:F9"/>
    <mergeCell ref="H8:H9"/>
    <mergeCell ref="K8:K9"/>
    <mergeCell ref="Q8:Q9"/>
    <mergeCell ref="I8:I9"/>
    <mergeCell ref="M8:N8"/>
    <mergeCell ref="O8:P8"/>
  </mergeCells>
  <phoneticPr fontId="0" type="noConversion"/>
  <printOptions horizontalCentered="1" verticalCentered="1"/>
  <pageMargins left="0.15748031496062992" right="0.39370078740157483" top="0.35433070866141736" bottom="0.56999999999999995" header="0.19685039370078741" footer="0.39"/>
  <pageSetup paperSize="9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6"/>
  <sheetViews>
    <sheetView tabSelected="1" zoomScaleNormal="100" workbookViewId="0">
      <selection activeCell="K15" sqref="K15"/>
    </sheetView>
  </sheetViews>
  <sheetFormatPr defaultRowHeight="12.75" x14ac:dyDescent="0.2"/>
  <cols>
    <col min="1" max="1" width="3.140625" customWidth="1"/>
    <col min="2" max="2" width="30.28515625" customWidth="1"/>
    <col min="3" max="3" width="19.28515625" customWidth="1"/>
    <col min="4" max="4" width="13.42578125" customWidth="1"/>
    <col min="5" max="5" width="17" customWidth="1"/>
    <col min="6" max="6" width="13.28515625" customWidth="1"/>
    <col min="7" max="7" width="12.140625" customWidth="1"/>
    <col min="8" max="8" width="12.85546875" customWidth="1"/>
    <col min="9" max="9" width="14.42578125" customWidth="1"/>
    <col min="10" max="10" width="12.5703125" customWidth="1"/>
    <col min="11" max="11" width="13.85546875" customWidth="1"/>
    <col min="12" max="12" width="14" customWidth="1"/>
    <col min="13" max="15" width="9.28515625" bestFit="1" customWidth="1"/>
    <col min="16" max="16" width="11.85546875" bestFit="1" customWidth="1"/>
  </cols>
  <sheetData>
    <row r="1" spans="1:27" ht="15.75" customHeight="1" x14ac:dyDescent="0.2">
      <c r="B1" s="847" t="s">
        <v>744</v>
      </c>
      <c r="C1" s="847"/>
      <c r="D1" s="847"/>
      <c r="E1" s="847"/>
      <c r="F1" s="847"/>
      <c r="G1" s="847"/>
      <c r="H1" s="847"/>
      <c r="I1" s="847"/>
      <c r="J1" s="847"/>
      <c r="K1" s="847"/>
      <c r="L1" s="210"/>
    </row>
    <row r="2" spans="1:27" ht="15.75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210"/>
    </row>
    <row r="3" spans="1:27" ht="15.75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210"/>
    </row>
    <row r="4" spans="1:27" ht="18.75" x14ac:dyDescent="0.2">
      <c r="A4" s="862" t="s">
        <v>239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</row>
    <row r="5" spans="1:27" ht="18.75" x14ac:dyDescent="0.2">
      <c r="A5" s="862" t="s">
        <v>769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</row>
    <row r="6" spans="1:27" ht="18.75" x14ac:dyDescent="0.2">
      <c r="A6" s="893" t="s">
        <v>775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</row>
    <row r="7" spans="1:27" ht="18.75" x14ac:dyDescent="0.2">
      <c r="B7" s="211"/>
      <c r="C7" s="211"/>
      <c r="D7" s="211"/>
      <c r="E7" s="211"/>
      <c r="F7" s="211"/>
      <c r="G7" s="211"/>
      <c r="H7" s="211"/>
      <c r="I7" s="211"/>
      <c r="J7" s="211"/>
      <c r="L7" s="212"/>
      <c r="M7" s="212"/>
      <c r="N7" s="212"/>
      <c r="O7" s="212"/>
      <c r="P7" s="477" t="s">
        <v>429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7" s="214" customFormat="1" ht="29.25" customHeight="1" x14ac:dyDescent="0.2">
      <c r="A8" s="213"/>
      <c r="B8" s="894" t="s">
        <v>240</v>
      </c>
      <c r="C8" s="863" t="s">
        <v>284</v>
      </c>
      <c r="D8" s="895" t="s">
        <v>264</v>
      </c>
      <c r="E8" s="897" t="s">
        <v>265</v>
      </c>
      <c r="F8" s="895" t="s">
        <v>266</v>
      </c>
      <c r="G8" s="895" t="s">
        <v>117</v>
      </c>
      <c r="H8" s="895" t="s">
        <v>118</v>
      </c>
      <c r="I8" s="895" t="s">
        <v>267</v>
      </c>
      <c r="J8" s="895" t="s">
        <v>268</v>
      </c>
      <c r="K8" s="899" t="s">
        <v>19</v>
      </c>
      <c r="L8" s="860" t="s">
        <v>269</v>
      </c>
      <c r="M8" s="860"/>
      <c r="N8" s="866" t="s">
        <v>270</v>
      </c>
      <c r="O8" s="866"/>
      <c r="P8" s="867" t="s">
        <v>257</v>
      </c>
    </row>
    <row r="9" spans="1:27" s="216" customFormat="1" ht="43.5" customHeight="1" x14ac:dyDescent="0.2">
      <c r="A9" s="215"/>
      <c r="B9" s="894"/>
      <c r="C9" s="863"/>
      <c r="D9" s="896"/>
      <c r="E9" s="898"/>
      <c r="F9" s="896"/>
      <c r="G9" s="896"/>
      <c r="H9" s="896"/>
      <c r="I9" s="896"/>
      <c r="J9" s="896"/>
      <c r="K9" s="900"/>
      <c r="L9" s="185" t="s">
        <v>248</v>
      </c>
      <c r="M9" s="185" t="s">
        <v>249</v>
      </c>
      <c r="N9" s="185" t="s">
        <v>248</v>
      </c>
      <c r="O9" s="185" t="s">
        <v>249</v>
      </c>
      <c r="P9" s="867"/>
    </row>
    <row r="10" spans="1:27" s="223" customFormat="1" ht="16.5" customHeight="1" x14ac:dyDescent="0.2">
      <c r="A10" s="217"/>
      <c r="B10" s="218" t="s">
        <v>100</v>
      </c>
      <c r="C10" s="218"/>
      <c r="D10" s="274" t="s">
        <v>101</v>
      </c>
      <c r="E10" s="218" t="s">
        <v>102</v>
      </c>
      <c r="F10" s="219" t="s">
        <v>103</v>
      </c>
      <c r="G10" s="219" t="s">
        <v>104</v>
      </c>
      <c r="H10" s="220" t="s">
        <v>105</v>
      </c>
      <c r="I10" s="221" t="s">
        <v>106</v>
      </c>
      <c r="J10" s="221" t="s">
        <v>250</v>
      </c>
      <c r="K10" s="619" t="s">
        <v>259</v>
      </c>
      <c r="L10" s="222" t="s">
        <v>253</v>
      </c>
      <c r="M10" s="222" t="s">
        <v>254</v>
      </c>
      <c r="N10" s="221" t="s">
        <v>255</v>
      </c>
      <c r="O10" s="221" t="s">
        <v>256</v>
      </c>
      <c r="P10" s="221" t="s">
        <v>285</v>
      </c>
    </row>
    <row r="11" spans="1:27" s="214" customFormat="1" ht="36" customHeight="1" x14ac:dyDescent="0.2">
      <c r="A11" s="213"/>
      <c r="B11" s="224" t="s">
        <v>770</v>
      </c>
      <c r="C11" s="361"/>
      <c r="D11" s="723" t="s">
        <v>696</v>
      </c>
      <c r="E11" s="723" t="s">
        <v>696</v>
      </c>
      <c r="F11" s="723" t="s">
        <v>696</v>
      </c>
      <c r="G11" s="723" t="s">
        <v>696</v>
      </c>
      <c r="H11" s="723" t="s">
        <v>696</v>
      </c>
      <c r="I11" s="723" t="s">
        <v>696</v>
      </c>
      <c r="J11" s="723" t="s">
        <v>696</v>
      </c>
      <c r="K11" s="723" t="s">
        <v>696</v>
      </c>
      <c r="L11" s="213"/>
      <c r="M11" s="213"/>
      <c r="N11" s="213"/>
      <c r="O11" s="213"/>
      <c r="P11" s="213"/>
    </row>
    <row r="12" spans="1:27" s="12" customFormat="1" ht="39.75" customHeight="1" x14ac:dyDescent="0.2">
      <c r="A12" s="402" t="s">
        <v>6</v>
      </c>
      <c r="B12" s="608"/>
      <c r="C12" s="610" t="s">
        <v>655</v>
      </c>
      <c r="D12" s="225">
        <f>óvoda!D48</f>
        <v>33414000</v>
      </c>
      <c r="E12" s="225">
        <f>óvoda!D49</f>
        <v>6554100</v>
      </c>
      <c r="F12" s="225">
        <f>óvoda!D85</f>
        <v>489000</v>
      </c>
      <c r="G12" s="225"/>
      <c r="H12" s="225"/>
      <c r="I12" s="225">
        <f>óvoda!D90+óvoda!D104</f>
        <v>0</v>
      </c>
      <c r="J12" s="225"/>
      <c r="K12" s="620">
        <f>SUM(D12:J12)</f>
        <v>40457100</v>
      </c>
      <c r="L12" s="225">
        <f t="shared" ref="L12:L16" si="0">K12</f>
        <v>40457100</v>
      </c>
      <c r="M12" s="225"/>
      <c r="N12" s="225"/>
      <c r="O12" s="225"/>
      <c r="P12" s="225"/>
    </row>
    <row r="13" spans="1:27" s="12" customFormat="1" ht="39" customHeight="1" x14ac:dyDescent="0.2">
      <c r="A13" s="402" t="s">
        <v>7</v>
      </c>
      <c r="B13" s="608"/>
      <c r="C13" s="610" t="s">
        <v>597</v>
      </c>
      <c r="D13" s="225">
        <f>óvoda!E48</f>
        <v>0</v>
      </c>
      <c r="E13" s="225">
        <f>óvoda!E49</f>
        <v>0</v>
      </c>
      <c r="F13" s="225">
        <f>óvoda!E85</f>
        <v>1219000</v>
      </c>
      <c r="G13" s="225"/>
      <c r="H13" s="225"/>
      <c r="I13" s="225">
        <f>óvoda!E90+óvoda!E104</f>
        <v>280000</v>
      </c>
      <c r="J13" s="225"/>
      <c r="K13" s="620">
        <f>SUM(D13:J13)</f>
        <v>1499000</v>
      </c>
      <c r="L13" s="225">
        <f t="shared" si="0"/>
        <v>1499000</v>
      </c>
      <c r="M13" s="32"/>
      <c r="N13" s="225"/>
      <c r="O13" s="225"/>
      <c r="P13" s="225"/>
    </row>
    <row r="14" spans="1:27" ht="43.5" customHeight="1" x14ac:dyDescent="0.2">
      <c r="A14" s="402" t="s">
        <v>8</v>
      </c>
      <c r="B14" s="608"/>
      <c r="C14" s="610" t="s">
        <v>598</v>
      </c>
      <c r="D14" s="225"/>
      <c r="E14" s="225"/>
      <c r="F14" s="617">
        <f>óvoda!G85</f>
        <v>7620000</v>
      </c>
      <c r="G14" s="225"/>
      <c r="H14" s="9"/>
      <c r="I14" s="9"/>
      <c r="J14" s="9"/>
      <c r="K14" s="620">
        <f>SUM(D14:J14)</f>
        <v>7620000</v>
      </c>
      <c r="L14" s="225">
        <f t="shared" si="0"/>
        <v>7620000</v>
      </c>
      <c r="M14" s="225"/>
      <c r="N14" s="225"/>
      <c r="O14" s="225"/>
      <c r="P14" s="225"/>
    </row>
    <row r="15" spans="1:27" ht="54" customHeight="1" x14ac:dyDescent="0.2">
      <c r="A15" s="754" t="s">
        <v>9</v>
      </c>
      <c r="B15" s="755"/>
      <c r="C15" s="760" t="s">
        <v>776</v>
      </c>
      <c r="D15" s="756">
        <v>1550000</v>
      </c>
      <c r="E15" s="756">
        <v>302250</v>
      </c>
      <c r="F15" s="757"/>
      <c r="G15" s="756"/>
      <c r="H15" s="758"/>
      <c r="I15" s="758"/>
      <c r="J15" s="758"/>
      <c r="K15" s="759">
        <f>SUM(D15:J15)</f>
        <v>1852250</v>
      </c>
      <c r="L15" s="756"/>
      <c r="M15" s="756"/>
      <c r="N15" s="756"/>
      <c r="O15" s="756"/>
      <c r="P15" s="756"/>
    </row>
    <row r="16" spans="1:27" s="226" customFormat="1" ht="33" customHeight="1" x14ac:dyDescent="0.2">
      <c r="A16" s="475" t="s">
        <v>10</v>
      </c>
      <c r="B16" s="608" t="s">
        <v>599</v>
      </c>
      <c r="C16" s="612"/>
      <c r="D16" s="476">
        <f>SUM(D12:D15)</f>
        <v>34964000</v>
      </c>
      <c r="E16" s="476">
        <f>SUM(E12:E15)</f>
        <v>6856350</v>
      </c>
      <c r="F16" s="476">
        <f>SUM(F12:F15)</f>
        <v>9328000</v>
      </c>
      <c r="G16" s="476">
        <f t="shared" ref="G16:J16" si="1">SUM(G12:G14)</f>
        <v>0</v>
      </c>
      <c r="H16" s="476">
        <f t="shared" si="1"/>
        <v>0</v>
      </c>
      <c r="I16" s="476">
        <f t="shared" si="1"/>
        <v>280000</v>
      </c>
      <c r="J16" s="476">
        <f t="shared" si="1"/>
        <v>0</v>
      </c>
      <c r="K16" s="618">
        <f>SUM(K12:K15)</f>
        <v>51428350</v>
      </c>
      <c r="L16" s="225">
        <f t="shared" si="0"/>
        <v>51428350</v>
      </c>
      <c r="M16" s="476">
        <f>SUM(M12:M14)</f>
        <v>0</v>
      </c>
      <c r="N16" s="476">
        <f>SUM(N12:N14)</f>
        <v>0</v>
      </c>
      <c r="O16" s="476">
        <f>SUM(O12:O14)</f>
        <v>0</v>
      </c>
      <c r="P16" s="476">
        <f>SUM(P12:P14)</f>
        <v>0</v>
      </c>
    </row>
  </sheetData>
  <mergeCells count="17">
    <mergeCell ref="P8:P9"/>
    <mergeCell ref="B1:K1"/>
    <mergeCell ref="A4:P4"/>
    <mergeCell ref="A5:P5"/>
    <mergeCell ref="A6:P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  <mergeCell ref="N8:O8"/>
    <mergeCell ref="C8:C9"/>
  </mergeCells>
  <phoneticPr fontId="0" type="noConversion"/>
  <printOptions horizontalCentered="1"/>
  <pageMargins left="0.2" right="0.34" top="0.64" bottom="0.98425196850393704" header="0.51181102362204722" footer="0.51181102362204722"/>
  <pageSetup paperSize="9" scale="6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66"/>
  <sheetViews>
    <sheetView topLeftCell="C34" zoomScale="80" zoomScaleNormal="80" workbookViewId="0">
      <selection activeCell="I38" sqref="I38"/>
    </sheetView>
  </sheetViews>
  <sheetFormatPr defaultRowHeight="12.75" x14ac:dyDescent="0.2"/>
  <cols>
    <col min="1" max="1" width="4" customWidth="1"/>
    <col min="2" max="2" width="43.5703125" customWidth="1"/>
    <col min="3" max="3" width="13.42578125" style="377" customWidth="1"/>
    <col min="4" max="4" width="15.42578125" customWidth="1"/>
    <col min="5" max="5" width="13.42578125" customWidth="1"/>
    <col min="6" max="6" width="16.7109375" customWidth="1"/>
    <col min="7" max="10" width="13.42578125" customWidth="1"/>
    <col min="11" max="11" width="16.7109375" customWidth="1"/>
    <col min="12" max="12" width="16.42578125" customWidth="1"/>
    <col min="13" max="13" width="16" customWidth="1"/>
    <col min="14" max="14" width="9.42578125" bestFit="1" customWidth="1"/>
    <col min="15" max="15" width="10.28515625" customWidth="1"/>
    <col min="16" max="16" width="9.42578125" bestFit="1" customWidth="1"/>
    <col min="17" max="17" width="10.28515625" customWidth="1"/>
  </cols>
  <sheetData>
    <row r="1" spans="1:24" ht="15" x14ac:dyDescent="0.2">
      <c r="A1" s="901" t="s">
        <v>744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228"/>
    </row>
    <row r="2" spans="1:24" ht="15" x14ac:dyDescent="0.2">
      <c r="A2" s="229"/>
      <c r="B2" s="229"/>
      <c r="C2" s="373"/>
      <c r="D2" s="229"/>
      <c r="E2" s="229"/>
      <c r="F2" s="229"/>
      <c r="G2" s="229"/>
      <c r="H2" s="229"/>
      <c r="I2" s="229"/>
      <c r="J2" s="229"/>
      <c r="K2" s="229"/>
      <c r="L2" s="228"/>
      <c r="M2" s="228"/>
      <c r="N2" s="228"/>
      <c r="O2" s="228"/>
      <c r="P2" s="228"/>
      <c r="Q2" s="228"/>
    </row>
    <row r="3" spans="1:24" ht="15" x14ac:dyDescent="0.2">
      <c r="A3" s="229"/>
      <c r="B3" s="229"/>
      <c r="C3" s="373"/>
      <c r="D3" s="229"/>
      <c r="E3" s="229"/>
      <c r="F3" s="229"/>
      <c r="G3" s="229"/>
      <c r="H3" s="229"/>
      <c r="I3" s="229"/>
      <c r="J3" s="229"/>
      <c r="K3" s="229"/>
      <c r="L3" s="228"/>
      <c r="M3" s="228"/>
      <c r="N3" s="228"/>
      <c r="O3" s="228"/>
      <c r="P3" s="228"/>
      <c r="Q3" s="228"/>
    </row>
    <row r="4" spans="1:24" ht="15.75" x14ac:dyDescent="0.2">
      <c r="A4" s="858" t="s">
        <v>426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230"/>
      <c r="M4" s="230"/>
      <c r="N4" s="230"/>
      <c r="O4" s="230"/>
      <c r="P4" s="230"/>
      <c r="Q4" s="230"/>
    </row>
    <row r="5" spans="1:24" x14ac:dyDescent="0.2">
      <c r="A5" s="902" t="s">
        <v>143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231"/>
      <c r="M5" s="231"/>
      <c r="N5" s="231"/>
      <c r="O5" s="231"/>
      <c r="P5" s="231"/>
      <c r="Q5" s="231"/>
    </row>
    <row r="6" spans="1:24" ht="15.75" x14ac:dyDescent="0.2">
      <c r="A6" s="232"/>
      <c r="B6" s="232"/>
      <c r="C6" s="374"/>
      <c r="D6" s="232"/>
      <c r="E6" s="232"/>
      <c r="F6" s="232"/>
      <c r="G6" s="232"/>
      <c r="H6" s="232"/>
      <c r="I6" s="857"/>
      <c r="J6" s="857"/>
      <c r="K6" s="857"/>
    </row>
    <row r="7" spans="1:24" x14ac:dyDescent="0.2">
      <c r="A7" s="233"/>
      <c r="B7" s="234"/>
      <c r="C7" s="375"/>
      <c r="D7" s="234"/>
      <c r="E7" s="234"/>
      <c r="F7" s="234"/>
      <c r="G7" s="234"/>
      <c r="H7" s="234"/>
      <c r="I7" s="234"/>
      <c r="J7" s="234"/>
      <c r="P7" s="416" t="s">
        <v>493</v>
      </c>
    </row>
    <row r="8" spans="1:24" s="237" customFormat="1" ht="53.25" customHeight="1" x14ac:dyDescent="0.2">
      <c r="A8" s="235"/>
      <c r="B8" s="887" t="s">
        <v>425</v>
      </c>
      <c r="C8" s="883" t="s">
        <v>284</v>
      </c>
      <c r="D8" s="904" t="s">
        <v>271</v>
      </c>
      <c r="E8" s="904" t="s">
        <v>265</v>
      </c>
      <c r="F8" s="904" t="s">
        <v>266</v>
      </c>
      <c r="G8" s="904" t="s">
        <v>117</v>
      </c>
      <c r="H8" s="904" t="s">
        <v>272</v>
      </c>
      <c r="I8" s="904" t="s">
        <v>267</v>
      </c>
      <c r="J8" s="906" t="s">
        <v>273</v>
      </c>
      <c r="K8" s="908" t="s">
        <v>19</v>
      </c>
      <c r="L8" s="860" t="s">
        <v>269</v>
      </c>
      <c r="M8" s="860"/>
      <c r="N8" s="866" t="s">
        <v>270</v>
      </c>
      <c r="O8" s="866"/>
      <c r="P8" s="867" t="s">
        <v>257</v>
      </c>
      <c r="Q8" s="236"/>
    </row>
    <row r="9" spans="1:24" s="237" customFormat="1" ht="39.75" customHeight="1" x14ac:dyDescent="0.2">
      <c r="A9" s="235"/>
      <c r="B9" s="903"/>
      <c r="C9" s="883"/>
      <c r="D9" s="905"/>
      <c r="E9" s="905"/>
      <c r="F9" s="905"/>
      <c r="G9" s="905"/>
      <c r="H9" s="905"/>
      <c r="I9" s="905"/>
      <c r="J9" s="907"/>
      <c r="K9" s="909"/>
      <c r="L9" s="185" t="s">
        <v>248</v>
      </c>
      <c r="M9" s="185" t="s">
        <v>249</v>
      </c>
      <c r="N9" s="185" t="s">
        <v>248</v>
      </c>
      <c r="O9" s="185" t="s">
        <v>249</v>
      </c>
      <c r="P9" s="867"/>
      <c r="Q9" s="236"/>
    </row>
    <row r="10" spans="1:24" s="237" customFormat="1" ht="14.25" customHeight="1" x14ac:dyDescent="0.2">
      <c r="A10" s="238"/>
      <c r="B10" s="239" t="s">
        <v>100</v>
      </c>
      <c r="C10" s="376"/>
      <c r="D10" s="240" t="s">
        <v>101</v>
      </c>
      <c r="E10" s="241" t="s">
        <v>102</v>
      </c>
      <c r="F10" s="242" t="s">
        <v>103</v>
      </c>
      <c r="G10" s="240" t="s">
        <v>104</v>
      </c>
      <c r="H10" s="240" t="s">
        <v>105</v>
      </c>
      <c r="I10" s="240" t="s">
        <v>106</v>
      </c>
      <c r="J10" s="240" t="s">
        <v>250</v>
      </c>
      <c r="K10" s="489" t="s">
        <v>259</v>
      </c>
      <c r="L10" s="243" t="s">
        <v>253</v>
      </c>
      <c r="M10" s="243" t="s">
        <v>254</v>
      </c>
      <c r="N10" s="244" t="s">
        <v>255</v>
      </c>
      <c r="O10" s="244" t="s">
        <v>256</v>
      </c>
      <c r="P10" s="244" t="s">
        <v>285</v>
      </c>
      <c r="Q10" s="245"/>
    </row>
    <row r="11" spans="1:24" ht="30" customHeight="1" x14ac:dyDescent="0.2">
      <c r="A11" s="487"/>
      <c r="B11" s="639"/>
      <c r="C11" s="640"/>
      <c r="D11" s="722" t="s">
        <v>696</v>
      </c>
      <c r="E11" s="722" t="s">
        <v>696</v>
      </c>
      <c r="F11" s="722" t="s">
        <v>696</v>
      </c>
      <c r="G11" s="722" t="s">
        <v>696</v>
      </c>
      <c r="H11" s="722" t="s">
        <v>696</v>
      </c>
      <c r="I11" s="722" t="s">
        <v>696</v>
      </c>
      <c r="J11" s="722" t="s">
        <v>696</v>
      </c>
      <c r="K11" s="722" t="s">
        <v>696</v>
      </c>
      <c r="L11" s="488"/>
      <c r="M11" s="488"/>
      <c r="N11" s="488"/>
      <c r="O11" s="488"/>
      <c r="P11" s="488"/>
    </row>
    <row r="12" spans="1:24" ht="30" customHeight="1" x14ac:dyDescent="0.2">
      <c r="A12" s="487" t="s">
        <v>5</v>
      </c>
      <c r="B12" s="636" t="s">
        <v>656</v>
      </c>
      <c r="C12" s="629" t="s">
        <v>494</v>
      </c>
      <c r="D12" s="727">
        <v>16925000</v>
      </c>
      <c r="E12" s="727">
        <v>3400000</v>
      </c>
      <c r="F12" s="741">
        <v>6817000</v>
      </c>
      <c r="G12" s="727"/>
      <c r="H12" s="727"/>
      <c r="I12" s="727"/>
      <c r="J12" s="727"/>
      <c r="K12" s="728">
        <f>SUM(D12:J12)</f>
        <v>27142000</v>
      </c>
      <c r="L12" s="734">
        <f>K12</f>
        <v>27142000</v>
      </c>
      <c r="M12" s="734"/>
      <c r="N12" s="734"/>
      <c r="O12" s="734"/>
      <c r="P12" s="734"/>
    </row>
    <row r="13" spans="1:24" ht="30" customHeight="1" x14ac:dyDescent="0.2">
      <c r="A13" s="487" t="s">
        <v>6</v>
      </c>
      <c r="B13" s="636" t="s">
        <v>657</v>
      </c>
      <c r="C13" s="629" t="s">
        <v>385</v>
      </c>
      <c r="D13" s="727">
        <v>4995000</v>
      </c>
      <c r="E13" s="727">
        <v>1003000</v>
      </c>
      <c r="F13" s="741">
        <v>8595000</v>
      </c>
      <c r="G13" s="727"/>
      <c r="H13" s="727"/>
      <c r="I13" s="727"/>
      <c r="J13" s="727"/>
      <c r="K13" s="728">
        <f>SUM(D13:J13)</f>
        <v>14593000</v>
      </c>
      <c r="L13" s="734">
        <f t="shared" ref="L13:L40" si="0">K13</f>
        <v>14593000</v>
      </c>
      <c r="M13" s="734"/>
      <c r="N13" s="734"/>
      <c r="O13" s="734"/>
      <c r="P13" s="734"/>
    </row>
    <row r="14" spans="1:24" s="9" customFormat="1" ht="27.95" customHeight="1" x14ac:dyDescent="0.2">
      <c r="A14" s="487" t="s">
        <v>7</v>
      </c>
      <c r="B14" s="481" t="s">
        <v>260</v>
      </c>
      <c r="C14" s="372" t="s">
        <v>384</v>
      </c>
      <c r="D14" s="491"/>
      <c r="E14" s="491"/>
      <c r="F14" s="742">
        <v>1177000</v>
      </c>
      <c r="G14" s="729"/>
      <c r="H14" s="730"/>
      <c r="I14" s="729"/>
      <c r="J14" s="729"/>
      <c r="K14" s="728">
        <f>SUM(D14:J14)</f>
        <v>1177000</v>
      </c>
      <c r="L14" s="734">
        <f t="shared" si="0"/>
        <v>1177000</v>
      </c>
      <c r="M14" s="731"/>
      <c r="N14" s="492"/>
      <c r="O14" s="492"/>
      <c r="P14" s="492"/>
      <c r="Q14" s="29"/>
      <c r="R14" s="29"/>
      <c r="S14" s="29"/>
      <c r="T14" s="29"/>
      <c r="U14"/>
      <c r="V14"/>
      <c r="W14"/>
      <c r="X14"/>
    </row>
    <row r="15" spans="1:24" s="9" customFormat="1" ht="27.95" customHeight="1" x14ac:dyDescent="0.2">
      <c r="A15" s="487" t="s">
        <v>8</v>
      </c>
      <c r="B15" s="482" t="s">
        <v>262</v>
      </c>
      <c r="C15" s="372" t="s">
        <v>390</v>
      </c>
      <c r="D15" s="491"/>
      <c r="E15" s="491"/>
      <c r="F15" s="742">
        <v>2952000</v>
      </c>
      <c r="G15" s="729"/>
      <c r="H15" s="730"/>
      <c r="I15" s="729"/>
      <c r="J15" s="729"/>
      <c r="K15" s="728">
        <f t="shared" ref="K15:K37" si="1">SUM(D15:J15)</f>
        <v>2952000</v>
      </c>
      <c r="L15" s="734">
        <f t="shared" si="0"/>
        <v>2952000</v>
      </c>
      <c r="M15" s="731"/>
      <c r="N15" s="492"/>
      <c r="O15" s="492"/>
      <c r="P15" s="492"/>
      <c r="Q15" s="29"/>
      <c r="R15" s="29"/>
      <c r="S15" s="29"/>
      <c r="T15" s="29"/>
      <c r="U15"/>
      <c r="V15"/>
      <c r="W15"/>
      <c r="X15"/>
    </row>
    <row r="16" spans="1:24" s="413" customFormat="1" ht="27.95" customHeight="1" x14ac:dyDescent="0.2">
      <c r="A16" s="487" t="s">
        <v>9</v>
      </c>
      <c r="B16" s="482" t="s">
        <v>658</v>
      </c>
      <c r="C16" s="372" t="s">
        <v>382</v>
      </c>
      <c r="D16" s="491"/>
      <c r="E16" s="491"/>
      <c r="F16" s="742">
        <v>27000</v>
      </c>
      <c r="G16" s="493"/>
      <c r="H16" s="493"/>
      <c r="I16" s="493"/>
      <c r="J16" s="493"/>
      <c r="K16" s="728">
        <f t="shared" si="1"/>
        <v>27000</v>
      </c>
      <c r="L16" s="734">
        <f t="shared" si="0"/>
        <v>27000</v>
      </c>
      <c r="M16" s="731"/>
      <c r="N16" s="492"/>
      <c r="O16" s="492"/>
      <c r="P16" s="492"/>
      <c r="Q16" s="33"/>
      <c r="R16" s="33"/>
      <c r="S16" s="33"/>
      <c r="T16" s="33"/>
      <c r="U16"/>
      <c r="V16"/>
      <c r="W16"/>
      <c r="X16"/>
    </row>
    <row r="17" spans="1:24" s="413" customFormat="1" ht="27.95" customHeight="1" x14ac:dyDescent="0.2">
      <c r="A17" s="487" t="s">
        <v>10</v>
      </c>
      <c r="B17" s="481" t="s">
        <v>261</v>
      </c>
      <c r="C17" s="372" t="s">
        <v>386</v>
      </c>
      <c r="D17" s="491"/>
      <c r="E17" s="491"/>
      <c r="F17" s="743">
        <v>362000</v>
      </c>
      <c r="G17" s="493"/>
      <c r="H17" s="493"/>
      <c r="I17" s="493"/>
      <c r="J17" s="493"/>
      <c r="K17" s="728">
        <f t="shared" si="1"/>
        <v>362000</v>
      </c>
      <c r="L17" s="734">
        <f t="shared" si="0"/>
        <v>362000</v>
      </c>
      <c r="M17" s="731"/>
      <c r="N17" s="492"/>
      <c r="O17" s="492"/>
      <c r="P17" s="492"/>
      <c r="Q17" s="33"/>
      <c r="R17" s="33"/>
      <c r="S17" s="33"/>
      <c r="T17" s="33"/>
      <c r="U17"/>
      <c r="V17"/>
      <c r="W17"/>
      <c r="X17"/>
    </row>
    <row r="18" spans="1:24" s="413" customFormat="1" ht="27.95" customHeight="1" x14ac:dyDescent="0.2">
      <c r="A18" s="487" t="s">
        <v>11</v>
      </c>
      <c r="B18" s="481" t="s">
        <v>421</v>
      </c>
      <c r="C18" s="372" t="s">
        <v>495</v>
      </c>
      <c r="D18" s="491"/>
      <c r="E18" s="491"/>
      <c r="F18" s="743"/>
      <c r="G18" s="493"/>
      <c r="H18" s="493"/>
      <c r="I18" s="493"/>
      <c r="J18" s="493"/>
      <c r="K18" s="728">
        <f t="shared" si="1"/>
        <v>0</v>
      </c>
      <c r="L18" s="734">
        <f t="shared" si="0"/>
        <v>0</v>
      </c>
      <c r="M18" s="731"/>
      <c r="N18" s="492"/>
      <c r="O18" s="492"/>
      <c r="P18" s="492"/>
      <c r="Q18" s="33"/>
      <c r="R18" s="33"/>
      <c r="S18" s="33"/>
      <c r="T18" s="33"/>
      <c r="U18"/>
      <c r="V18"/>
      <c r="W18"/>
      <c r="X18"/>
    </row>
    <row r="19" spans="1:24" s="498" customFormat="1" ht="27.95" customHeight="1" x14ac:dyDescent="0.2">
      <c r="A19" s="487" t="s">
        <v>22</v>
      </c>
      <c r="B19" s="483" t="s">
        <v>659</v>
      </c>
      <c r="C19" s="634" t="s">
        <v>385</v>
      </c>
      <c r="D19" s="494"/>
      <c r="E19" s="494"/>
      <c r="F19" s="744"/>
      <c r="G19" s="494"/>
      <c r="H19" s="494"/>
      <c r="I19" s="494"/>
      <c r="J19" s="494"/>
      <c r="K19" s="728">
        <f t="shared" si="1"/>
        <v>0</v>
      </c>
      <c r="L19" s="734">
        <f t="shared" si="0"/>
        <v>0</v>
      </c>
      <c r="M19" s="732"/>
      <c r="N19" s="497"/>
      <c r="O19" s="497"/>
      <c r="P19" s="497"/>
      <c r="Q19" s="501"/>
      <c r="R19" s="501"/>
      <c r="S19" s="501"/>
      <c r="T19" s="501"/>
      <c r="U19"/>
      <c r="V19"/>
      <c r="W19"/>
      <c r="X19"/>
    </row>
    <row r="20" spans="1:24" s="413" customFormat="1" ht="27.95" customHeight="1" x14ac:dyDescent="0.2">
      <c r="A20" s="487" t="s">
        <v>23</v>
      </c>
      <c r="B20" s="481" t="s">
        <v>660</v>
      </c>
      <c r="C20" s="372" t="s">
        <v>661</v>
      </c>
      <c r="D20" s="494"/>
      <c r="E20" s="494"/>
      <c r="F20" s="744">
        <v>9000</v>
      </c>
      <c r="G20" s="493"/>
      <c r="H20" s="493"/>
      <c r="I20" s="493"/>
      <c r="J20" s="493"/>
      <c r="K20" s="728">
        <f t="shared" si="1"/>
        <v>9000</v>
      </c>
      <c r="L20" s="734">
        <f t="shared" si="0"/>
        <v>9000</v>
      </c>
      <c r="M20" s="731"/>
      <c r="N20" s="492"/>
      <c r="O20" s="492"/>
      <c r="P20" s="492"/>
      <c r="Q20" s="33"/>
      <c r="R20" s="33"/>
      <c r="S20" s="33"/>
      <c r="T20" s="33"/>
      <c r="U20"/>
      <c r="V20"/>
      <c r="W20"/>
      <c r="X20"/>
    </row>
    <row r="21" spans="1:24" s="413" customFormat="1" ht="27.95" customHeight="1" x14ac:dyDescent="0.2">
      <c r="A21" s="487" t="s">
        <v>24</v>
      </c>
      <c r="B21" s="484" t="s">
        <v>662</v>
      </c>
      <c r="C21" s="407" t="s">
        <v>368</v>
      </c>
      <c r="D21" s="494"/>
      <c r="E21" s="494"/>
      <c r="F21" s="744">
        <v>90000</v>
      </c>
      <c r="G21" s="493"/>
      <c r="H21" s="493"/>
      <c r="I21" s="493"/>
      <c r="J21" s="493"/>
      <c r="K21" s="728">
        <f t="shared" si="1"/>
        <v>90000</v>
      </c>
      <c r="L21" s="734">
        <f t="shared" si="0"/>
        <v>90000</v>
      </c>
      <c r="M21" s="731"/>
      <c r="N21" s="492"/>
      <c r="O21" s="492"/>
      <c r="P21" s="492"/>
      <c r="Q21" s="33"/>
      <c r="R21" s="33"/>
      <c r="S21" s="33"/>
      <c r="T21" s="33"/>
      <c r="U21"/>
      <c r="V21"/>
      <c r="W21"/>
      <c r="X21"/>
    </row>
    <row r="22" spans="1:24" s="413" customFormat="1" ht="27.95" customHeight="1" x14ac:dyDescent="0.2">
      <c r="A22" s="487" t="s">
        <v>25</v>
      </c>
      <c r="B22" s="484" t="s">
        <v>663</v>
      </c>
      <c r="C22" s="407" t="s">
        <v>368</v>
      </c>
      <c r="D22" s="494"/>
      <c r="E22" s="494"/>
      <c r="F22" s="744">
        <v>126000</v>
      </c>
      <c r="G22" s="493"/>
      <c r="H22" s="493"/>
      <c r="I22" s="493"/>
      <c r="J22" s="493"/>
      <c r="K22" s="728">
        <f t="shared" si="1"/>
        <v>126000</v>
      </c>
      <c r="L22" s="734">
        <f t="shared" si="0"/>
        <v>126000</v>
      </c>
      <c r="M22" s="731"/>
      <c r="N22" s="492"/>
      <c r="O22" s="492"/>
      <c r="P22" s="492"/>
      <c r="Q22" s="33"/>
      <c r="R22" s="33"/>
      <c r="S22" s="33"/>
      <c r="T22" s="33"/>
      <c r="U22"/>
      <c r="V22"/>
      <c r="W22"/>
      <c r="X22"/>
    </row>
    <row r="23" spans="1:24" s="413" customFormat="1" ht="32.25" customHeight="1" x14ac:dyDescent="0.2">
      <c r="A23" s="487" t="s">
        <v>26</v>
      </c>
      <c r="B23" s="484" t="s">
        <v>676</v>
      </c>
      <c r="C23" s="407" t="s">
        <v>383</v>
      </c>
      <c r="D23" s="493">
        <v>2453000</v>
      </c>
      <c r="E23" s="493">
        <v>500000</v>
      </c>
      <c r="F23" s="743">
        <v>14531000</v>
      </c>
      <c r="G23" s="493"/>
      <c r="H23" s="493"/>
      <c r="I23" s="493"/>
      <c r="J23" s="493"/>
      <c r="K23" s="728">
        <f t="shared" si="1"/>
        <v>17484000</v>
      </c>
      <c r="L23" s="734">
        <f t="shared" si="0"/>
        <v>17484000</v>
      </c>
      <c r="M23" s="731"/>
      <c r="N23" s="492"/>
      <c r="O23" s="492"/>
      <c r="P23" s="492"/>
      <c r="Q23" s="33"/>
      <c r="R23" s="33"/>
      <c r="S23" s="33"/>
      <c r="T23" s="33"/>
      <c r="U23"/>
      <c r="V23"/>
      <c r="W23"/>
      <c r="X23"/>
    </row>
    <row r="24" spans="1:24" s="413" customFormat="1" ht="27.95" customHeight="1" x14ac:dyDescent="0.2">
      <c r="A24" s="487" t="s">
        <v>27</v>
      </c>
      <c r="B24" s="481" t="s">
        <v>664</v>
      </c>
      <c r="C24" s="372" t="s">
        <v>497</v>
      </c>
      <c r="D24" s="493"/>
      <c r="E24" s="493"/>
      <c r="F24" s="743">
        <v>855000</v>
      </c>
      <c r="G24" s="493"/>
      <c r="H24" s="492"/>
      <c r="I24" s="492"/>
      <c r="J24" s="492"/>
      <c r="K24" s="728">
        <f t="shared" si="1"/>
        <v>855000</v>
      </c>
      <c r="L24" s="734">
        <f t="shared" si="0"/>
        <v>855000</v>
      </c>
      <c r="M24" s="731"/>
      <c r="N24" s="492"/>
      <c r="O24" s="492"/>
      <c r="P24" s="492"/>
      <c r="Q24" s="33"/>
      <c r="R24" s="33"/>
      <c r="S24" s="33"/>
      <c r="T24" s="33"/>
      <c r="U24"/>
      <c r="V24"/>
      <c r="W24"/>
      <c r="X24"/>
    </row>
    <row r="25" spans="1:24" s="413" customFormat="1" ht="27.95" customHeight="1" x14ac:dyDescent="0.2">
      <c r="A25" s="487" t="s">
        <v>28</v>
      </c>
      <c r="B25" s="482" t="s">
        <v>665</v>
      </c>
      <c r="C25" s="362" t="s">
        <v>367</v>
      </c>
      <c r="D25" s="494">
        <v>4170000</v>
      </c>
      <c r="E25" s="492">
        <v>830000</v>
      </c>
      <c r="F25" s="745">
        <v>3894000</v>
      </c>
      <c r="G25" s="492"/>
      <c r="H25" s="492"/>
      <c r="I25" s="492"/>
      <c r="J25" s="492"/>
      <c r="K25" s="728">
        <f t="shared" si="1"/>
        <v>8894000</v>
      </c>
      <c r="L25" s="734">
        <f t="shared" si="0"/>
        <v>8894000</v>
      </c>
      <c r="M25" s="731"/>
      <c r="N25" s="492"/>
      <c r="O25" s="492"/>
      <c r="P25" s="492"/>
      <c r="Q25" s="33"/>
      <c r="R25" s="33"/>
      <c r="S25" s="33"/>
      <c r="T25" s="33"/>
      <c r="U25"/>
      <c r="V25"/>
      <c r="W25"/>
      <c r="X25"/>
    </row>
    <row r="26" spans="1:24" s="413" customFormat="1" ht="27.95" customHeight="1" x14ac:dyDescent="0.2">
      <c r="A26" s="487" t="s">
        <v>29</v>
      </c>
      <c r="B26" s="482" t="s">
        <v>666</v>
      </c>
      <c r="C26" s="362" t="s">
        <v>496</v>
      </c>
      <c r="D26" s="495"/>
      <c r="E26" s="492"/>
      <c r="F26" s="746">
        <v>351100</v>
      </c>
      <c r="G26" s="493"/>
      <c r="H26" s="493"/>
      <c r="I26" s="493"/>
      <c r="J26" s="493"/>
      <c r="K26" s="728">
        <f t="shared" si="1"/>
        <v>351100</v>
      </c>
      <c r="L26" s="734">
        <f t="shared" si="0"/>
        <v>351100</v>
      </c>
      <c r="M26" s="731"/>
      <c r="N26" s="492"/>
      <c r="O26" s="492"/>
      <c r="P26" s="492"/>
      <c r="Q26" s="33"/>
      <c r="R26" s="33"/>
      <c r="S26" s="33"/>
      <c r="T26" s="33"/>
      <c r="U26"/>
      <c r="V26"/>
      <c r="W26"/>
      <c r="X26"/>
    </row>
    <row r="27" spans="1:24" s="9" customFormat="1" ht="27.95" customHeight="1" x14ac:dyDescent="0.2">
      <c r="A27" s="487" t="s">
        <v>30</v>
      </c>
      <c r="B27" s="485" t="s">
        <v>667</v>
      </c>
      <c r="C27" s="363" t="s">
        <v>668</v>
      </c>
      <c r="D27" s="496"/>
      <c r="E27" s="496"/>
      <c r="F27" s="747">
        <v>350000</v>
      </c>
      <c r="G27" s="733"/>
      <c r="H27" s="733"/>
      <c r="I27" s="733"/>
      <c r="J27" s="733"/>
      <c r="K27" s="728">
        <f t="shared" si="1"/>
        <v>350000</v>
      </c>
      <c r="L27" s="734">
        <f t="shared" si="0"/>
        <v>350000</v>
      </c>
      <c r="M27" s="733"/>
      <c r="N27" s="733"/>
      <c r="O27" s="733"/>
      <c r="P27" s="733"/>
      <c r="Q27" s="29"/>
      <c r="R27" s="29"/>
      <c r="S27" s="29"/>
      <c r="T27" s="29"/>
      <c r="U27"/>
      <c r="V27"/>
      <c r="W27"/>
      <c r="X27"/>
    </row>
    <row r="28" spans="1:24" s="9" customFormat="1" ht="27.95" customHeight="1" x14ac:dyDescent="0.2">
      <c r="A28" s="487" t="s">
        <v>31</v>
      </c>
      <c r="B28" s="482" t="s">
        <v>499</v>
      </c>
      <c r="C28" s="362" t="s">
        <v>500</v>
      </c>
      <c r="D28" s="731"/>
      <c r="E28" s="731"/>
      <c r="F28" s="748">
        <v>4404000</v>
      </c>
      <c r="G28" s="731"/>
      <c r="H28" s="731"/>
      <c r="I28" s="731"/>
      <c r="J28" s="731"/>
      <c r="K28" s="728">
        <f t="shared" si="1"/>
        <v>4404000</v>
      </c>
      <c r="L28" s="734">
        <f t="shared" si="0"/>
        <v>4404000</v>
      </c>
      <c r="M28" s="731"/>
      <c r="N28" s="731"/>
      <c r="O28" s="731"/>
      <c r="P28" s="731"/>
      <c r="Q28" s="29"/>
      <c r="R28" s="29"/>
      <c r="S28" s="29"/>
      <c r="T28" s="29"/>
      <c r="U28"/>
      <c r="V28"/>
      <c r="W28"/>
      <c r="X28"/>
    </row>
    <row r="29" spans="1:24" s="9" customFormat="1" ht="27.95" customHeight="1" x14ac:dyDescent="0.2">
      <c r="A29" s="487" t="s">
        <v>32</v>
      </c>
      <c r="B29" s="637" t="s">
        <v>672</v>
      </c>
      <c r="C29" s="614" t="s">
        <v>673</v>
      </c>
      <c r="D29" s="491"/>
      <c r="E29" s="491"/>
      <c r="F29" s="742">
        <v>79000</v>
      </c>
      <c r="G29" s="491"/>
      <c r="H29" s="491"/>
      <c r="I29" s="491"/>
      <c r="J29" s="491"/>
      <c r="K29" s="728">
        <f t="shared" si="1"/>
        <v>79000</v>
      </c>
      <c r="L29" s="734">
        <f t="shared" si="0"/>
        <v>79000</v>
      </c>
      <c r="M29" s="492"/>
      <c r="N29" s="492"/>
      <c r="O29" s="492"/>
      <c r="P29" s="492"/>
      <c r="Q29" s="29"/>
      <c r="R29" s="29"/>
      <c r="S29" s="29"/>
      <c r="T29" s="29"/>
      <c r="U29"/>
      <c r="V29"/>
      <c r="W29"/>
      <c r="X29"/>
    </row>
    <row r="30" spans="1:24" s="9" customFormat="1" ht="34.5" customHeight="1" x14ac:dyDescent="0.2">
      <c r="A30" s="487" t="s">
        <v>33</v>
      </c>
      <c r="B30" s="482" t="s">
        <v>810</v>
      </c>
      <c r="C30" s="362" t="s">
        <v>669</v>
      </c>
      <c r="D30" s="491"/>
      <c r="E30" s="491"/>
      <c r="F30" s="742">
        <v>3476000</v>
      </c>
      <c r="G30" s="491"/>
      <c r="H30" s="491"/>
      <c r="I30" s="491"/>
      <c r="J30" s="491"/>
      <c r="K30" s="728">
        <f t="shared" si="1"/>
        <v>3476000</v>
      </c>
      <c r="L30" s="734">
        <f t="shared" si="0"/>
        <v>3476000</v>
      </c>
      <c r="M30" s="492"/>
      <c r="N30" s="492"/>
      <c r="O30" s="492"/>
      <c r="P30" s="492"/>
      <c r="Q30" s="29"/>
      <c r="R30" s="29"/>
      <c r="S30" s="29"/>
      <c r="T30" s="29"/>
      <c r="U30"/>
      <c r="V30"/>
      <c r="W30"/>
      <c r="X30"/>
    </row>
    <row r="31" spans="1:24" s="9" customFormat="1" ht="27.95" customHeight="1" x14ac:dyDescent="0.2">
      <c r="A31" s="487" t="s">
        <v>34</v>
      </c>
      <c r="B31" s="482" t="s">
        <v>768</v>
      </c>
      <c r="C31" s="362" t="s">
        <v>670</v>
      </c>
      <c r="D31" s="491"/>
      <c r="E31" s="491"/>
      <c r="F31" s="742"/>
      <c r="G31" s="491"/>
      <c r="H31" s="491"/>
      <c r="I31" s="491"/>
      <c r="J31" s="491"/>
      <c r="K31" s="728">
        <f t="shared" si="1"/>
        <v>0</v>
      </c>
      <c r="L31" s="734">
        <f t="shared" si="0"/>
        <v>0</v>
      </c>
      <c r="M31" s="492"/>
      <c r="N31" s="492"/>
      <c r="O31" s="492"/>
      <c r="P31" s="492"/>
      <c r="Q31" s="29"/>
      <c r="R31" s="29"/>
      <c r="S31" s="29"/>
      <c r="T31" s="29"/>
      <c r="U31"/>
      <c r="V31"/>
      <c r="W31"/>
      <c r="X31"/>
    </row>
    <row r="32" spans="1:24" s="9" customFormat="1" ht="27.95" customHeight="1" x14ac:dyDescent="0.2">
      <c r="A32" s="487" t="s">
        <v>35</v>
      </c>
      <c r="B32" s="482" t="s">
        <v>671</v>
      </c>
      <c r="C32" s="362" t="s">
        <v>501</v>
      </c>
      <c r="D32" s="732">
        <v>4338000</v>
      </c>
      <c r="E32" s="491">
        <v>850000</v>
      </c>
      <c r="F32" s="749"/>
      <c r="G32" s="735"/>
      <c r="H32" s="735"/>
      <c r="I32" s="735"/>
      <c r="J32" s="735"/>
      <c r="K32" s="728">
        <f t="shared" si="1"/>
        <v>5188000</v>
      </c>
      <c r="L32" s="734">
        <f t="shared" si="0"/>
        <v>5188000</v>
      </c>
      <c r="M32" s="497"/>
      <c r="N32" s="497"/>
      <c r="O32" s="497"/>
      <c r="P32" s="638"/>
      <c r="Q32" s="29"/>
      <c r="R32" s="29"/>
      <c r="S32" s="29"/>
      <c r="T32" s="29"/>
      <c r="U32"/>
      <c r="V32"/>
      <c r="W32"/>
      <c r="X32"/>
    </row>
    <row r="33" spans="1:24" s="9" customFormat="1" ht="27.95" customHeight="1" x14ac:dyDescent="0.2">
      <c r="A33" s="487" t="s">
        <v>36</v>
      </c>
      <c r="B33" s="637" t="s">
        <v>674</v>
      </c>
      <c r="C33" s="614" t="s">
        <v>498</v>
      </c>
      <c r="D33" s="491"/>
      <c r="E33" s="491"/>
      <c r="F33" s="742">
        <v>100000</v>
      </c>
      <c r="G33" s="491"/>
      <c r="H33" s="491"/>
      <c r="I33" s="491"/>
      <c r="J33" s="491"/>
      <c r="K33" s="728">
        <f t="shared" si="1"/>
        <v>100000</v>
      </c>
      <c r="L33" s="734">
        <f t="shared" si="0"/>
        <v>100000</v>
      </c>
      <c r="M33" s="492"/>
      <c r="N33" s="492"/>
      <c r="O33" s="492"/>
      <c r="P33" s="492"/>
      <c r="Q33" s="29"/>
      <c r="R33" s="29"/>
      <c r="S33" s="29"/>
      <c r="T33" s="29"/>
      <c r="U33"/>
      <c r="V33"/>
      <c r="W33"/>
      <c r="X33"/>
    </row>
    <row r="34" spans="1:24" s="9" customFormat="1" ht="27.95" customHeight="1" x14ac:dyDescent="0.2">
      <c r="A34"/>
      <c r="B34" s="644" t="s">
        <v>678</v>
      </c>
      <c r="C34" s="614" t="s">
        <v>679</v>
      </c>
      <c r="D34" s="738"/>
      <c r="E34" s="738"/>
      <c r="F34" s="750"/>
      <c r="G34" s="738"/>
      <c r="H34" s="738"/>
      <c r="I34" s="738"/>
      <c r="J34" s="738"/>
      <c r="K34" s="728">
        <f t="shared" si="1"/>
        <v>0</v>
      </c>
      <c r="L34" s="734">
        <f t="shared" si="0"/>
        <v>0</v>
      </c>
      <c r="M34" s="738"/>
      <c r="N34" s="738"/>
      <c r="O34" s="738"/>
      <c r="P34" s="738"/>
      <c r="Q34" s="29"/>
      <c r="R34" s="29"/>
      <c r="S34" s="29"/>
      <c r="T34" s="29"/>
      <c r="U34"/>
      <c r="V34"/>
      <c r="W34"/>
      <c r="X34"/>
    </row>
    <row r="35" spans="1:24" s="9" customFormat="1" ht="33.75" customHeight="1" x14ac:dyDescent="0.2">
      <c r="A35"/>
      <c r="B35" s="644" t="s">
        <v>680</v>
      </c>
      <c r="C35" s="614" t="s">
        <v>681</v>
      </c>
      <c r="D35" s="738"/>
      <c r="E35" s="738"/>
      <c r="F35" s="750"/>
      <c r="G35" s="738">
        <v>9181000</v>
      </c>
      <c r="H35" s="738"/>
      <c r="I35" s="738"/>
      <c r="J35" s="738"/>
      <c r="K35" s="728">
        <f t="shared" si="1"/>
        <v>9181000</v>
      </c>
      <c r="L35" s="734">
        <f t="shared" si="0"/>
        <v>9181000</v>
      </c>
      <c r="M35" s="738"/>
      <c r="N35" s="738"/>
      <c r="O35" s="738"/>
      <c r="P35" s="738"/>
      <c r="Q35" s="29"/>
      <c r="R35" s="29"/>
      <c r="S35" s="29"/>
      <c r="T35" s="29"/>
      <c r="U35"/>
      <c r="V35"/>
      <c r="W35"/>
      <c r="X35"/>
    </row>
    <row r="36" spans="1:24" s="317" customFormat="1" ht="27.95" customHeight="1" x14ac:dyDescent="0.2">
      <c r="A36"/>
      <c r="B36" s="644" t="s">
        <v>682</v>
      </c>
      <c r="C36" s="614" t="s">
        <v>683</v>
      </c>
      <c r="D36" s="738"/>
      <c r="E36" s="738"/>
      <c r="F36" s="750"/>
      <c r="G36" s="738"/>
      <c r="H36" s="738"/>
      <c r="I36" s="738"/>
      <c r="J36" s="738"/>
      <c r="K36" s="728">
        <f t="shared" si="1"/>
        <v>0</v>
      </c>
      <c r="L36" s="734">
        <f t="shared" si="0"/>
        <v>0</v>
      </c>
      <c r="M36" s="738"/>
      <c r="N36" s="738"/>
      <c r="O36" s="738"/>
      <c r="P36" s="738"/>
      <c r="Q36" s="43"/>
      <c r="R36" s="43"/>
      <c r="S36" s="43"/>
      <c r="T36" s="43"/>
      <c r="U36"/>
      <c r="V36"/>
      <c r="W36"/>
      <c r="X36"/>
    </row>
    <row r="37" spans="1:24" s="615" customFormat="1" ht="27.95" customHeight="1" x14ac:dyDescent="0.2">
      <c r="A37"/>
      <c r="B37" s="647" t="s">
        <v>275</v>
      </c>
      <c r="C37" s="648"/>
      <c r="D37" s="736">
        <f>SUM(D12:D36)</f>
        <v>32881000</v>
      </c>
      <c r="E37" s="736">
        <f t="shared" ref="E37:J37" si="2">SUM(E12:E36)</f>
        <v>6583000</v>
      </c>
      <c r="F37" s="751">
        <f t="shared" si="2"/>
        <v>48195100</v>
      </c>
      <c r="G37" s="736">
        <f t="shared" si="2"/>
        <v>9181000</v>
      </c>
      <c r="H37" s="736">
        <f t="shared" si="2"/>
        <v>0</v>
      </c>
      <c r="I37" s="736">
        <f t="shared" si="2"/>
        <v>0</v>
      </c>
      <c r="J37" s="736">
        <f t="shared" si="2"/>
        <v>0</v>
      </c>
      <c r="K37" s="728">
        <f t="shared" si="1"/>
        <v>96840100</v>
      </c>
      <c r="L37" s="734">
        <f t="shared" si="0"/>
        <v>96840100</v>
      </c>
      <c r="M37" s="738"/>
      <c r="N37" s="738"/>
      <c r="O37" s="738"/>
      <c r="P37" s="738"/>
      <c r="Q37" s="43"/>
      <c r="R37" s="43"/>
      <c r="S37" s="43"/>
      <c r="T37" s="43"/>
      <c r="U37"/>
      <c r="V37"/>
      <c r="W37"/>
      <c r="X37"/>
    </row>
    <row r="38" spans="1:24" s="615" customFormat="1" ht="27.95" customHeight="1" x14ac:dyDescent="0.2">
      <c r="A38"/>
      <c r="B38" s="644" t="s">
        <v>684</v>
      </c>
      <c r="C38" s="614" t="s">
        <v>812</v>
      </c>
      <c r="D38" s="738"/>
      <c r="E38" s="738"/>
      <c r="F38" s="750"/>
      <c r="G38" s="738"/>
      <c r="H38" s="738"/>
      <c r="I38" s="738"/>
      <c r="J38" s="738"/>
      <c r="K38" s="738"/>
      <c r="L38" s="734">
        <f t="shared" si="0"/>
        <v>0</v>
      </c>
      <c r="M38" s="738"/>
      <c r="N38" s="738"/>
      <c r="O38" s="738"/>
      <c r="P38" s="738"/>
      <c r="Q38" s="43"/>
      <c r="R38" s="43"/>
      <c r="S38" s="43"/>
      <c r="T38" s="43"/>
      <c r="U38"/>
      <c r="V38"/>
      <c r="W38"/>
      <c r="X38"/>
    </row>
    <row r="39" spans="1:24" s="499" customFormat="1" ht="27.95" customHeight="1" x14ac:dyDescent="0.2">
      <c r="A39"/>
      <c r="B39" s="671" t="s">
        <v>597</v>
      </c>
      <c r="C39" s="614" t="s">
        <v>677</v>
      </c>
      <c r="D39" s="738">
        <f>óvoda!H48</f>
        <v>36514000</v>
      </c>
      <c r="E39" s="738">
        <f>óvoda!H49</f>
        <v>6856350</v>
      </c>
      <c r="F39" s="750"/>
      <c r="G39" s="738"/>
      <c r="H39" s="738"/>
      <c r="I39" s="738">
        <f>óvoda!H90+óvoda!H104</f>
        <v>280000</v>
      </c>
      <c r="J39" s="738"/>
      <c r="K39" s="739">
        <f>SUM(D39:J39)</f>
        <v>43650350</v>
      </c>
      <c r="L39" s="734">
        <f t="shared" si="0"/>
        <v>43650350</v>
      </c>
      <c r="M39" s="738"/>
      <c r="N39" s="738"/>
      <c r="O39" s="738"/>
      <c r="P39" s="738"/>
      <c r="Q39" s="502"/>
      <c r="R39" s="502"/>
      <c r="S39" s="502"/>
      <c r="T39" s="502"/>
      <c r="U39"/>
      <c r="V39"/>
      <c r="W39"/>
      <c r="X39"/>
    </row>
    <row r="40" spans="1:24" s="9" customFormat="1" ht="27.95" customHeight="1" x14ac:dyDescent="0.2">
      <c r="A40"/>
      <c r="B40" s="649" t="s">
        <v>19</v>
      </c>
      <c r="C40" s="650"/>
      <c r="D40" s="737">
        <f t="shared" ref="D40:J40" si="3">SUM(D37:D39)</f>
        <v>69395000</v>
      </c>
      <c r="E40" s="737">
        <f t="shared" si="3"/>
        <v>13439350</v>
      </c>
      <c r="F40" s="752">
        <f t="shared" si="3"/>
        <v>48195100</v>
      </c>
      <c r="G40" s="737">
        <f t="shared" si="3"/>
        <v>9181000</v>
      </c>
      <c r="H40" s="737">
        <f t="shared" si="3"/>
        <v>0</v>
      </c>
      <c r="I40" s="737">
        <f t="shared" si="3"/>
        <v>280000</v>
      </c>
      <c r="J40" s="737">
        <f t="shared" si="3"/>
        <v>0</v>
      </c>
      <c r="K40" s="737">
        <f t="shared" ref="K40" si="4">SUM(D40:J40)</f>
        <v>140490450</v>
      </c>
      <c r="L40" s="846">
        <f t="shared" si="0"/>
        <v>140490450</v>
      </c>
      <c r="M40" s="738"/>
      <c r="N40" s="738"/>
      <c r="O40" s="738"/>
      <c r="P40" s="738"/>
      <c r="Q40" s="29"/>
      <c r="R40" s="29"/>
      <c r="S40" s="29"/>
      <c r="T40" s="29"/>
      <c r="U40"/>
      <c r="V40"/>
      <c r="W40"/>
      <c r="X40"/>
    </row>
    <row r="41" spans="1:24" s="9" customFormat="1" ht="27.9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29"/>
      <c r="R41" s="29"/>
      <c r="S41" s="29"/>
      <c r="T41" s="29"/>
      <c r="U41"/>
      <c r="V41"/>
      <c r="W41"/>
      <c r="X41"/>
    </row>
    <row r="42" spans="1:24" s="9" customFormat="1" ht="27.95" customHeight="1" x14ac:dyDescent="0.2">
      <c r="A42"/>
      <c r="B42"/>
      <c r="C42"/>
      <c r="D42"/>
      <c r="E42"/>
      <c r="F42" s="27"/>
      <c r="G42"/>
      <c r="H42"/>
      <c r="I42"/>
      <c r="J42"/>
      <c r="K42"/>
      <c r="L42"/>
      <c r="M42"/>
      <c r="N42"/>
      <c r="O42"/>
      <c r="P42"/>
      <c r="Q42" s="29"/>
      <c r="R42" s="29"/>
      <c r="S42" s="29"/>
      <c r="T42" s="29"/>
      <c r="U42"/>
      <c r="V42"/>
      <c r="W42"/>
      <c r="X42"/>
    </row>
    <row r="43" spans="1:24" s="9" customFormat="1" ht="27.95" customHeight="1" x14ac:dyDescent="0.2">
      <c r="A43"/>
      <c r="B43"/>
      <c r="C43"/>
      <c r="D43"/>
      <c r="E43" s="651"/>
      <c r="F43"/>
      <c r="G43"/>
      <c r="H43"/>
      <c r="I43"/>
      <c r="J43"/>
      <c r="K43"/>
      <c r="L43"/>
      <c r="M43"/>
      <c r="N43"/>
      <c r="O43"/>
      <c r="P43"/>
      <c r="Q43" s="29"/>
      <c r="R43" s="29"/>
      <c r="S43" s="29"/>
      <c r="T43" s="29"/>
      <c r="U43"/>
      <c r="V43"/>
      <c r="W43"/>
      <c r="X43"/>
    </row>
    <row r="44" spans="1:24" s="9" customFormat="1" ht="27.95" customHeight="1" x14ac:dyDescent="0.2">
      <c r="A44"/>
      <c r="B44"/>
      <c r="C44"/>
      <c r="D44"/>
      <c r="E44" s="651"/>
      <c r="F44"/>
      <c r="G44"/>
      <c r="H44"/>
      <c r="I44"/>
      <c r="J44"/>
      <c r="K44"/>
      <c r="L44"/>
      <c r="M44"/>
      <c r="N44"/>
      <c r="O44"/>
      <c r="P44"/>
      <c r="Q44" s="29"/>
      <c r="R44" s="29"/>
      <c r="S44" s="29"/>
      <c r="T44" s="29"/>
      <c r="U44"/>
      <c r="V44"/>
      <c r="W44"/>
      <c r="X44"/>
    </row>
    <row r="45" spans="1:24" x14ac:dyDescent="0.2">
      <c r="C45"/>
      <c r="Q45" s="29"/>
      <c r="R45" s="29"/>
      <c r="S45" s="29"/>
      <c r="T45" s="29"/>
    </row>
    <row r="46" spans="1:24" x14ac:dyDescent="0.2">
      <c r="Q46" s="29"/>
      <c r="R46" s="29"/>
      <c r="S46" s="29"/>
      <c r="T46" s="29"/>
    </row>
    <row r="47" spans="1:24" x14ac:dyDescent="0.2">
      <c r="Q47" s="29"/>
      <c r="R47" s="29"/>
      <c r="S47" s="29"/>
      <c r="T47" s="29"/>
    </row>
    <row r="48" spans="1:24" x14ac:dyDescent="0.2">
      <c r="Q48" s="29"/>
      <c r="R48" s="29"/>
      <c r="S48" s="29"/>
      <c r="T48" s="29"/>
    </row>
    <row r="49" spans="17:20" x14ac:dyDescent="0.2">
      <c r="Q49" s="29"/>
      <c r="R49" s="29"/>
      <c r="S49" s="29"/>
      <c r="T49" s="29"/>
    </row>
    <row r="50" spans="17:20" x14ac:dyDescent="0.2">
      <c r="Q50" s="29"/>
      <c r="R50" s="29"/>
      <c r="S50" s="29"/>
      <c r="T50" s="29"/>
    </row>
    <row r="51" spans="17:20" x14ac:dyDescent="0.2">
      <c r="Q51" s="29"/>
      <c r="R51" s="29"/>
      <c r="S51" s="29"/>
      <c r="T51" s="29"/>
    </row>
    <row r="52" spans="17:20" x14ac:dyDescent="0.2">
      <c r="Q52" s="29"/>
      <c r="R52" s="29"/>
      <c r="S52" s="29"/>
      <c r="T52" s="29"/>
    </row>
    <row r="53" spans="17:20" x14ac:dyDescent="0.2">
      <c r="Q53" s="29"/>
      <c r="R53" s="29"/>
      <c r="S53" s="29"/>
      <c r="T53" s="29"/>
    </row>
    <row r="54" spans="17:20" x14ac:dyDescent="0.2">
      <c r="Q54" s="29"/>
      <c r="R54" s="29"/>
      <c r="S54" s="29"/>
      <c r="T54" s="29"/>
    </row>
    <row r="55" spans="17:20" x14ac:dyDescent="0.2">
      <c r="Q55" s="29"/>
      <c r="R55" s="29"/>
      <c r="S55" s="29"/>
      <c r="T55" s="29"/>
    </row>
    <row r="56" spans="17:20" x14ac:dyDescent="0.2">
      <c r="Q56" s="29"/>
      <c r="R56" s="29"/>
      <c r="S56" s="29"/>
      <c r="T56" s="29"/>
    </row>
    <row r="57" spans="17:20" x14ac:dyDescent="0.2">
      <c r="Q57" s="29"/>
      <c r="R57" s="29"/>
      <c r="S57" s="29"/>
      <c r="T57" s="29"/>
    </row>
    <row r="58" spans="17:20" x14ac:dyDescent="0.2">
      <c r="Q58" s="29"/>
      <c r="R58" s="29"/>
      <c r="S58" s="29"/>
      <c r="T58" s="29"/>
    </row>
    <row r="59" spans="17:20" x14ac:dyDescent="0.2">
      <c r="Q59" s="29"/>
      <c r="R59" s="29"/>
      <c r="S59" s="29"/>
      <c r="T59" s="29"/>
    </row>
    <row r="60" spans="17:20" x14ac:dyDescent="0.2">
      <c r="Q60" s="29"/>
      <c r="R60" s="29"/>
      <c r="S60" s="29"/>
      <c r="T60" s="29"/>
    </row>
    <row r="61" spans="17:20" x14ac:dyDescent="0.2">
      <c r="Q61" s="29"/>
      <c r="R61" s="29"/>
      <c r="S61" s="29"/>
      <c r="T61" s="29"/>
    </row>
    <row r="62" spans="17:20" x14ac:dyDescent="0.2">
      <c r="Q62" s="29"/>
      <c r="R62" s="29"/>
      <c r="S62" s="29"/>
      <c r="T62" s="29"/>
    </row>
    <row r="63" spans="17:20" x14ac:dyDescent="0.2">
      <c r="Q63" s="29"/>
      <c r="R63" s="29"/>
      <c r="S63" s="29"/>
      <c r="T63" s="29"/>
    </row>
    <row r="64" spans="17:20" x14ac:dyDescent="0.2">
      <c r="Q64" s="29"/>
      <c r="R64" s="29"/>
      <c r="S64" s="29"/>
      <c r="T64" s="29"/>
    </row>
    <row r="65" spans="17:20" x14ac:dyDescent="0.2">
      <c r="Q65" s="29"/>
      <c r="R65" s="29"/>
      <c r="S65" s="29"/>
      <c r="T65" s="29"/>
    </row>
    <row r="66" spans="17:20" x14ac:dyDescent="0.2">
      <c r="Q66" s="29"/>
      <c r="R66" s="29"/>
      <c r="S66" s="29"/>
      <c r="T66" s="29"/>
    </row>
  </sheetData>
  <mergeCells count="17">
    <mergeCell ref="P8:P9"/>
    <mergeCell ref="A1:P1"/>
    <mergeCell ref="A4:K4"/>
    <mergeCell ref="A5:K5"/>
    <mergeCell ref="I6:K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  <mergeCell ref="N8:O8"/>
    <mergeCell ref="C8:C9"/>
  </mergeCells>
  <phoneticPr fontId="0" type="noConversion"/>
  <printOptions horizontalCentered="1"/>
  <pageMargins left="0.32" right="0.3" top="0.49" bottom="0.75" header="0.21" footer="0.51181102362204722"/>
  <pageSetup paperSize="8" scale="4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1"/>
  <dimension ref="A1:P24"/>
  <sheetViews>
    <sheetView topLeftCell="A4" zoomScaleNormal="100" workbookViewId="0">
      <selection activeCell="E16" sqref="E16"/>
    </sheetView>
  </sheetViews>
  <sheetFormatPr defaultRowHeight="12.75" x14ac:dyDescent="0.2"/>
  <cols>
    <col min="1" max="1" width="29.85546875" customWidth="1"/>
    <col min="2" max="2" width="2.42578125" customWidth="1"/>
    <col min="3" max="3" width="7" customWidth="1"/>
    <col min="4" max="4" width="3.28515625" customWidth="1"/>
    <col min="5" max="5" width="8.28515625" customWidth="1"/>
    <col min="6" max="6" width="2.28515625" customWidth="1"/>
    <col min="7" max="7" width="7.5703125" customWidth="1"/>
    <col min="8" max="8" width="3.85546875" customWidth="1"/>
    <col min="9" max="9" width="5.85546875" customWidth="1"/>
    <col min="10" max="11" width="3.5703125" hidden="1" customWidth="1"/>
    <col min="12" max="12" width="3" hidden="1" customWidth="1"/>
    <col min="13" max="13" width="4" hidden="1" customWidth="1"/>
    <col min="14" max="14" width="6.7109375" hidden="1" customWidth="1"/>
    <col min="15" max="15" width="8.28515625" hidden="1" customWidth="1"/>
  </cols>
  <sheetData>
    <row r="1" spans="1:16" x14ac:dyDescent="0.2">
      <c r="A1" s="939" t="s">
        <v>345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39"/>
    </row>
    <row r="2" spans="1:16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6" ht="15" x14ac:dyDescent="0.25">
      <c r="A4" s="940" t="s">
        <v>767</v>
      </c>
      <c r="B4" s="940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</row>
    <row r="5" spans="1:16" ht="15" x14ac:dyDescent="0.25">
      <c r="A5" s="940" t="s">
        <v>374</v>
      </c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</row>
    <row r="6" spans="1:16" ht="26.25" customHeight="1" x14ac:dyDescent="0.2">
      <c r="A6" s="941" t="s">
        <v>765</v>
      </c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1"/>
      <c r="O6" s="941"/>
    </row>
    <row r="7" spans="1:16" s="31" customFormat="1" ht="54.75" customHeight="1" x14ac:dyDescent="0.2">
      <c r="A7" s="30"/>
      <c r="B7" s="952" t="s">
        <v>65</v>
      </c>
      <c r="C7" s="952"/>
      <c r="D7" s="952"/>
      <c r="E7" s="952"/>
      <c r="F7" s="952" t="s">
        <v>66</v>
      </c>
      <c r="G7" s="952"/>
      <c r="H7" s="952"/>
      <c r="I7" s="952"/>
      <c r="J7" s="952"/>
      <c r="K7" s="952"/>
      <c r="L7" s="952"/>
      <c r="M7" s="952"/>
      <c r="N7" s="942"/>
      <c r="O7" s="943"/>
      <c r="P7" s="380"/>
    </row>
    <row r="8" spans="1:16" ht="30" customHeight="1" x14ac:dyDescent="0.2">
      <c r="A8" s="936" t="s">
        <v>20</v>
      </c>
      <c r="B8" s="912" t="s">
        <v>68</v>
      </c>
      <c r="C8" s="913"/>
      <c r="D8" s="913"/>
      <c r="E8" s="914"/>
      <c r="F8" s="938" t="s">
        <v>67</v>
      </c>
      <c r="G8" s="906"/>
      <c r="H8" s="906"/>
      <c r="I8" s="906"/>
      <c r="J8" s="953"/>
      <c r="K8" s="954"/>
      <c r="L8" s="954"/>
      <c r="M8" s="955"/>
      <c r="N8" s="944"/>
      <c r="O8" s="945"/>
    </row>
    <row r="9" spans="1:16" ht="39.75" customHeight="1" x14ac:dyDescent="0.2">
      <c r="A9" s="936"/>
      <c r="B9" s="928" t="s">
        <v>774</v>
      </c>
      <c r="C9" s="913"/>
      <c r="D9" s="913"/>
      <c r="E9" s="914"/>
      <c r="F9" s="923" t="s">
        <v>774</v>
      </c>
      <c r="G9" s="911"/>
      <c r="H9" s="911"/>
      <c r="I9" s="911"/>
      <c r="J9" s="911"/>
      <c r="K9" s="911"/>
      <c r="L9" s="911"/>
      <c r="M9" s="911"/>
      <c r="N9" s="946"/>
      <c r="O9" s="947"/>
    </row>
    <row r="10" spans="1:16" ht="20.25" customHeight="1" x14ac:dyDescent="0.2">
      <c r="A10" s="936"/>
      <c r="B10" s="920" t="s">
        <v>59</v>
      </c>
      <c r="C10" s="920"/>
      <c r="D10" s="920" t="s">
        <v>60</v>
      </c>
      <c r="E10" s="956"/>
      <c r="F10" s="924" t="s">
        <v>59</v>
      </c>
      <c r="G10" s="920"/>
      <c r="H10" s="926" t="s">
        <v>60</v>
      </c>
      <c r="I10" s="926"/>
      <c r="J10" s="919"/>
      <c r="K10" s="920"/>
      <c r="L10" s="915"/>
      <c r="M10" s="916"/>
      <c r="N10" s="948"/>
      <c r="O10" s="949"/>
    </row>
    <row r="11" spans="1:16" s="1" customFormat="1" ht="12" customHeight="1" x14ac:dyDescent="0.2">
      <c r="A11" s="937"/>
      <c r="B11" s="920"/>
      <c r="C11" s="920"/>
      <c r="D11" s="922"/>
      <c r="E11" s="957"/>
      <c r="F11" s="925"/>
      <c r="G11" s="922"/>
      <c r="H11" s="927"/>
      <c r="I11" s="927"/>
      <c r="J11" s="921"/>
      <c r="K11" s="922"/>
      <c r="L11" s="917"/>
      <c r="M11" s="918"/>
      <c r="N11" s="950"/>
      <c r="O11" s="951"/>
    </row>
    <row r="12" spans="1:16" ht="28.5" customHeight="1" x14ac:dyDescent="0.2">
      <c r="A12" s="401" t="s">
        <v>702</v>
      </c>
      <c r="B12" s="960">
        <v>10</v>
      </c>
      <c r="C12" s="961"/>
      <c r="D12" s="960">
        <v>0</v>
      </c>
      <c r="E12" s="964"/>
      <c r="F12" s="929">
        <v>0</v>
      </c>
      <c r="G12" s="930"/>
      <c r="H12" s="931">
        <v>0</v>
      </c>
      <c r="I12" s="932"/>
      <c r="J12" s="933"/>
      <c r="K12" s="934"/>
      <c r="L12" s="935"/>
      <c r="M12" s="930"/>
      <c r="N12" s="910"/>
      <c r="O12" s="910"/>
    </row>
    <row r="13" spans="1:16" ht="16.5" customHeight="1" x14ac:dyDescent="0.2">
      <c r="A13" s="8" t="s">
        <v>154</v>
      </c>
      <c r="B13" s="960">
        <v>5</v>
      </c>
      <c r="C13" s="961"/>
      <c r="D13" s="958">
        <v>2</v>
      </c>
      <c r="E13" s="959"/>
      <c r="F13" s="965">
        <v>5</v>
      </c>
      <c r="G13" s="966"/>
      <c r="H13" s="967">
        <v>0</v>
      </c>
      <c r="I13" s="968"/>
      <c r="J13" s="933"/>
      <c r="K13" s="934"/>
      <c r="L13" s="935"/>
      <c r="M13" s="930"/>
      <c r="N13" s="910"/>
      <c r="O13" s="910"/>
    </row>
    <row r="14" spans="1:16" ht="14.25" x14ac:dyDescent="0.2">
      <c r="A14" s="504" t="s">
        <v>19</v>
      </c>
      <c r="B14" s="962">
        <f>SUM(B12:C13)</f>
        <v>15</v>
      </c>
      <c r="C14" s="962"/>
      <c r="D14" s="963">
        <f>SUM(D12:D13)</f>
        <v>2</v>
      </c>
      <c r="E14" s="963"/>
      <c r="F14" s="962">
        <f>SUM(F12:G13)</f>
        <v>5</v>
      </c>
      <c r="G14" s="962"/>
      <c r="H14" s="962">
        <f>SUM(H12:I13)</f>
        <v>0</v>
      </c>
      <c r="I14" s="962"/>
      <c r="J14" s="970">
        <f>SUM(J12:K13)</f>
        <v>0</v>
      </c>
      <c r="K14" s="970"/>
      <c r="L14" s="970"/>
      <c r="M14" s="970"/>
      <c r="N14" s="969"/>
      <c r="O14" s="969"/>
    </row>
    <row r="16" spans="1:16" x14ac:dyDescent="0.2">
      <c r="A16" t="s">
        <v>766</v>
      </c>
      <c r="C16">
        <v>17</v>
      </c>
    </row>
    <row r="19" spans="1:1" x14ac:dyDescent="0.2">
      <c r="A19" s="28"/>
    </row>
    <row r="20" spans="1:1" hidden="1" x14ac:dyDescent="0.2">
      <c r="A20" s="29"/>
    </row>
    <row r="21" spans="1:1" hidden="1" x14ac:dyDescent="0.2">
      <c r="A21" s="29"/>
    </row>
    <row r="22" spans="1:1" x14ac:dyDescent="0.2">
      <c r="A22" s="28"/>
    </row>
    <row r="23" spans="1:1" x14ac:dyDescent="0.2">
      <c r="A23" s="28"/>
    </row>
    <row r="24" spans="1:1" x14ac:dyDescent="0.2">
      <c r="A24" s="29"/>
    </row>
  </sheetData>
  <mergeCells count="44">
    <mergeCell ref="F14:G14"/>
    <mergeCell ref="H14:I14"/>
    <mergeCell ref="F13:G13"/>
    <mergeCell ref="H13:I13"/>
    <mergeCell ref="N14:O14"/>
    <mergeCell ref="N13:O13"/>
    <mergeCell ref="L13:M13"/>
    <mergeCell ref="J13:K13"/>
    <mergeCell ref="J14:K14"/>
    <mergeCell ref="L14:M14"/>
    <mergeCell ref="D13:E13"/>
    <mergeCell ref="B13:C13"/>
    <mergeCell ref="B14:C14"/>
    <mergeCell ref="D14:E14"/>
    <mergeCell ref="B12:C12"/>
    <mergeCell ref="D12:E12"/>
    <mergeCell ref="A8:A11"/>
    <mergeCell ref="F8:I8"/>
    <mergeCell ref="A1:O1"/>
    <mergeCell ref="A4:O4"/>
    <mergeCell ref="A5:O5"/>
    <mergeCell ref="A6:O6"/>
    <mergeCell ref="N7:O7"/>
    <mergeCell ref="N8:O8"/>
    <mergeCell ref="N9:O9"/>
    <mergeCell ref="N10:O11"/>
    <mergeCell ref="B7:E7"/>
    <mergeCell ref="F7:M7"/>
    <mergeCell ref="J8:M8"/>
    <mergeCell ref="D10:E11"/>
    <mergeCell ref="N12:O12"/>
    <mergeCell ref="J9:M9"/>
    <mergeCell ref="B8:E8"/>
    <mergeCell ref="L10:M11"/>
    <mergeCell ref="J10:K11"/>
    <mergeCell ref="F9:I9"/>
    <mergeCell ref="F10:G11"/>
    <mergeCell ref="H10:I11"/>
    <mergeCell ref="B9:E9"/>
    <mergeCell ref="B10:C11"/>
    <mergeCell ref="F12:G12"/>
    <mergeCell ref="H12:I12"/>
    <mergeCell ref="J12:K12"/>
    <mergeCell ref="L12:M12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3"/>
  <dimension ref="A1:P27"/>
  <sheetViews>
    <sheetView topLeftCell="A13" zoomScaleNormal="100" workbookViewId="0">
      <selection activeCell="C23" sqref="C23"/>
    </sheetView>
  </sheetViews>
  <sheetFormatPr defaultRowHeight="12.75" x14ac:dyDescent="0.2"/>
  <cols>
    <col min="1" max="1" width="3.85546875" customWidth="1"/>
    <col min="2" max="2" width="57.7109375" style="7" customWidth="1"/>
    <col min="3" max="3" width="12" style="7" customWidth="1"/>
  </cols>
  <sheetData>
    <row r="1" spans="1:16" x14ac:dyDescent="0.2">
      <c r="A1" s="971" t="s">
        <v>745</v>
      </c>
      <c r="B1" s="971"/>
      <c r="C1" s="971"/>
    </row>
    <row r="2" spans="1:16" x14ac:dyDescent="0.2">
      <c r="A2" s="5"/>
      <c r="B2" s="5"/>
      <c r="C2" s="5"/>
    </row>
    <row r="3" spans="1:16" x14ac:dyDescent="0.2">
      <c r="A3" s="5"/>
      <c r="B3" s="5"/>
      <c r="C3" s="5"/>
    </row>
    <row r="4" spans="1:16" ht="15.75" x14ac:dyDescent="0.25">
      <c r="A4" s="176" t="s">
        <v>237</v>
      </c>
      <c r="B4" s="177"/>
      <c r="C4" s="177"/>
    </row>
    <row r="5" spans="1:16" ht="20.25" customHeight="1" x14ac:dyDescent="0.2">
      <c r="A5" s="857" t="s">
        <v>143</v>
      </c>
      <c r="B5" s="972"/>
      <c r="C5" s="972"/>
    </row>
    <row r="6" spans="1:16" ht="17.25" customHeight="1" x14ac:dyDescent="0.2">
      <c r="A6" s="3"/>
      <c r="B6" s="26"/>
      <c r="C6" s="417" t="s">
        <v>429</v>
      </c>
    </row>
    <row r="7" spans="1:16" ht="39.75" customHeight="1" x14ac:dyDescent="0.2">
      <c r="A7" s="54"/>
      <c r="B7" s="52" t="s">
        <v>21</v>
      </c>
      <c r="C7" s="77" t="s">
        <v>696</v>
      </c>
    </row>
    <row r="8" spans="1:16" s="12" customFormat="1" ht="17.25" customHeight="1" x14ac:dyDescent="0.2">
      <c r="A8" s="52"/>
      <c r="B8" s="55" t="s">
        <v>108</v>
      </c>
      <c r="C8" s="79" t="s">
        <v>101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24" customHeight="1" x14ac:dyDescent="0.25">
      <c r="A9" s="56" t="s">
        <v>5</v>
      </c>
      <c r="B9" s="783" t="s">
        <v>785</v>
      </c>
      <c r="C9" s="80">
        <v>1200000</v>
      </c>
    </row>
    <row r="10" spans="1:16" s="12" customFormat="1" ht="24" customHeight="1" x14ac:dyDescent="0.25">
      <c r="A10" s="56" t="s">
        <v>6</v>
      </c>
      <c r="B10" s="782" t="s">
        <v>786</v>
      </c>
      <c r="C10" s="80">
        <v>200000</v>
      </c>
    </row>
    <row r="11" spans="1:16" s="12" customFormat="1" ht="24" customHeight="1" x14ac:dyDescent="0.25">
      <c r="A11" s="56" t="s">
        <v>7</v>
      </c>
      <c r="B11" s="78" t="s">
        <v>593</v>
      </c>
      <c r="C11" s="80">
        <v>300000</v>
      </c>
    </row>
    <row r="12" spans="1:16" s="12" customFormat="1" ht="21" customHeight="1" x14ac:dyDescent="0.25">
      <c r="A12" s="56" t="s">
        <v>8</v>
      </c>
      <c r="B12" s="78" t="s">
        <v>594</v>
      </c>
      <c r="C12" s="80">
        <v>100000</v>
      </c>
    </row>
    <row r="13" spans="1:16" s="12" customFormat="1" ht="23.25" customHeight="1" x14ac:dyDescent="0.25">
      <c r="A13" s="56" t="s">
        <v>9</v>
      </c>
      <c r="B13" s="782" t="s">
        <v>784</v>
      </c>
      <c r="C13" s="80">
        <v>300000</v>
      </c>
    </row>
    <row r="14" spans="1:16" s="12" customFormat="1" ht="23.25" customHeight="1" x14ac:dyDescent="0.25">
      <c r="A14" s="56" t="s">
        <v>10</v>
      </c>
      <c r="B14" s="784" t="s">
        <v>787</v>
      </c>
      <c r="C14" s="785">
        <v>200000</v>
      </c>
    </row>
    <row r="15" spans="1:16" s="12" customFormat="1" ht="23.25" customHeight="1" x14ac:dyDescent="0.25">
      <c r="A15" s="56" t="s">
        <v>11</v>
      </c>
      <c r="B15" s="784" t="s">
        <v>788</v>
      </c>
      <c r="C15" s="785">
        <v>400000</v>
      </c>
    </row>
    <row r="16" spans="1:16" s="12" customFormat="1" ht="23.25" customHeight="1" x14ac:dyDescent="0.25">
      <c r="A16" s="56" t="s">
        <v>22</v>
      </c>
      <c r="B16" s="784" t="s">
        <v>789</v>
      </c>
      <c r="C16" s="785">
        <v>100000</v>
      </c>
    </row>
    <row r="17" spans="1:3" s="12" customFormat="1" ht="24" customHeight="1" x14ac:dyDescent="0.25">
      <c r="A17" s="56" t="s">
        <v>23</v>
      </c>
      <c r="B17" s="783" t="s">
        <v>783</v>
      </c>
      <c r="C17" s="80">
        <v>200000</v>
      </c>
    </row>
    <row r="18" spans="1:3" s="12" customFormat="1" ht="22.5" customHeight="1" x14ac:dyDescent="0.25">
      <c r="A18" s="56" t="s">
        <v>24</v>
      </c>
      <c r="B18" s="78" t="s">
        <v>588</v>
      </c>
      <c r="C18" s="80">
        <v>800000</v>
      </c>
    </row>
    <row r="19" spans="1:3" s="12" customFormat="1" ht="24" customHeight="1" x14ac:dyDescent="0.25">
      <c r="A19" s="56" t="s">
        <v>25</v>
      </c>
      <c r="B19" s="782" t="s">
        <v>782</v>
      </c>
      <c r="C19" s="80">
        <v>1000000</v>
      </c>
    </row>
    <row r="20" spans="1:3" s="12" customFormat="1" ht="24" customHeight="1" x14ac:dyDescent="0.25">
      <c r="A20" s="56" t="s">
        <v>26</v>
      </c>
      <c r="B20" s="78" t="s">
        <v>589</v>
      </c>
      <c r="C20" s="80">
        <v>3700000</v>
      </c>
    </row>
    <row r="21" spans="1:3" s="12" customFormat="1" ht="24" customHeight="1" x14ac:dyDescent="0.25">
      <c r="A21" s="56" t="s">
        <v>27</v>
      </c>
      <c r="B21" s="789" t="s">
        <v>793</v>
      </c>
      <c r="C21" s="788">
        <v>500000</v>
      </c>
    </row>
    <row r="22" spans="1:3" s="12" customFormat="1" ht="24" customHeight="1" x14ac:dyDescent="0.25">
      <c r="A22" s="56" t="s">
        <v>28</v>
      </c>
      <c r="B22" s="662" t="s">
        <v>19</v>
      </c>
      <c r="C22" s="663">
        <f>SUM(C9:C21)</f>
        <v>9000000</v>
      </c>
    </row>
    <row r="23" spans="1:3" s="12" customFormat="1" ht="25.5" customHeight="1" x14ac:dyDescent="0.2">
      <c r="A23" s="664"/>
      <c r="B23" s="669" t="s">
        <v>693</v>
      </c>
      <c r="C23" s="664"/>
    </row>
    <row r="24" spans="1:3" ht="25.5" x14ac:dyDescent="0.2">
      <c r="A24" s="665"/>
      <c r="B24" s="666" t="s">
        <v>686</v>
      </c>
      <c r="C24" s="668">
        <v>1687580</v>
      </c>
    </row>
    <row r="25" spans="1:3" x14ac:dyDescent="0.2">
      <c r="A25" s="665"/>
      <c r="B25" s="667"/>
      <c r="C25" s="667"/>
    </row>
    <row r="26" spans="1:3" x14ac:dyDescent="0.2">
      <c r="A26" s="665"/>
      <c r="B26" s="670" t="s">
        <v>687</v>
      </c>
      <c r="C26" s="668">
        <f>C22+C24</f>
        <v>10687580</v>
      </c>
    </row>
    <row r="27" spans="1:3" x14ac:dyDescent="0.2">
      <c r="A27" s="665"/>
      <c r="B27" s="667"/>
      <c r="C27" s="667"/>
    </row>
  </sheetData>
  <mergeCells count="2">
    <mergeCell ref="A1:C1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topLeftCell="A7" zoomScaleNormal="100" workbookViewId="0">
      <selection activeCell="J21" sqref="J21"/>
    </sheetView>
  </sheetViews>
  <sheetFormatPr defaultRowHeight="12.75" x14ac:dyDescent="0.2"/>
  <cols>
    <col min="1" max="1" width="4.5703125" customWidth="1"/>
    <col min="2" max="2" width="50.85546875" style="1" customWidth="1"/>
    <col min="3" max="3" width="6.7109375" style="1" customWidth="1"/>
    <col min="4" max="4" width="12.5703125" style="1" customWidth="1"/>
    <col min="5" max="5" width="15.140625" style="1" customWidth="1"/>
    <col min="6" max="6" width="13.42578125" style="506" customWidth="1"/>
    <col min="7" max="7" width="11.28515625" style="506" customWidth="1"/>
    <col min="8" max="8" width="15.28515625" style="506" customWidth="1"/>
    <col min="9" max="9" width="14.28515625" style="1" customWidth="1"/>
    <col min="10" max="10" width="12.28515625" style="1" customWidth="1"/>
    <col min="11" max="21" width="9.140625" style="1"/>
  </cols>
  <sheetData>
    <row r="1" spans="1:21" x14ac:dyDescent="0.2">
      <c r="B1" s="847" t="s">
        <v>650</v>
      </c>
      <c r="C1" s="847"/>
      <c r="D1" s="847"/>
      <c r="E1" s="847"/>
      <c r="F1" s="847"/>
      <c r="G1" s="847"/>
      <c r="H1" s="847"/>
      <c r="I1" s="847"/>
      <c r="J1" s="847"/>
    </row>
    <row r="2" spans="1:21" ht="36" customHeight="1" x14ac:dyDescent="0.3">
      <c r="A2" s="848" t="s">
        <v>694</v>
      </c>
      <c r="B2" s="848"/>
      <c r="C2" s="848"/>
      <c r="D2" s="848"/>
      <c r="E2" s="848"/>
      <c r="F2" s="848"/>
      <c r="G2" s="848"/>
      <c r="H2" s="848"/>
      <c r="I2" s="848"/>
      <c r="J2" s="848"/>
    </row>
    <row r="3" spans="1:21" ht="18.75" x14ac:dyDescent="0.3">
      <c r="A3" s="848" t="s">
        <v>695</v>
      </c>
      <c r="B3" s="848"/>
      <c r="C3" s="848"/>
      <c r="D3" s="848"/>
      <c r="E3" s="848"/>
      <c r="F3" s="848"/>
      <c r="G3" s="848"/>
      <c r="H3" s="848"/>
      <c r="I3" s="848"/>
      <c r="J3" s="848"/>
    </row>
    <row r="4" spans="1:21" ht="15.75" x14ac:dyDescent="0.25">
      <c r="A4" s="2"/>
      <c r="B4" s="3"/>
      <c r="C4" s="3"/>
      <c r="D4" s="3"/>
      <c r="E4" s="3"/>
      <c r="F4" s="3"/>
      <c r="G4" s="3"/>
      <c r="H4" s="3"/>
      <c r="I4" s="3"/>
    </row>
    <row r="5" spans="1:21" x14ac:dyDescent="0.2">
      <c r="A5" s="4"/>
      <c r="B5" s="3" t="s">
        <v>18</v>
      </c>
      <c r="C5" s="3"/>
      <c r="D5" s="3"/>
      <c r="E5" s="3"/>
      <c r="F5" s="3"/>
      <c r="G5" s="3"/>
      <c r="H5" s="3"/>
      <c r="I5" s="3"/>
    </row>
    <row r="6" spans="1:21" x14ac:dyDescent="0.2">
      <c r="D6" s="849" t="s">
        <v>334</v>
      </c>
      <c r="E6" s="850"/>
      <c r="F6" s="849" t="s">
        <v>335</v>
      </c>
      <c r="G6" s="850"/>
      <c r="H6" s="851" t="s">
        <v>644</v>
      </c>
      <c r="I6" s="851"/>
      <c r="J6" s="602" t="s">
        <v>428</v>
      </c>
    </row>
    <row r="7" spans="1:21" ht="27" x14ac:dyDescent="0.2">
      <c r="A7" s="94" t="s">
        <v>13</v>
      </c>
      <c r="B7" s="95" t="s">
        <v>12</v>
      </c>
      <c r="C7" s="96" t="s">
        <v>157</v>
      </c>
      <c r="D7" s="327" t="s">
        <v>154</v>
      </c>
      <c r="E7" s="327" t="s">
        <v>641</v>
      </c>
      <c r="F7" s="327" t="s">
        <v>154</v>
      </c>
      <c r="G7" s="327" t="s">
        <v>641</v>
      </c>
      <c r="H7" s="327" t="s">
        <v>154</v>
      </c>
      <c r="I7" s="327" t="s">
        <v>641</v>
      </c>
      <c r="J7" s="96" t="s">
        <v>696</v>
      </c>
      <c r="K7"/>
      <c r="L7"/>
      <c r="M7"/>
      <c r="N7"/>
      <c r="O7"/>
      <c r="P7"/>
      <c r="Q7"/>
      <c r="R7"/>
      <c r="S7"/>
      <c r="T7"/>
      <c r="U7"/>
    </row>
    <row r="8" spans="1:21" ht="13.5" x14ac:dyDescent="0.2">
      <c r="A8" s="97"/>
      <c r="B8" s="98" t="s">
        <v>100</v>
      </c>
      <c r="C8" s="98" t="s">
        <v>101</v>
      </c>
      <c r="D8" s="303" t="s">
        <v>102</v>
      </c>
      <c r="E8" s="303" t="s">
        <v>103</v>
      </c>
      <c r="F8" s="598"/>
      <c r="G8" s="598"/>
      <c r="H8" s="598"/>
      <c r="I8" s="303" t="s">
        <v>104</v>
      </c>
      <c r="J8" s="99" t="s">
        <v>105</v>
      </c>
      <c r="K8"/>
      <c r="L8"/>
      <c r="M8"/>
      <c r="N8"/>
      <c r="O8"/>
      <c r="P8"/>
      <c r="Q8"/>
      <c r="R8"/>
      <c r="S8"/>
      <c r="T8"/>
      <c r="U8"/>
    </row>
    <row r="9" spans="1:21" s="12" customFormat="1" ht="18" customHeight="1" x14ac:dyDescent="0.2">
      <c r="A9" s="172" t="s">
        <v>5</v>
      </c>
      <c r="B9" s="168" t="s">
        <v>214</v>
      </c>
      <c r="C9" s="289" t="s">
        <v>215</v>
      </c>
      <c r="D9" s="334">
        <f>'önk kiad'!D16</f>
        <v>31521000</v>
      </c>
      <c r="E9" s="334">
        <f>óvoda!H44</f>
        <v>33414000</v>
      </c>
      <c r="F9" s="334"/>
      <c r="G9" s="334"/>
      <c r="H9" s="334"/>
      <c r="I9" s="334"/>
      <c r="J9" s="334">
        <f t="shared" ref="J9:J21" si="0">SUM(D9:I9)</f>
        <v>64935000</v>
      </c>
    </row>
    <row r="10" spans="1:21" s="12" customFormat="1" ht="18" customHeight="1" x14ac:dyDescent="0.2">
      <c r="A10" s="172" t="s">
        <v>6</v>
      </c>
      <c r="B10" s="168" t="s">
        <v>216</v>
      </c>
      <c r="C10" s="289" t="s">
        <v>218</v>
      </c>
      <c r="D10" s="334">
        <f>'önk kiad'!D22</f>
        <v>9575200</v>
      </c>
      <c r="E10" s="334">
        <f>óvoda!H47</f>
        <v>1550000</v>
      </c>
      <c r="F10" s="334"/>
      <c r="G10" s="334"/>
      <c r="H10" s="334"/>
      <c r="I10" s="334"/>
      <c r="J10" s="334">
        <f t="shared" si="0"/>
        <v>11125200</v>
      </c>
    </row>
    <row r="11" spans="1:21" s="12" customFormat="1" ht="18" customHeight="1" x14ac:dyDescent="0.2">
      <c r="A11" s="173" t="s">
        <v>7</v>
      </c>
      <c r="B11" s="169" t="s">
        <v>217</v>
      </c>
      <c r="C11" s="290" t="s">
        <v>219</v>
      </c>
      <c r="D11" s="334">
        <f>SUM(D9:D10)</f>
        <v>41096200</v>
      </c>
      <c r="E11" s="334">
        <f>SUM(E9:E10)</f>
        <v>34964000</v>
      </c>
      <c r="F11" s="334"/>
      <c r="G11" s="334"/>
      <c r="H11" s="334"/>
      <c r="I11" s="334"/>
      <c r="J11" s="334">
        <f t="shared" si="0"/>
        <v>76060200</v>
      </c>
    </row>
    <row r="12" spans="1:21" s="12" customFormat="1" ht="25.5" customHeight="1" x14ac:dyDescent="0.2">
      <c r="A12" s="173" t="s">
        <v>8</v>
      </c>
      <c r="B12" s="169" t="s">
        <v>221</v>
      </c>
      <c r="C12" s="290" t="s">
        <v>220</v>
      </c>
      <c r="D12" s="334">
        <f>'önk kiad'!D26</f>
        <v>8152000</v>
      </c>
      <c r="E12" s="334">
        <f>óvoda!H49</f>
        <v>6856350</v>
      </c>
      <c r="F12" s="334"/>
      <c r="G12" s="334"/>
      <c r="H12" s="334"/>
      <c r="I12" s="334"/>
      <c r="J12" s="334">
        <f t="shared" si="0"/>
        <v>15008350</v>
      </c>
    </row>
    <row r="13" spans="1:21" s="12" customFormat="1" ht="18" customHeight="1" x14ac:dyDescent="0.2">
      <c r="A13" s="173" t="s">
        <v>9</v>
      </c>
      <c r="B13" s="169" t="s">
        <v>222</v>
      </c>
      <c r="C13" s="290" t="s">
        <v>223</v>
      </c>
      <c r="D13" s="334">
        <f>'önk kiad'!D56</f>
        <v>48896700</v>
      </c>
      <c r="E13" s="334">
        <f>óvoda!H85</f>
        <v>9328000</v>
      </c>
      <c r="F13" s="334"/>
      <c r="G13" s="334"/>
      <c r="H13" s="334"/>
      <c r="I13" s="334"/>
      <c r="J13" s="334">
        <f t="shared" si="0"/>
        <v>58224700</v>
      </c>
    </row>
    <row r="14" spans="1:21" s="12" customFormat="1" ht="21" customHeight="1" x14ac:dyDescent="0.2">
      <c r="A14" s="173" t="s">
        <v>10</v>
      </c>
      <c r="B14" s="169" t="s">
        <v>117</v>
      </c>
      <c r="C14" s="290" t="s">
        <v>224</v>
      </c>
      <c r="D14" s="334">
        <f>'önk kiad'!D57</f>
        <v>9000000</v>
      </c>
      <c r="E14" s="334"/>
      <c r="F14" s="334"/>
      <c r="G14" s="334"/>
      <c r="H14" s="334"/>
      <c r="I14" s="334"/>
      <c r="J14" s="334">
        <f t="shared" si="0"/>
        <v>9000000</v>
      </c>
    </row>
    <row r="15" spans="1:21" s="12" customFormat="1" ht="23.25" customHeight="1" x14ac:dyDescent="0.2">
      <c r="A15" s="172" t="s">
        <v>11</v>
      </c>
      <c r="B15" s="168" t="s">
        <v>590</v>
      </c>
      <c r="C15" s="289" t="s">
        <v>591</v>
      </c>
      <c r="D15" s="334">
        <f>'önk kiad'!D58</f>
        <v>1687580</v>
      </c>
      <c r="E15" s="334"/>
      <c r="F15" s="334"/>
      <c r="G15" s="334"/>
      <c r="H15" s="334"/>
      <c r="I15" s="334"/>
      <c r="J15" s="334">
        <f t="shared" si="0"/>
        <v>1687580</v>
      </c>
      <c r="K15" s="13"/>
    </row>
    <row r="16" spans="1:21" s="12" customFormat="1" ht="41.25" customHeight="1" x14ac:dyDescent="0.2">
      <c r="A16" s="172" t="s">
        <v>22</v>
      </c>
      <c r="B16" s="812" t="s">
        <v>805</v>
      </c>
      <c r="C16" s="289" t="s">
        <v>227</v>
      </c>
      <c r="D16" s="334">
        <f>'önk kiad'!D59</f>
        <v>300000</v>
      </c>
      <c r="E16" s="334"/>
      <c r="F16" s="334"/>
      <c r="G16" s="334"/>
      <c r="H16" s="334"/>
      <c r="I16" s="334"/>
      <c r="J16" s="334">
        <f t="shared" si="0"/>
        <v>300000</v>
      </c>
    </row>
    <row r="17" spans="1:21" s="13" customFormat="1" ht="27.75" customHeight="1" x14ac:dyDescent="0.2">
      <c r="A17" s="173" t="s">
        <v>23</v>
      </c>
      <c r="B17" s="171" t="s">
        <v>118</v>
      </c>
      <c r="C17" s="290" t="s">
        <v>228</v>
      </c>
      <c r="D17" s="334">
        <f>SUM(D15:D16)</f>
        <v>1987580</v>
      </c>
      <c r="E17" s="334"/>
      <c r="F17" s="334"/>
      <c r="G17" s="334"/>
      <c r="H17" s="334"/>
      <c r="I17" s="334"/>
      <c r="J17" s="334">
        <f t="shared" si="0"/>
        <v>1987580</v>
      </c>
    </row>
    <row r="18" spans="1:21" s="13" customFormat="1" ht="27.75" customHeight="1" x14ac:dyDescent="0.2">
      <c r="A18" s="172" t="s">
        <v>24</v>
      </c>
      <c r="B18" s="171" t="s">
        <v>230</v>
      </c>
      <c r="C18" s="290" t="s">
        <v>229</v>
      </c>
      <c r="D18" s="334">
        <f>'önk kiad'!D61</f>
        <v>38101188</v>
      </c>
      <c r="E18" s="334">
        <f>óvoda!H90</f>
        <v>280000</v>
      </c>
      <c r="F18" s="334"/>
      <c r="G18" s="334"/>
      <c r="H18" s="334"/>
      <c r="I18" s="334"/>
      <c r="J18" s="334">
        <f t="shared" si="0"/>
        <v>38381188</v>
      </c>
    </row>
    <row r="19" spans="1:21" s="12" customFormat="1" ht="23.25" customHeight="1" x14ac:dyDescent="0.2">
      <c r="A19" s="172" t="s">
        <v>25</v>
      </c>
      <c r="B19" s="171" t="s">
        <v>231</v>
      </c>
      <c r="C19" s="290" t="s">
        <v>232</v>
      </c>
      <c r="D19" s="334">
        <f>'önk kiad'!D62</f>
        <v>76871161</v>
      </c>
      <c r="E19" s="334"/>
      <c r="F19" s="334"/>
      <c r="G19" s="334"/>
      <c r="H19" s="334"/>
      <c r="I19" s="334"/>
      <c r="J19" s="334">
        <f t="shared" si="0"/>
        <v>76871161</v>
      </c>
    </row>
    <row r="20" spans="1:21" s="12" customFormat="1" ht="24" customHeight="1" x14ac:dyDescent="0.2">
      <c r="A20" s="172" t="s">
        <v>26</v>
      </c>
      <c r="B20" s="169" t="s">
        <v>280</v>
      </c>
      <c r="C20" s="290" t="s">
        <v>233</v>
      </c>
      <c r="D20" s="334">
        <v>0</v>
      </c>
      <c r="E20" s="334"/>
      <c r="F20" s="334"/>
      <c r="G20" s="334"/>
      <c r="H20" s="334"/>
      <c r="I20" s="334"/>
      <c r="J20" s="334">
        <f t="shared" si="0"/>
        <v>0</v>
      </c>
    </row>
    <row r="21" spans="1:21" s="13" customFormat="1" ht="24" customHeight="1" x14ac:dyDescent="0.2">
      <c r="A21" s="269" t="s">
        <v>27</v>
      </c>
      <c r="B21" s="270" t="s">
        <v>235</v>
      </c>
      <c r="C21" s="267" t="s">
        <v>234</v>
      </c>
      <c r="D21" s="334">
        <f>D11+D12+D13+D14+D17+D18+D19</f>
        <v>224104829</v>
      </c>
      <c r="E21" s="334">
        <f>E11+E12+E13+E18</f>
        <v>51428350</v>
      </c>
      <c r="F21" s="334"/>
      <c r="G21" s="334"/>
      <c r="H21" s="334"/>
      <c r="I21" s="334"/>
      <c r="J21" s="334">
        <f t="shared" si="0"/>
        <v>275533179</v>
      </c>
    </row>
    <row r="22" spans="1:21" ht="24" customHeight="1" x14ac:dyDescent="0.2">
      <c r="A22" s="271" t="s">
        <v>282</v>
      </c>
      <c r="B22" s="32" t="s">
        <v>283</v>
      </c>
      <c r="C22" s="32" t="s">
        <v>371</v>
      </c>
      <c r="D22" s="334"/>
      <c r="E22" s="334"/>
      <c r="F22" s="334"/>
      <c r="G22" s="334"/>
      <c r="H22" s="334"/>
      <c r="I22" s="334"/>
      <c r="J22" s="334"/>
    </row>
    <row r="23" spans="1:21" ht="24" customHeight="1" x14ac:dyDescent="0.2">
      <c r="A23" s="271"/>
      <c r="B23" s="413" t="s">
        <v>435</v>
      </c>
      <c r="C23" s="413" t="s">
        <v>436</v>
      </c>
      <c r="D23" s="334">
        <f>óvoda!H22</f>
        <v>50759060</v>
      </c>
      <c r="E23" s="334"/>
      <c r="F23" s="334"/>
      <c r="G23" s="334"/>
      <c r="H23" s="334"/>
      <c r="I23" s="334"/>
      <c r="J23" s="334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</row>
    <row r="24" spans="1:21" ht="24" customHeight="1" x14ac:dyDescent="0.2">
      <c r="A24" s="272" t="s">
        <v>29</v>
      </c>
      <c r="B24" s="227" t="s">
        <v>281</v>
      </c>
      <c r="C24" s="227" t="s">
        <v>372</v>
      </c>
      <c r="D24" s="334">
        <f>SUM(D22:D23)</f>
        <v>50759060</v>
      </c>
      <c r="E24" s="334"/>
      <c r="F24" s="334"/>
      <c r="G24" s="334"/>
      <c r="H24" s="334"/>
      <c r="I24" s="334"/>
      <c r="J24" s="334"/>
    </row>
    <row r="25" spans="1:21" ht="24" customHeight="1" x14ac:dyDescent="0.2">
      <c r="A25" s="503" t="s">
        <v>30</v>
      </c>
      <c r="B25" s="419" t="s">
        <v>79</v>
      </c>
      <c r="C25" s="419"/>
      <c r="D25" s="470">
        <f>D21+D24</f>
        <v>274863889</v>
      </c>
      <c r="E25" s="470"/>
      <c r="F25" s="470"/>
      <c r="G25" s="470"/>
      <c r="H25" s="470"/>
      <c r="I25" s="470"/>
      <c r="J25" s="471"/>
    </row>
  </sheetData>
  <mergeCells count="6">
    <mergeCell ref="B1:J1"/>
    <mergeCell ref="A2:J2"/>
    <mergeCell ref="A3:J3"/>
    <mergeCell ref="D6:E6"/>
    <mergeCell ref="F6:G6"/>
    <mergeCell ref="H6:I6"/>
  </mergeCells>
  <phoneticPr fontId="0" type="noConversion"/>
  <printOptions horizontalCentered="1"/>
  <pageMargins left="0.9055118110236221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4"/>
  <dimension ref="A1:C28"/>
  <sheetViews>
    <sheetView topLeftCell="A7" zoomScaleNormal="100" workbookViewId="0">
      <selection activeCell="C32" sqref="C32"/>
    </sheetView>
  </sheetViews>
  <sheetFormatPr defaultRowHeight="12.75" x14ac:dyDescent="0.2"/>
  <cols>
    <col min="1" max="1" width="5.140625" customWidth="1"/>
    <col min="2" max="2" width="77.140625" customWidth="1"/>
    <col min="3" max="3" width="12.28515625" customWidth="1"/>
  </cols>
  <sheetData>
    <row r="1" spans="1:3" x14ac:dyDescent="0.2">
      <c r="A1" s="971" t="s">
        <v>346</v>
      </c>
      <c r="B1" s="971"/>
      <c r="C1" s="971"/>
    </row>
    <row r="2" spans="1:3" x14ac:dyDescent="0.2">
      <c r="A2" s="5"/>
      <c r="B2" s="5"/>
      <c r="C2" s="5"/>
    </row>
    <row r="3" spans="1:3" x14ac:dyDescent="0.2">
      <c r="A3" s="5"/>
      <c r="B3" s="5"/>
      <c r="C3" s="5"/>
    </row>
    <row r="4" spans="1:3" ht="15.75" x14ac:dyDescent="0.25">
      <c r="A4" s="973" t="s">
        <v>238</v>
      </c>
      <c r="B4" s="974"/>
      <c r="C4" s="974"/>
    </row>
    <row r="5" spans="1:3" ht="15.75" x14ac:dyDescent="0.2">
      <c r="A5" s="975" t="s">
        <v>143</v>
      </c>
      <c r="B5" s="976"/>
      <c r="C5" s="976"/>
    </row>
    <row r="6" spans="1:3" ht="15.75" x14ac:dyDescent="0.2">
      <c r="A6" s="641"/>
      <c r="B6" s="642"/>
      <c r="C6" s="642"/>
    </row>
    <row r="7" spans="1:3" ht="15.75" x14ac:dyDescent="0.2">
      <c r="A7" s="641"/>
      <c r="B7" s="642"/>
      <c r="C7" s="642"/>
    </row>
    <row r="8" spans="1:3" ht="15.75" x14ac:dyDescent="0.2">
      <c r="A8" s="641"/>
      <c r="B8" s="641" t="s">
        <v>61</v>
      </c>
      <c r="C8" s="642"/>
    </row>
    <row r="9" spans="1:3" x14ac:dyDescent="0.2">
      <c r="A9" s="653"/>
      <c r="B9" s="657"/>
      <c r="C9" s="658"/>
    </row>
    <row r="10" spans="1:3" x14ac:dyDescent="0.2">
      <c r="A10" s="653"/>
      <c r="B10" s="661" t="s">
        <v>154</v>
      </c>
      <c r="C10" s="656" t="s">
        <v>429</v>
      </c>
    </row>
    <row r="11" spans="1:3" x14ac:dyDescent="0.2">
      <c r="A11" s="758" t="s">
        <v>5</v>
      </c>
      <c r="B11" s="786" t="s">
        <v>790</v>
      </c>
      <c r="C11" s="795">
        <v>30001188</v>
      </c>
    </row>
    <row r="12" spans="1:3" x14ac:dyDescent="0.2">
      <c r="A12" s="758" t="s">
        <v>6</v>
      </c>
      <c r="B12" s="721" t="s">
        <v>764</v>
      </c>
      <c r="C12" s="654">
        <v>3000000</v>
      </c>
    </row>
    <row r="13" spans="1:3" x14ac:dyDescent="0.2">
      <c r="A13" s="758" t="s">
        <v>7</v>
      </c>
      <c r="B13" s="721" t="s">
        <v>756</v>
      </c>
      <c r="C13" s="654">
        <v>3000000</v>
      </c>
    </row>
    <row r="14" spans="1:3" x14ac:dyDescent="0.2">
      <c r="A14" s="758" t="s">
        <v>8</v>
      </c>
      <c r="B14" s="721" t="s">
        <v>757</v>
      </c>
      <c r="C14" s="654">
        <v>1000000</v>
      </c>
    </row>
    <row r="15" spans="1:3" x14ac:dyDescent="0.2">
      <c r="A15" s="758" t="s">
        <v>9</v>
      </c>
      <c r="B15" s="721" t="s">
        <v>758</v>
      </c>
      <c r="C15" s="654">
        <v>600000</v>
      </c>
    </row>
    <row r="16" spans="1:3" x14ac:dyDescent="0.2">
      <c r="A16" s="758" t="s">
        <v>10</v>
      </c>
      <c r="B16" s="797" t="s">
        <v>796</v>
      </c>
      <c r="C16" s="798">
        <v>500000</v>
      </c>
    </row>
    <row r="17" spans="1:3" x14ac:dyDescent="0.2">
      <c r="A17" s="758" t="s">
        <v>11</v>
      </c>
      <c r="B17" s="796" t="s">
        <v>795</v>
      </c>
      <c r="C17" s="655">
        <f>SUM(C11:C16)</f>
        <v>38101188</v>
      </c>
    </row>
    <row r="18" spans="1:3" x14ac:dyDescent="0.2">
      <c r="B18" s="11"/>
    </row>
    <row r="19" spans="1:3" ht="15.75" x14ac:dyDescent="0.25">
      <c r="B19" s="659" t="s">
        <v>62</v>
      </c>
    </row>
    <row r="20" spans="1:3" x14ac:dyDescent="0.2">
      <c r="A20" s="653"/>
      <c r="B20" s="660" t="s">
        <v>154</v>
      </c>
      <c r="C20" s="653"/>
    </row>
    <row r="21" spans="1:3" ht="25.5" x14ac:dyDescent="0.2">
      <c r="A21" s="758" t="s">
        <v>5</v>
      </c>
      <c r="B21" s="786" t="s">
        <v>791</v>
      </c>
      <c r="C21" s="757">
        <v>60072161</v>
      </c>
    </row>
    <row r="22" spans="1:3" x14ac:dyDescent="0.2">
      <c r="A22" s="758" t="s">
        <v>6</v>
      </c>
      <c r="B22" s="787" t="s">
        <v>792</v>
      </c>
      <c r="C22" s="757">
        <v>8200000</v>
      </c>
    </row>
    <row r="23" spans="1:3" x14ac:dyDescent="0.2">
      <c r="A23" s="758" t="s">
        <v>7</v>
      </c>
      <c r="B23" s="653" t="s">
        <v>759</v>
      </c>
      <c r="C23" s="654">
        <v>1500000</v>
      </c>
    </row>
    <row r="24" spans="1:3" x14ac:dyDescent="0.2">
      <c r="A24" s="758" t="s">
        <v>8</v>
      </c>
      <c r="B24" s="653" t="s">
        <v>760</v>
      </c>
      <c r="C24" s="654">
        <v>1000000</v>
      </c>
    </row>
    <row r="25" spans="1:3" x14ac:dyDescent="0.2">
      <c r="A25" s="758" t="s">
        <v>9</v>
      </c>
      <c r="B25" s="653" t="s">
        <v>761</v>
      </c>
      <c r="C25" s="654">
        <v>1599000</v>
      </c>
    </row>
    <row r="26" spans="1:3" x14ac:dyDescent="0.2">
      <c r="A26" s="758" t="s">
        <v>10</v>
      </c>
      <c r="B26" s="653" t="s">
        <v>762</v>
      </c>
      <c r="C26" s="654">
        <v>3000000</v>
      </c>
    </row>
    <row r="27" spans="1:3" x14ac:dyDescent="0.2">
      <c r="A27" s="758" t="s">
        <v>11</v>
      </c>
      <c r="B27" s="653" t="s">
        <v>763</v>
      </c>
      <c r="C27" s="654">
        <v>1500000</v>
      </c>
    </row>
    <row r="28" spans="1:3" x14ac:dyDescent="0.2">
      <c r="A28" s="758" t="s">
        <v>22</v>
      </c>
      <c r="B28" s="660" t="s">
        <v>795</v>
      </c>
      <c r="C28" s="655">
        <f>SUM(C21:C27)</f>
        <v>76871161</v>
      </c>
    </row>
  </sheetData>
  <mergeCells count="3">
    <mergeCell ref="A1:C1"/>
    <mergeCell ref="A4:C4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5"/>
  <sheetViews>
    <sheetView topLeftCell="A16" zoomScaleNormal="100" workbookViewId="0">
      <selection activeCell="K19" sqref="K19"/>
    </sheetView>
  </sheetViews>
  <sheetFormatPr defaultRowHeight="12.75" x14ac:dyDescent="0.2"/>
  <cols>
    <col min="1" max="1" width="4" customWidth="1"/>
    <col min="2" max="2" width="31.85546875" customWidth="1"/>
    <col min="3" max="3" width="12.140625" customWidth="1"/>
    <col min="4" max="4" width="4.7109375" customWidth="1"/>
    <col min="5" max="5" width="32.85546875" customWidth="1"/>
    <col min="6" max="6" width="11.42578125" customWidth="1"/>
    <col min="7" max="7" width="9.140625" hidden="1" customWidth="1"/>
  </cols>
  <sheetData>
    <row r="1" spans="1:7" x14ac:dyDescent="0.2">
      <c r="A1" s="971" t="s">
        <v>692</v>
      </c>
      <c r="B1" s="977"/>
      <c r="C1" s="977"/>
      <c r="D1" s="977"/>
      <c r="E1" s="977"/>
      <c r="F1" s="977"/>
    </row>
    <row r="2" spans="1:7" x14ac:dyDescent="0.2">
      <c r="A2" s="246"/>
      <c r="B2" s="246"/>
      <c r="C2" s="246"/>
      <c r="D2" s="246"/>
      <c r="E2" s="246"/>
      <c r="F2" s="246"/>
    </row>
    <row r="3" spans="1:7" x14ac:dyDescent="0.2">
      <c r="A3" s="246"/>
      <c r="B3" s="246"/>
      <c r="C3" s="246"/>
      <c r="D3" s="246"/>
      <c r="E3" s="246"/>
      <c r="F3" s="246"/>
    </row>
    <row r="4" spans="1:7" ht="19.5" x14ac:dyDescent="0.2">
      <c r="A4" s="978" t="s">
        <v>75</v>
      </c>
      <c r="B4" s="978"/>
      <c r="C4" s="978"/>
      <c r="D4" s="978"/>
      <c r="E4" s="978"/>
      <c r="F4" s="978"/>
    </row>
    <row r="5" spans="1:7" ht="15.75" x14ac:dyDescent="0.25">
      <c r="A5" s="979" t="s">
        <v>143</v>
      </c>
      <c r="B5" s="980"/>
      <c r="C5" s="980"/>
      <c r="D5" s="980"/>
      <c r="E5" s="980"/>
      <c r="F5" s="980"/>
    </row>
    <row r="6" spans="1:7" x14ac:dyDescent="0.2">
      <c r="A6" s="977" t="s">
        <v>428</v>
      </c>
      <c r="B6" s="977"/>
      <c r="C6" s="977"/>
      <c r="D6" s="977"/>
      <c r="E6" s="977"/>
      <c r="F6" s="977"/>
    </row>
    <row r="7" spans="1:7" ht="15" customHeight="1" x14ac:dyDescent="0.2">
      <c r="A7" s="983"/>
      <c r="B7" s="983" t="s">
        <v>76</v>
      </c>
      <c r="C7" s="987" t="s">
        <v>696</v>
      </c>
      <c r="D7" s="983"/>
      <c r="E7" s="985" t="s">
        <v>77</v>
      </c>
      <c r="F7" s="981" t="s">
        <v>696</v>
      </c>
      <c r="G7" s="157"/>
    </row>
    <row r="8" spans="1:7" ht="48" x14ac:dyDescent="0.2">
      <c r="A8" s="984"/>
      <c r="B8" s="984"/>
      <c r="C8" s="988"/>
      <c r="D8" s="984"/>
      <c r="E8" s="986"/>
      <c r="F8" s="982"/>
      <c r="G8" s="165" t="s">
        <v>107</v>
      </c>
    </row>
    <row r="9" spans="1:7" ht="15.75" customHeight="1" x14ac:dyDescent="0.2">
      <c r="A9" s="63"/>
      <c r="B9" s="63" t="s">
        <v>100</v>
      </c>
      <c r="C9" s="63" t="s">
        <v>101</v>
      </c>
      <c r="D9" s="63"/>
      <c r="E9" s="64" t="s">
        <v>102</v>
      </c>
      <c r="F9" s="63" t="s">
        <v>103</v>
      </c>
      <c r="G9" s="64" t="s">
        <v>109</v>
      </c>
    </row>
    <row r="10" spans="1:7" ht="26.45" customHeight="1" x14ac:dyDescent="0.2">
      <c r="A10" s="65" t="s">
        <v>5</v>
      </c>
      <c r="B10" s="66" t="s">
        <v>119</v>
      </c>
      <c r="C10" s="341">
        <f>'összevont bev'!J15</f>
        <v>93813125</v>
      </c>
      <c r="D10" s="65" t="s">
        <v>5</v>
      </c>
      <c r="E10" s="66" t="s">
        <v>39</v>
      </c>
      <c r="F10" s="68">
        <v>76060200</v>
      </c>
      <c r="G10" s="67" t="e">
        <f>#REF!+#REF!</f>
        <v>#REF!</v>
      </c>
    </row>
    <row r="11" spans="1:7" ht="28.5" customHeight="1" x14ac:dyDescent="0.2">
      <c r="A11" s="65" t="s">
        <v>6</v>
      </c>
      <c r="B11" s="66" t="s">
        <v>286</v>
      </c>
      <c r="C11" s="67">
        <v>14819000</v>
      </c>
      <c r="D11" s="65" t="s">
        <v>6</v>
      </c>
      <c r="E11" s="66" t="s">
        <v>121</v>
      </c>
      <c r="F11" s="68">
        <v>15008350</v>
      </c>
      <c r="G11" s="67" t="e">
        <f>#REF!+#REF!</f>
        <v>#REF!</v>
      </c>
    </row>
    <row r="12" spans="1:7" ht="32.25" customHeight="1" x14ac:dyDescent="0.2">
      <c r="A12" s="65" t="s">
        <v>7</v>
      </c>
      <c r="B12" s="66" t="s">
        <v>287</v>
      </c>
      <c r="C12" s="67">
        <v>0</v>
      </c>
      <c r="D12" s="65" t="s">
        <v>7</v>
      </c>
      <c r="E12" s="66" t="s">
        <v>222</v>
      </c>
      <c r="F12" s="68">
        <v>58224700</v>
      </c>
      <c r="G12" s="67" t="e">
        <f>#REF!+#REF!</f>
        <v>#REF!</v>
      </c>
    </row>
    <row r="13" spans="1:7" ht="30.75" customHeight="1" x14ac:dyDescent="0.2">
      <c r="A13" s="65" t="s">
        <v>8</v>
      </c>
      <c r="B13" s="167" t="s">
        <v>288</v>
      </c>
      <c r="C13" s="67">
        <f>'összevont bev'!J30</f>
        <v>18400000</v>
      </c>
      <c r="D13" s="65" t="s">
        <v>8</v>
      </c>
      <c r="E13" s="69" t="s">
        <v>117</v>
      </c>
      <c r="F13" s="68">
        <f>'ellátások részl'!C22</f>
        <v>9000000</v>
      </c>
      <c r="G13" s="67" t="e">
        <f>#REF!+#REF!</f>
        <v>#REF!</v>
      </c>
    </row>
    <row r="14" spans="1:7" ht="26.45" customHeight="1" x14ac:dyDescent="0.2">
      <c r="A14" s="65" t="s">
        <v>9</v>
      </c>
      <c r="B14" s="66" t="s">
        <v>56</v>
      </c>
      <c r="C14" s="341">
        <f>'összevont bev'!J39</f>
        <v>11365290</v>
      </c>
      <c r="D14" s="65" t="s">
        <v>9</v>
      </c>
      <c r="E14" s="66" t="s">
        <v>118</v>
      </c>
      <c r="F14" s="75">
        <v>1987580</v>
      </c>
      <c r="G14" s="67" t="e">
        <f>#REF!+#REF!</f>
        <v>#REF!</v>
      </c>
    </row>
    <row r="15" spans="1:7" ht="26.45" customHeight="1" x14ac:dyDescent="0.2">
      <c r="A15" s="65" t="s">
        <v>10</v>
      </c>
      <c r="B15" s="66"/>
      <c r="C15" s="341"/>
      <c r="D15" s="65" t="s">
        <v>10</v>
      </c>
      <c r="E15" s="66" t="s">
        <v>377</v>
      </c>
      <c r="F15" s="75"/>
      <c r="G15" s="67"/>
    </row>
    <row r="16" spans="1:7" ht="26.45" customHeight="1" x14ac:dyDescent="0.2">
      <c r="A16" s="65" t="s">
        <v>11</v>
      </c>
      <c r="B16" s="66" t="s">
        <v>289</v>
      </c>
      <c r="C16" s="67">
        <f>'felh mérleg'!C17</f>
        <v>15280000</v>
      </c>
      <c r="D16" s="65" t="s">
        <v>11</v>
      </c>
      <c r="E16" s="167" t="s">
        <v>61</v>
      </c>
      <c r="F16" s="154">
        <v>38381188</v>
      </c>
      <c r="G16" s="67" t="e">
        <f>#REF!+#REF!</f>
        <v>#REF!</v>
      </c>
    </row>
    <row r="17" spans="1:7" ht="26.45" customHeight="1" x14ac:dyDescent="0.2">
      <c r="A17" s="65" t="s">
        <v>22</v>
      </c>
      <c r="B17" s="67" t="s">
        <v>290</v>
      </c>
      <c r="C17" s="67"/>
      <c r="D17" s="65" t="s">
        <v>22</v>
      </c>
      <c r="E17" s="66" t="s">
        <v>62</v>
      </c>
      <c r="F17" s="75">
        <f>'felh mérleg'!F11</f>
        <v>76871161</v>
      </c>
      <c r="G17" s="67" t="e">
        <f>#REF!+#REF!</f>
        <v>#REF!</v>
      </c>
    </row>
    <row r="18" spans="1:7" ht="26.45" customHeight="1" x14ac:dyDescent="0.2">
      <c r="A18" s="65" t="s">
        <v>23</v>
      </c>
      <c r="B18" s="66" t="s">
        <v>291</v>
      </c>
      <c r="C18" s="67"/>
      <c r="D18" s="65" t="s">
        <v>23</v>
      </c>
      <c r="E18" s="66" t="s">
        <v>1</v>
      </c>
      <c r="F18" s="32"/>
      <c r="G18" s="67" t="e">
        <f>#REF!+#REF!</f>
        <v>#REF!</v>
      </c>
    </row>
    <row r="19" spans="1:7" s="12" customFormat="1" ht="26.45" customHeight="1" x14ac:dyDescent="0.2">
      <c r="A19" s="65" t="s">
        <v>24</v>
      </c>
      <c r="B19" s="81" t="s">
        <v>246</v>
      </c>
      <c r="C19" s="82">
        <f>SUM(C10:C18)</f>
        <v>153677415</v>
      </c>
      <c r="D19" s="65" t="s">
        <v>24</v>
      </c>
      <c r="E19" s="81" t="s">
        <v>92</v>
      </c>
      <c r="F19" s="82">
        <f>SUM(F10:F18)</f>
        <v>275533179</v>
      </c>
      <c r="G19" s="67" t="e">
        <f>#REF!+#REF!</f>
        <v>#REF!</v>
      </c>
    </row>
    <row r="20" spans="1:7" ht="26.45" customHeight="1" x14ac:dyDescent="0.2">
      <c r="A20" s="65" t="s">
        <v>25</v>
      </c>
      <c r="B20" s="66" t="s">
        <v>317</v>
      </c>
      <c r="C20" s="67"/>
      <c r="D20" s="65" t="s">
        <v>25</v>
      </c>
      <c r="E20" s="66" t="s">
        <v>78</v>
      </c>
      <c r="F20" s="68"/>
      <c r="G20" s="67" t="e">
        <f>#REF!+#REF!</f>
        <v>#REF!</v>
      </c>
    </row>
    <row r="21" spans="1:7" s="6" customFormat="1" ht="26.45" customHeight="1" x14ac:dyDescent="0.2">
      <c r="A21" s="65" t="s">
        <v>26</v>
      </c>
      <c r="B21" s="66" t="s">
        <v>316</v>
      </c>
      <c r="C21" s="154">
        <v>121855764</v>
      </c>
      <c r="D21" s="65" t="s">
        <v>26</v>
      </c>
      <c r="E21" s="834"/>
      <c r="F21" s="85"/>
      <c r="G21" s="82" t="e">
        <f>SUM(G10:G20)</f>
        <v>#REF!</v>
      </c>
    </row>
    <row r="22" spans="1:7" ht="26.45" customHeight="1" x14ac:dyDescent="0.2">
      <c r="A22" s="65" t="s">
        <v>27</v>
      </c>
      <c r="B22" s="92" t="s">
        <v>120</v>
      </c>
      <c r="C22" s="266">
        <f>C20+C21</f>
        <v>121855764</v>
      </c>
      <c r="D22" s="65" t="s">
        <v>27</v>
      </c>
      <c r="E22" s="92" t="s">
        <v>94</v>
      </c>
      <c r="F22" s="265">
        <f>SUM(F20:F21)</f>
        <v>0</v>
      </c>
      <c r="G22" s="67" t="e">
        <f>#REF!+#REF!</f>
        <v>#REF!</v>
      </c>
    </row>
    <row r="23" spans="1:7" s="6" customFormat="1" ht="26.45" customHeight="1" x14ac:dyDescent="0.2">
      <c r="A23" s="65" t="s">
        <v>28</v>
      </c>
      <c r="B23" s="66"/>
      <c r="D23" s="65" t="s">
        <v>28</v>
      </c>
      <c r="E23" s="53"/>
      <c r="F23" s="53"/>
      <c r="G23" s="76"/>
    </row>
    <row r="24" spans="1:7" s="6" customFormat="1" ht="26.45" customHeight="1" x14ac:dyDescent="0.2">
      <c r="A24" s="65" t="s">
        <v>29</v>
      </c>
      <c r="B24"/>
      <c r="C24" s="67"/>
      <c r="D24" s="65" t="s">
        <v>29</v>
      </c>
      <c r="E24" s="70"/>
      <c r="F24" s="70"/>
      <c r="G24" s="76"/>
    </row>
    <row r="25" spans="1:7" ht="17.25" customHeight="1" x14ac:dyDescent="0.2">
      <c r="A25" s="65" t="s">
        <v>30</v>
      </c>
      <c r="B25" s="280" t="s">
        <v>318</v>
      </c>
      <c r="C25" s="83">
        <f>C19+C22+C24</f>
        <v>275533179</v>
      </c>
      <c r="D25" s="65" t="s">
        <v>30</v>
      </c>
      <c r="E25" s="280" t="s">
        <v>319</v>
      </c>
      <c r="F25" s="84">
        <f>F19+F22</f>
        <v>275533179</v>
      </c>
      <c r="G25" s="70"/>
    </row>
  </sheetData>
  <mergeCells count="10">
    <mergeCell ref="A1:F1"/>
    <mergeCell ref="A4:F4"/>
    <mergeCell ref="A5:F5"/>
    <mergeCell ref="A6:F6"/>
    <mergeCell ref="F7:F8"/>
    <mergeCell ref="A7:A8"/>
    <mergeCell ref="B7:B8"/>
    <mergeCell ref="D7:D8"/>
    <mergeCell ref="E7:E8"/>
    <mergeCell ref="C7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4"/>
  <sheetViews>
    <sheetView topLeftCell="A13" zoomScaleNormal="100" workbookViewId="0">
      <selection activeCell="E28" sqref="E28"/>
    </sheetView>
  </sheetViews>
  <sheetFormatPr defaultRowHeight="12.75" x14ac:dyDescent="0.2"/>
  <cols>
    <col min="1" max="1" width="3.5703125" customWidth="1"/>
    <col min="2" max="2" width="40" customWidth="1"/>
    <col min="3" max="3" width="11.7109375" customWidth="1"/>
    <col min="4" max="4" width="5.42578125" customWidth="1"/>
    <col min="5" max="5" width="38.5703125" customWidth="1"/>
    <col min="6" max="6" width="11.140625" customWidth="1"/>
    <col min="7" max="7" width="7.140625" customWidth="1"/>
  </cols>
  <sheetData>
    <row r="1" spans="1:8" ht="17.25" customHeight="1" x14ac:dyDescent="0.2">
      <c r="A1" s="989" t="s">
        <v>347</v>
      </c>
      <c r="B1" s="989"/>
      <c r="C1" s="989"/>
      <c r="D1" s="989"/>
      <c r="E1" s="989"/>
      <c r="F1" s="989"/>
      <c r="G1" s="41"/>
    </row>
    <row r="2" spans="1:8" ht="17.25" customHeight="1" x14ac:dyDescent="0.2">
      <c r="A2" s="159"/>
      <c r="B2" s="159"/>
      <c r="C2" s="159"/>
      <c r="D2" s="159"/>
      <c r="E2" s="159"/>
      <c r="F2" s="159"/>
      <c r="G2" s="41"/>
    </row>
    <row r="3" spans="1:8" ht="17.25" customHeight="1" x14ac:dyDescent="0.2">
      <c r="A3" s="159"/>
      <c r="B3" s="159"/>
      <c r="C3" s="159"/>
      <c r="D3" s="159"/>
      <c r="E3" s="159"/>
      <c r="F3" s="159"/>
      <c r="G3" s="41"/>
    </row>
    <row r="4" spans="1:8" ht="20.25" customHeight="1" x14ac:dyDescent="0.2">
      <c r="A4" s="990" t="s">
        <v>636</v>
      </c>
      <c r="B4" s="990"/>
      <c r="C4" s="990"/>
      <c r="D4" s="990"/>
      <c r="E4" s="990"/>
      <c r="F4" s="990"/>
      <c r="G4" s="50"/>
      <c r="H4" s="50"/>
    </row>
    <row r="5" spans="1:8" ht="21" customHeight="1" x14ac:dyDescent="0.2">
      <c r="A5" s="990" t="s">
        <v>122</v>
      </c>
      <c r="B5" s="990"/>
      <c r="C5" s="990"/>
      <c r="D5" s="990"/>
      <c r="E5" s="990"/>
      <c r="F5" s="990"/>
      <c r="G5" s="50"/>
      <c r="H5" s="50"/>
    </row>
    <row r="6" spans="1:8" ht="15.75" x14ac:dyDescent="0.25">
      <c r="A6" s="979" t="s">
        <v>741</v>
      </c>
      <c r="B6" s="980"/>
      <c r="C6" s="980"/>
      <c r="D6" s="980"/>
      <c r="E6" s="980"/>
      <c r="F6" s="980"/>
      <c r="G6" s="49"/>
      <c r="H6" s="49"/>
    </row>
    <row r="7" spans="1:8" x14ac:dyDescent="0.2">
      <c r="A7" s="977"/>
      <c r="B7" s="977"/>
      <c r="C7" s="977"/>
      <c r="D7" s="977"/>
      <c r="E7" s="977"/>
      <c r="F7" s="414" t="s">
        <v>429</v>
      </c>
    </row>
    <row r="8" spans="1:8" s="49" customFormat="1" ht="41.25" customHeight="1" x14ac:dyDescent="0.2">
      <c r="A8" s="247"/>
      <c r="B8" s="248" t="s">
        <v>76</v>
      </c>
      <c r="C8" s="77" t="s">
        <v>696</v>
      </c>
      <c r="D8" s="249"/>
      <c r="E8" s="248" t="s">
        <v>77</v>
      </c>
      <c r="F8" s="77" t="s">
        <v>696</v>
      </c>
      <c r="G8" s="59"/>
      <c r="H8" s="59"/>
    </row>
    <row r="9" spans="1:8" s="49" customFormat="1" ht="18" customHeight="1" x14ac:dyDescent="0.2">
      <c r="A9" s="250"/>
      <c r="B9" s="63" t="s">
        <v>100</v>
      </c>
      <c r="C9" s="63" t="s">
        <v>101</v>
      </c>
      <c r="D9" s="63"/>
      <c r="E9" s="64" t="s">
        <v>102</v>
      </c>
      <c r="F9" s="63" t="s">
        <v>103</v>
      </c>
      <c r="G9" s="59"/>
      <c r="H9" s="59"/>
    </row>
    <row r="10" spans="1:8" ht="21" customHeight="1" x14ac:dyDescent="0.2">
      <c r="A10" s="277" t="s">
        <v>5</v>
      </c>
      <c r="B10" s="251" t="s">
        <v>292</v>
      </c>
      <c r="C10" s="86">
        <f>'összevont bev'!J15</f>
        <v>93813125</v>
      </c>
      <c r="D10" s="277" t="s">
        <v>5</v>
      </c>
      <c r="E10" s="288" t="s">
        <v>39</v>
      </c>
      <c r="F10" s="253">
        <v>41096200</v>
      </c>
      <c r="G10" s="33"/>
      <c r="H10" s="29"/>
    </row>
    <row r="11" spans="1:8" ht="28.5" customHeight="1" x14ac:dyDescent="0.2">
      <c r="A11" s="277" t="s">
        <v>6</v>
      </c>
      <c r="B11" s="251" t="s">
        <v>286</v>
      </c>
      <c r="C11" s="86">
        <f>'önk bev'!D20</f>
        <v>14819000</v>
      </c>
      <c r="D11" s="277" t="s">
        <v>6</v>
      </c>
      <c r="E11" s="288" t="s">
        <v>114</v>
      </c>
      <c r="F11" s="253">
        <v>8152000</v>
      </c>
      <c r="G11" s="33"/>
      <c r="H11" s="29"/>
    </row>
    <row r="12" spans="1:8" ht="38.25" customHeight="1" x14ac:dyDescent="0.2">
      <c r="A12" s="277" t="s">
        <v>7</v>
      </c>
      <c r="B12" s="37" t="s">
        <v>357</v>
      </c>
      <c r="C12" s="86">
        <f>'összevont bev'!D30</f>
        <v>18400000</v>
      </c>
      <c r="D12" s="277" t="s">
        <v>7</v>
      </c>
      <c r="E12" s="288" t="s">
        <v>294</v>
      </c>
      <c r="F12" s="253">
        <v>48896700</v>
      </c>
      <c r="G12" s="33"/>
      <c r="H12" s="29"/>
    </row>
    <row r="13" spans="1:8" ht="17.25" customHeight="1" x14ac:dyDescent="0.2">
      <c r="A13" s="277" t="s">
        <v>8</v>
      </c>
      <c r="B13" s="251" t="s">
        <v>56</v>
      </c>
      <c r="C13" s="275">
        <f>'önk bev'!D41</f>
        <v>10696000</v>
      </c>
      <c r="D13" s="277" t="s">
        <v>8</v>
      </c>
      <c r="E13" s="288" t="s">
        <v>117</v>
      </c>
      <c r="F13" s="253">
        <v>9000000</v>
      </c>
      <c r="G13" s="44"/>
      <c r="H13" s="29"/>
    </row>
    <row r="14" spans="1:8" s="11" customFormat="1" ht="54" customHeight="1" x14ac:dyDescent="0.2">
      <c r="A14" s="277" t="s">
        <v>9</v>
      </c>
      <c r="B14" s="251" t="s">
        <v>290</v>
      </c>
      <c r="C14" s="86"/>
      <c r="D14" s="277" t="s">
        <v>9</v>
      </c>
      <c r="E14" s="37" t="s">
        <v>320</v>
      </c>
      <c r="F14" s="252">
        <v>300000</v>
      </c>
      <c r="G14" s="44"/>
      <c r="H14" s="43"/>
    </row>
    <row r="15" spans="1:8" ht="23.25" customHeight="1" x14ac:dyDescent="0.2">
      <c r="A15" s="277" t="s">
        <v>10</v>
      </c>
      <c r="B15" s="276" t="s">
        <v>293</v>
      </c>
      <c r="C15" s="87">
        <f>SUM(C10:C14)</f>
        <v>137728125</v>
      </c>
      <c r="D15" s="277" t="s">
        <v>10</v>
      </c>
      <c r="E15" s="37" t="s">
        <v>808</v>
      </c>
      <c r="F15" s="252">
        <v>1687580</v>
      </c>
      <c r="G15" s="44"/>
      <c r="H15" s="29"/>
    </row>
    <row r="16" spans="1:8" ht="23.25" customHeight="1" x14ac:dyDescent="0.2">
      <c r="A16" s="277" t="s">
        <v>11</v>
      </c>
      <c r="B16" s="251" t="s">
        <v>115</v>
      </c>
      <c r="C16" s="252"/>
      <c r="D16" s="277" t="s">
        <v>11</v>
      </c>
      <c r="E16" s="288" t="s">
        <v>809</v>
      </c>
      <c r="F16" s="253">
        <f>F14+F15</f>
        <v>1987580</v>
      </c>
      <c r="G16" s="33"/>
      <c r="H16" s="29"/>
    </row>
    <row r="17" spans="1:8" ht="28.5" customHeight="1" x14ac:dyDescent="0.2">
      <c r="A17" s="277" t="s">
        <v>22</v>
      </c>
      <c r="B17" s="57" t="s">
        <v>362</v>
      </c>
      <c r="C17" s="253">
        <v>22163415</v>
      </c>
      <c r="D17" s="277" t="s">
        <v>22</v>
      </c>
      <c r="E17" s="38" t="s">
        <v>92</v>
      </c>
      <c r="F17" s="253">
        <f>F10+F11+F12+F13+F16</f>
        <v>109132480</v>
      </c>
      <c r="G17" s="33"/>
      <c r="H17" s="29"/>
    </row>
    <row r="18" spans="1:8" ht="30.75" customHeight="1" x14ac:dyDescent="0.2">
      <c r="A18" s="277" t="s">
        <v>23</v>
      </c>
      <c r="B18" s="9"/>
      <c r="C18" s="252"/>
      <c r="D18" s="277" t="s">
        <v>23</v>
      </c>
      <c r="E18" s="37" t="s">
        <v>93</v>
      </c>
      <c r="F18" s="252"/>
      <c r="G18" s="45"/>
      <c r="H18" s="29"/>
    </row>
    <row r="19" spans="1:8" ht="15.75" customHeight="1" x14ac:dyDescent="0.2">
      <c r="A19" s="277" t="s">
        <v>24</v>
      </c>
      <c r="B19" s="9"/>
      <c r="C19" s="9"/>
      <c r="D19" s="277" t="s">
        <v>24</v>
      </c>
      <c r="E19" s="37" t="s">
        <v>806</v>
      </c>
      <c r="F19" s="252">
        <v>50759060</v>
      </c>
      <c r="G19" s="33"/>
      <c r="H19" s="29"/>
    </row>
    <row r="20" spans="1:8" ht="15.75" customHeight="1" x14ac:dyDescent="0.2">
      <c r="A20" s="277" t="s">
        <v>25</v>
      </c>
      <c r="B20" s="38" t="s">
        <v>120</v>
      </c>
      <c r="C20" s="253"/>
      <c r="D20" s="277" t="s">
        <v>25</v>
      </c>
      <c r="E20" s="38" t="s">
        <v>94</v>
      </c>
      <c r="F20" s="253">
        <f>F18+F19</f>
        <v>50759060</v>
      </c>
      <c r="G20" s="33"/>
      <c r="H20" s="29"/>
    </row>
    <row r="21" spans="1:8" ht="14.25" customHeight="1" x14ac:dyDescent="0.2">
      <c r="A21" s="277" t="s">
        <v>26</v>
      </c>
      <c r="B21" s="58"/>
      <c r="C21" s="253"/>
      <c r="D21" s="277" t="s">
        <v>26</v>
      </c>
      <c r="E21" s="251"/>
      <c r="F21" s="252"/>
      <c r="G21" s="46"/>
      <c r="H21" s="29"/>
    </row>
    <row r="22" spans="1:8" ht="33.75" customHeight="1" x14ac:dyDescent="0.2">
      <c r="A22" s="832" t="s">
        <v>27</v>
      </c>
      <c r="B22" s="38" t="s">
        <v>95</v>
      </c>
      <c r="C22" s="253">
        <f>C15+C20+C21+C17</f>
        <v>159891540</v>
      </c>
      <c r="D22" s="277" t="s">
        <v>27</v>
      </c>
      <c r="E22" s="38" t="s">
        <v>96</v>
      </c>
      <c r="F22" s="253">
        <f>F17+F20</f>
        <v>159891540</v>
      </c>
      <c r="G22" s="33"/>
      <c r="H22" s="29"/>
    </row>
    <row r="23" spans="1:8" ht="24.75" customHeight="1" x14ac:dyDescent="0.2">
      <c r="A23" s="831"/>
      <c r="B23" s="29"/>
      <c r="C23" s="39"/>
      <c r="D23" s="833"/>
      <c r="E23" s="29"/>
      <c r="F23" s="255"/>
      <c r="G23" s="45"/>
      <c r="H23" s="29"/>
    </row>
    <row r="24" spans="1:8" s="29" customFormat="1" ht="25.5" customHeight="1" x14ac:dyDescent="0.2">
      <c r="A24" s="254"/>
      <c r="B24"/>
      <c r="C24"/>
      <c r="D24" s="254"/>
      <c r="E24"/>
      <c r="F24"/>
      <c r="G24" s="256"/>
    </row>
  </sheetData>
  <mergeCells count="5">
    <mergeCell ref="A7:E7"/>
    <mergeCell ref="A1:F1"/>
    <mergeCell ref="A4:F4"/>
    <mergeCell ref="A5:F5"/>
    <mergeCell ref="A6:F6"/>
  </mergeCells>
  <phoneticPr fontId="0" type="noConversion"/>
  <printOptions horizontalCentered="1"/>
  <pageMargins left="0.55118110236220474" right="0.27559055118110237" top="0.15748031496062992" bottom="0.43307086614173229" header="0.19685039370078741" footer="0.27559055118110237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0"/>
  <sheetViews>
    <sheetView topLeftCell="A8" zoomScaleNormal="100" workbookViewId="0">
      <selection activeCell="H24" sqref="H24"/>
    </sheetView>
  </sheetViews>
  <sheetFormatPr defaultRowHeight="12.75" x14ac:dyDescent="0.2"/>
  <cols>
    <col min="1" max="1" width="5.42578125" customWidth="1"/>
    <col min="2" max="2" width="40" customWidth="1"/>
    <col min="3" max="3" width="15.140625" customWidth="1"/>
    <col min="4" max="4" width="5.42578125" customWidth="1"/>
    <col min="5" max="5" width="38.42578125" customWidth="1"/>
    <col min="6" max="6" width="17" customWidth="1"/>
  </cols>
  <sheetData>
    <row r="1" spans="1:7" ht="18" customHeight="1" x14ac:dyDescent="0.2">
      <c r="A1" s="991" t="s">
        <v>136</v>
      </c>
      <c r="B1" s="991"/>
      <c r="C1" s="991"/>
      <c r="D1" s="991"/>
      <c r="E1" s="991"/>
      <c r="F1" s="991"/>
    </row>
    <row r="2" spans="1:7" ht="18" customHeight="1" x14ac:dyDescent="0.2">
      <c r="A2" s="160"/>
      <c r="B2" s="160"/>
      <c r="C2" s="160"/>
      <c r="D2" s="160"/>
      <c r="E2" s="160"/>
      <c r="F2" s="160"/>
    </row>
    <row r="3" spans="1:7" ht="18" customHeight="1" x14ac:dyDescent="0.2">
      <c r="A3" s="160"/>
      <c r="B3" s="160"/>
      <c r="C3" s="160"/>
      <c r="D3" s="160"/>
      <c r="E3" s="160"/>
      <c r="F3" s="160"/>
    </row>
    <row r="4" spans="1:7" ht="19.5" customHeight="1" x14ac:dyDescent="0.2">
      <c r="A4" s="990" t="s">
        <v>637</v>
      </c>
      <c r="B4" s="990"/>
      <c r="C4" s="990"/>
      <c r="D4" s="990"/>
      <c r="E4" s="990"/>
      <c r="F4" s="990"/>
      <c r="G4" s="50"/>
    </row>
    <row r="5" spans="1:7" ht="16.5" customHeight="1" x14ac:dyDescent="0.2">
      <c r="A5" s="990" t="s">
        <v>110</v>
      </c>
      <c r="B5" s="990"/>
      <c r="C5" s="990"/>
      <c r="D5" s="990"/>
      <c r="E5" s="990"/>
      <c r="F5" s="990"/>
      <c r="G5" s="50"/>
    </row>
    <row r="6" spans="1:7" ht="15.75" x14ac:dyDescent="0.25">
      <c r="A6" s="979" t="s">
        <v>143</v>
      </c>
      <c r="B6" s="980"/>
      <c r="C6" s="980"/>
      <c r="D6" s="980"/>
      <c r="E6" s="980"/>
      <c r="F6" s="980"/>
      <c r="G6" s="49"/>
    </row>
    <row r="7" spans="1:7" x14ac:dyDescent="0.2">
      <c r="A7" s="977"/>
      <c r="B7" s="977"/>
      <c r="C7" s="977"/>
      <c r="D7" s="977"/>
      <c r="E7" s="977"/>
      <c r="F7" s="414" t="s">
        <v>428</v>
      </c>
    </row>
    <row r="8" spans="1:7" ht="15" customHeight="1" x14ac:dyDescent="0.2">
      <c r="A8" s="992"/>
      <c r="B8" s="994" t="s">
        <v>76</v>
      </c>
      <c r="C8" s="178"/>
      <c r="D8" s="996"/>
      <c r="E8" s="994" t="s">
        <v>77</v>
      </c>
      <c r="F8" s="178"/>
    </row>
    <row r="9" spans="1:7" x14ac:dyDescent="0.2">
      <c r="A9" s="993"/>
      <c r="B9" s="995"/>
      <c r="C9" s="720" t="s">
        <v>696</v>
      </c>
      <c r="D9" s="997"/>
      <c r="E9" s="998"/>
      <c r="F9" s="720" t="s">
        <v>696</v>
      </c>
    </row>
    <row r="10" spans="1:7" x14ac:dyDescent="0.2">
      <c r="A10" s="166"/>
      <c r="B10" s="158" t="s">
        <v>100</v>
      </c>
      <c r="C10" s="257" t="s">
        <v>101</v>
      </c>
      <c r="D10" s="158"/>
      <c r="E10" s="158" t="s">
        <v>102</v>
      </c>
      <c r="F10" s="257" t="s">
        <v>103</v>
      </c>
    </row>
    <row r="11" spans="1:7" ht="21.75" customHeight="1" x14ac:dyDescent="0.2">
      <c r="A11" s="258" t="s">
        <v>5</v>
      </c>
      <c r="B11" s="170" t="s">
        <v>373</v>
      </c>
      <c r="C11" s="259">
        <v>13280000</v>
      </c>
      <c r="D11" s="258" t="s">
        <v>29</v>
      </c>
      <c r="E11" s="263" t="s">
        <v>274</v>
      </c>
      <c r="F11" s="47">
        <v>76871161</v>
      </c>
    </row>
    <row r="12" spans="1:7" ht="28.5" customHeight="1" x14ac:dyDescent="0.2">
      <c r="A12" s="258" t="s">
        <v>6</v>
      </c>
      <c r="B12" s="170" t="s">
        <v>381</v>
      </c>
      <c r="C12" s="259">
        <v>2000000</v>
      </c>
      <c r="D12" s="258" t="s">
        <v>30</v>
      </c>
      <c r="E12" s="34" t="s">
        <v>85</v>
      </c>
      <c r="F12" s="48"/>
    </row>
    <row r="13" spans="1:7" ht="23.25" customHeight="1" x14ac:dyDescent="0.2">
      <c r="A13" s="258" t="s">
        <v>7</v>
      </c>
      <c r="B13" s="260" t="s">
        <v>295</v>
      </c>
      <c r="C13" s="259"/>
      <c r="D13" s="258" t="s">
        <v>31</v>
      </c>
      <c r="E13" s="34" t="s">
        <v>300</v>
      </c>
      <c r="F13" s="48">
        <v>38101188</v>
      </c>
    </row>
    <row r="14" spans="1:7" ht="23.25" customHeight="1" x14ac:dyDescent="0.2">
      <c r="A14" s="258" t="s">
        <v>8</v>
      </c>
      <c r="B14" s="260" t="s">
        <v>296</v>
      </c>
      <c r="C14" s="259"/>
      <c r="D14" s="258" t="s">
        <v>32</v>
      </c>
      <c r="E14" s="36" t="s">
        <v>301</v>
      </c>
      <c r="F14" s="48"/>
    </row>
    <row r="15" spans="1:7" ht="24" customHeight="1" x14ac:dyDescent="0.2">
      <c r="A15" s="258" t="s">
        <v>9</v>
      </c>
      <c r="B15" s="88" t="s">
        <v>297</v>
      </c>
      <c r="C15" s="40">
        <f>C13+C14</f>
        <v>0</v>
      </c>
      <c r="D15" s="258" t="s">
        <v>33</v>
      </c>
      <c r="E15" s="35" t="s">
        <v>230</v>
      </c>
      <c r="F15" s="320">
        <f>SUM(F12:F14)</f>
        <v>38101188</v>
      </c>
    </row>
    <row r="16" spans="1:7" ht="24" customHeight="1" x14ac:dyDescent="0.2">
      <c r="A16" s="258" t="s">
        <v>10</v>
      </c>
      <c r="B16" s="88" t="s">
        <v>331</v>
      </c>
      <c r="C16" s="40"/>
      <c r="D16" s="258" t="s">
        <v>34</v>
      </c>
      <c r="E16" s="251" t="s">
        <v>302</v>
      </c>
      <c r="F16" s="261"/>
    </row>
    <row r="17" spans="1:8" s="11" customFormat="1" ht="24" customHeight="1" x14ac:dyDescent="0.2">
      <c r="A17" s="258" t="s">
        <v>11</v>
      </c>
      <c r="B17" s="88" t="s">
        <v>298</v>
      </c>
      <c r="C17" s="262">
        <f>C15+C16+C11+C12</f>
        <v>15280000</v>
      </c>
      <c r="D17" s="258" t="s">
        <v>35</v>
      </c>
      <c r="E17" s="251" t="s">
        <v>303</v>
      </c>
      <c r="F17" s="48"/>
      <c r="G17" s="193"/>
    </row>
    <row r="18" spans="1:8" ht="25.5" customHeight="1" x14ac:dyDescent="0.2">
      <c r="A18" s="258" t="s">
        <v>22</v>
      </c>
      <c r="B18" s="57" t="s">
        <v>299</v>
      </c>
      <c r="C18" s="40">
        <v>99692349</v>
      </c>
      <c r="D18" s="258" t="s">
        <v>36</v>
      </c>
      <c r="E18" s="251" t="s">
        <v>332</v>
      </c>
      <c r="F18" s="48"/>
    </row>
    <row r="19" spans="1:8" ht="25.5" customHeight="1" x14ac:dyDescent="0.2">
      <c r="A19" s="258" t="s">
        <v>23</v>
      </c>
      <c r="B19" s="287" t="s">
        <v>333</v>
      </c>
      <c r="C19" s="40"/>
      <c r="D19" s="258" t="s">
        <v>37</v>
      </c>
      <c r="E19" s="251" t="s">
        <v>304</v>
      </c>
      <c r="F19" s="72"/>
      <c r="H19" s="359"/>
    </row>
    <row r="20" spans="1:8" ht="18" customHeight="1" x14ac:dyDescent="0.2">
      <c r="A20" s="258" t="s">
        <v>24</v>
      </c>
      <c r="B20" s="89" t="s">
        <v>86</v>
      </c>
      <c r="C20" s="71">
        <f>C18+C19</f>
        <v>99692349</v>
      </c>
      <c r="D20" s="258" t="s">
        <v>38</v>
      </c>
      <c r="E20" s="91" t="s">
        <v>305</v>
      </c>
      <c r="F20" s="264">
        <f>F15+F19+F11</f>
        <v>114972349</v>
      </c>
    </row>
    <row r="21" spans="1:8" ht="23.25" customHeight="1" x14ac:dyDescent="0.2">
      <c r="A21" s="258" t="s">
        <v>25</v>
      </c>
      <c r="C21" s="9"/>
      <c r="D21" s="258" t="s">
        <v>69</v>
      </c>
      <c r="E21" s="37" t="s">
        <v>87</v>
      </c>
      <c r="F21" s="73"/>
    </row>
    <row r="22" spans="1:8" ht="23.25" customHeight="1" x14ac:dyDescent="0.2">
      <c r="A22" s="258" t="s">
        <v>26</v>
      </c>
      <c r="B22" s="90"/>
      <c r="C22" s="252"/>
      <c r="D22" s="258" t="s">
        <v>70</v>
      </c>
      <c r="E22" s="38" t="s">
        <v>88</v>
      </c>
      <c r="F22" s="72"/>
    </row>
    <row r="23" spans="1:8" ht="30" customHeight="1" x14ac:dyDescent="0.2">
      <c r="A23" s="258" t="s">
        <v>27</v>
      </c>
      <c r="B23" s="323" t="s">
        <v>306</v>
      </c>
      <c r="C23" s="71">
        <f>C17+C20</f>
        <v>114972349</v>
      </c>
      <c r="D23" s="258" t="s">
        <v>71</v>
      </c>
      <c r="E23" s="323" t="s">
        <v>89</v>
      </c>
      <c r="F23" s="264">
        <f>F20+F22</f>
        <v>114972349</v>
      </c>
    </row>
    <row r="24" spans="1:8" x14ac:dyDescent="0.2">
      <c r="A24" s="254"/>
      <c r="D24" s="29"/>
      <c r="G24" s="29"/>
    </row>
    <row r="25" spans="1:8" x14ac:dyDescent="0.2">
      <c r="A25" s="254"/>
    </row>
    <row r="26" spans="1:8" x14ac:dyDescent="0.2">
      <c r="A26" s="254"/>
    </row>
    <row r="27" spans="1:8" x14ac:dyDescent="0.2">
      <c r="A27" s="254"/>
    </row>
    <row r="28" spans="1:8" x14ac:dyDescent="0.2">
      <c r="A28" s="254"/>
    </row>
    <row r="29" spans="1:8" x14ac:dyDescent="0.2">
      <c r="A29" s="254"/>
    </row>
    <row r="30" spans="1:8" x14ac:dyDescent="0.2">
      <c r="A30" s="254"/>
    </row>
  </sheetData>
  <mergeCells count="9">
    <mergeCell ref="A1:F1"/>
    <mergeCell ref="A4:F4"/>
    <mergeCell ref="A5:F5"/>
    <mergeCell ref="A6:F6"/>
    <mergeCell ref="A8:A9"/>
    <mergeCell ref="B8:B9"/>
    <mergeCell ref="D8:D9"/>
    <mergeCell ref="E8:E9"/>
    <mergeCell ref="A7:E7"/>
  </mergeCells>
  <phoneticPr fontId="0" type="noConversion"/>
  <printOptions horizontalCentered="1"/>
  <pageMargins left="0.27559055118110237" right="0.27559055118110237" top="0.15748031496062992" bottom="0.43307086614173229" header="0.19685039370078741" footer="0.27559055118110237"/>
  <pageSetup paperSize="9" scale="8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0"/>
  <sheetViews>
    <sheetView zoomScaleNormal="100" workbookViewId="0">
      <selection activeCell="E8" sqref="E8"/>
    </sheetView>
  </sheetViews>
  <sheetFormatPr defaultRowHeight="12.75" x14ac:dyDescent="0.2"/>
  <cols>
    <col min="1" max="1" width="6" style="11" customWidth="1"/>
    <col min="2" max="2" width="28.28515625" customWidth="1"/>
    <col min="3" max="3" width="17" customWidth="1"/>
    <col min="4" max="4" width="12.42578125" customWidth="1"/>
    <col min="5" max="5" width="12.140625" customWidth="1"/>
    <col min="6" max="6" width="12" customWidth="1"/>
    <col min="7" max="7" width="12.7109375" customWidth="1"/>
    <col min="13" max="13" width="12" customWidth="1"/>
  </cols>
  <sheetData>
    <row r="1" spans="1:13" x14ac:dyDescent="0.2">
      <c r="A1" s="1002" t="s">
        <v>142</v>
      </c>
      <c r="B1" s="1002"/>
      <c r="C1" s="1002"/>
      <c r="D1" s="1002"/>
      <c r="E1" s="1002"/>
      <c r="F1" s="1002"/>
      <c r="G1" s="101"/>
      <c r="H1" s="101"/>
      <c r="I1" s="101"/>
      <c r="J1" s="101"/>
      <c r="K1" s="101"/>
      <c r="L1" s="101"/>
      <c r="M1" s="101"/>
    </row>
    <row r="2" spans="1:13" x14ac:dyDescent="0.2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6.5" x14ac:dyDescent="0.25">
      <c r="A4" s="1000" t="s">
        <v>746</v>
      </c>
      <c r="B4" s="1001"/>
      <c r="C4" s="1001"/>
      <c r="D4" s="1001"/>
      <c r="E4" s="1001"/>
      <c r="F4" s="1001"/>
      <c r="G4" s="104"/>
      <c r="H4" s="104"/>
      <c r="I4" s="104"/>
      <c r="J4" s="104"/>
      <c r="K4" s="104"/>
      <c r="L4" s="104"/>
      <c r="M4" s="104"/>
    </row>
    <row r="5" spans="1:13" ht="16.5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6.5" x14ac:dyDescent="0.25">
      <c r="A6" s="104"/>
      <c r="B6" s="104"/>
      <c r="C6" s="104"/>
      <c r="D6" s="104"/>
      <c r="E6" s="104"/>
      <c r="F6" s="415" t="s">
        <v>429</v>
      </c>
      <c r="G6" s="104"/>
      <c r="H6" s="104"/>
      <c r="I6" s="104"/>
      <c r="J6" s="104"/>
      <c r="K6" s="104"/>
      <c r="L6" s="104"/>
      <c r="M6" s="104"/>
    </row>
    <row r="7" spans="1:13" s="107" customFormat="1" ht="25.5" x14ac:dyDescent="0.2">
      <c r="A7" s="105" t="s">
        <v>13</v>
      </c>
      <c r="B7" s="105" t="s">
        <v>125</v>
      </c>
      <c r="C7" s="105" t="s">
        <v>126</v>
      </c>
      <c r="D7" s="999" t="s">
        <v>127</v>
      </c>
      <c r="E7" s="999"/>
      <c r="F7" s="999"/>
      <c r="G7" s="106"/>
      <c r="H7" s="106"/>
      <c r="I7" s="106"/>
      <c r="J7" s="106"/>
      <c r="K7" s="106"/>
      <c r="L7" s="106"/>
      <c r="M7" s="106"/>
    </row>
    <row r="8" spans="1:13" ht="16.5" x14ac:dyDescent="0.25">
      <c r="A8" s="108"/>
      <c r="B8" s="109"/>
      <c r="C8" s="109"/>
      <c r="D8" s="109" t="s">
        <v>128</v>
      </c>
      <c r="E8" s="109" t="s">
        <v>129</v>
      </c>
      <c r="F8" s="109" t="s">
        <v>654</v>
      </c>
      <c r="G8" s="104"/>
      <c r="H8" s="104"/>
      <c r="I8" s="104"/>
      <c r="J8" s="104"/>
      <c r="K8" s="104"/>
      <c r="L8" s="104"/>
      <c r="M8" s="104"/>
    </row>
    <row r="9" spans="1:13" ht="18" customHeight="1" x14ac:dyDescent="0.25">
      <c r="A9" s="110" t="s">
        <v>5</v>
      </c>
      <c r="B9" s="111" t="s">
        <v>130</v>
      </c>
      <c r="C9" s="358">
        <v>0</v>
      </c>
      <c r="D9" s="113">
        <v>0</v>
      </c>
      <c r="E9" s="114">
        <v>0</v>
      </c>
      <c r="F9" s="114">
        <v>0</v>
      </c>
      <c r="G9" s="104"/>
      <c r="H9" s="104"/>
      <c r="I9" s="104"/>
      <c r="J9" s="104"/>
      <c r="K9" s="104"/>
      <c r="L9" s="104"/>
      <c r="M9" s="104"/>
    </row>
    <row r="10" spans="1:13" ht="31.5" x14ac:dyDescent="0.25">
      <c r="A10" s="110" t="s">
        <v>6</v>
      </c>
      <c r="B10" s="111" t="s">
        <v>131</v>
      </c>
      <c r="C10" s="112"/>
      <c r="D10" s="114">
        <v>0</v>
      </c>
      <c r="E10" s="114">
        <v>0</v>
      </c>
      <c r="F10" s="114">
        <v>0</v>
      </c>
      <c r="G10" s="104"/>
      <c r="H10" s="104"/>
      <c r="I10" s="104"/>
      <c r="J10" s="104"/>
      <c r="K10" s="104"/>
      <c r="L10" s="104"/>
      <c r="M10" s="104"/>
    </row>
    <row r="11" spans="1:13" ht="24.75" customHeight="1" x14ac:dyDescent="0.25">
      <c r="A11" s="110" t="s">
        <v>7</v>
      </c>
      <c r="B11" s="111" t="s">
        <v>132</v>
      </c>
      <c r="C11" s="116"/>
      <c r="D11" s="114">
        <v>0</v>
      </c>
      <c r="E11" s="114">
        <v>0</v>
      </c>
      <c r="F11" s="114">
        <v>0</v>
      </c>
      <c r="G11" s="104"/>
      <c r="H11" s="104"/>
      <c r="I11" s="104"/>
      <c r="J11" s="104"/>
      <c r="K11" s="104"/>
      <c r="L11" s="104"/>
      <c r="M11" s="104"/>
    </row>
    <row r="12" spans="1:13" ht="18.75" customHeight="1" x14ac:dyDescent="0.25">
      <c r="A12" s="110" t="s">
        <v>8</v>
      </c>
      <c r="B12" s="111" t="s">
        <v>133</v>
      </c>
      <c r="C12" s="112">
        <f>SUM(C13:C15)</f>
        <v>12900000</v>
      </c>
      <c r="D12" s="114">
        <v>0</v>
      </c>
      <c r="E12" s="114">
        <v>0</v>
      </c>
      <c r="F12" s="114">
        <v>0</v>
      </c>
      <c r="G12" s="104"/>
      <c r="H12" s="104"/>
      <c r="I12" s="104"/>
      <c r="J12" s="104"/>
      <c r="K12" s="104"/>
      <c r="L12" s="104"/>
      <c r="M12" s="104"/>
    </row>
    <row r="13" spans="1:13" ht="18.75" customHeight="1" x14ac:dyDescent="0.2">
      <c r="A13" s="117"/>
      <c r="B13" s="115" t="s">
        <v>653</v>
      </c>
      <c r="C13" s="116">
        <v>2400000</v>
      </c>
      <c r="D13" s="118"/>
      <c r="E13" s="118">
        <v>0</v>
      </c>
      <c r="F13" s="606">
        <v>240000</v>
      </c>
      <c r="G13" s="799" t="s">
        <v>797</v>
      </c>
      <c r="H13" s="103"/>
      <c r="I13" s="103"/>
      <c r="J13" s="103"/>
      <c r="K13" s="103"/>
      <c r="L13" s="103"/>
      <c r="M13" s="103"/>
    </row>
    <row r="14" spans="1:13" ht="18.75" customHeight="1" x14ac:dyDescent="0.2">
      <c r="A14" s="117"/>
      <c r="B14" s="115" t="s">
        <v>134</v>
      </c>
      <c r="C14" s="116">
        <v>10300000</v>
      </c>
      <c r="D14" s="118">
        <v>0</v>
      </c>
      <c r="E14" s="118">
        <v>0</v>
      </c>
      <c r="F14" s="118">
        <v>0</v>
      </c>
    </row>
    <row r="15" spans="1:13" ht="18.75" customHeight="1" x14ac:dyDescent="0.2">
      <c r="A15" s="119"/>
      <c r="B15" s="115" t="s">
        <v>564</v>
      </c>
      <c r="C15" s="116">
        <v>200000</v>
      </c>
      <c r="D15" s="118">
        <v>0</v>
      </c>
      <c r="E15" s="118">
        <v>0</v>
      </c>
      <c r="F15" s="118">
        <v>0</v>
      </c>
    </row>
    <row r="16" spans="1:13" ht="18.75" customHeight="1" x14ac:dyDescent="0.2">
      <c r="A16" s="110" t="s">
        <v>9</v>
      </c>
      <c r="B16" s="111" t="s">
        <v>3</v>
      </c>
      <c r="C16" s="112">
        <v>3300000</v>
      </c>
      <c r="D16" s="114"/>
      <c r="E16" s="382"/>
      <c r="F16" s="118">
        <v>0</v>
      </c>
    </row>
    <row r="17" spans="1:6" ht="18.75" customHeight="1" x14ac:dyDescent="0.25">
      <c r="A17" s="120"/>
      <c r="B17" s="121" t="s">
        <v>135</v>
      </c>
      <c r="C17" s="122">
        <f>C9+C10+C11+C12+C16</f>
        <v>16200000</v>
      </c>
      <c r="D17" s="122">
        <f>D9+D10+D11+D12+D16</f>
        <v>0</v>
      </c>
      <c r="E17" s="122">
        <f>E9+E10+E11+E12+E16</f>
        <v>0</v>
      </c>
      <c r="F17" s="800">
        <v>240000</v>
      </c>
    </row>
    <row r="18" spans="1:6" x14ac:dyDescent="0.2">
      <c r="F18" s="27"/>
    </row>
    <row r="20" spans="1:6" x14ac:dyDescent="0.2">
      <c r="B20" s="411"/>
    </row>
  </sheetData>
  <mergeCells count="3">
    <mergeCell ref="D7:F7"/>
    <mergeCell ref="A4:F4"/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topLeftCell="A7" zoomScaleNormal="100" workbookViewId="0">
      <selection activeCell="L9" sqref="L9"/>
    </sheetView>
  </sheetViews>
  <sheetFormatPr defaultRowHeight="12.75" x14ac:dyDescent="0.2"/>
  <cols>
    <col min="1" max="1" width="5.42578125" customWidth="1"/>
    <col min="2" max="2" width="54" customWidth="1"/>
    <col min="4" max="4" width="0" hidden="1" customWidth="1"/>
    <col min="11" max="11" width="8.5703125" customWidth="1"/>
    <col min="12" max="12" width="9.140625" style="11"/>
  </cols>
  <sheetData>
    <row r="1" spans="1:13" x14ac:dyDescent="0.2">
      <c r="A1" s="3"/>
      <c r="B1" s="3"/>
      <c r="C1" s="3"/>
      <c r="D1" s="3"/>
      <c r="E1" s="971" t="s">
        <v>348</v>
      </c>
      <c r="F1" s="971"/>
      <c r="G1" s="971"/>
      <c r="H1" s="971"/>
      <c r="I1" s="971"/>
      <c r="J1" s="971"/>
      <c r="K1" s="971"/>
      <c r="L1" s="971"/>
      <c r="M1" s="103"/>
    </row>
    <row r="2" spans="1:13" x14ac:dyDescent="0.2">
      <c r="A2" s="3"/>
      <c r="B2" s="3"/>
      <c r="C2" s="3"/>
      <c r="D2" s="3"/>
      <c r="E2" s="5"/>
      <c r="F2" s="5"/>
      <c r="G2" s="5"/>
      <c r="H2" s="5"/>
      <c r="I2" s="5"/>
      <c r="J2" s="5"/>
      <c r="K2" s="5"/>
      <c r="L2" s="5"/>
      <c r="M2" s="103"/>
    </row>
    <row r="3" spans="1:13" x14ac:dyDescent="0.2">
      <c r="A3" s="3"/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103"/>
    </row>
    <row r="4" spans="1:13" ht="18" x14ac:dyDescent="0.25">
      <c r="A4" s="1003" t="s">
        <v>137</v>
      </c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23"/>
    </row>
    <row r="5" spans="1:13" ht="18" x14ac:dyDescent="0.2">
      <c r="A5" s="1004" t="s">
        <v>143</v>
      </c>
      <c r="B5" s="1004"/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24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25"/>
      <c r="M6" s="3"/>
    </row>
    <row r="7" spans="1:13" x14ac:dyDescent="0.2">
      <c r="A7" s="3"/>
      <c r="B7" s="3"/>
      <c r="C7" s="3"/>
      <c r="D7" s="3"/>
      <c r="E7" s="3"/>
      <c r="F7" s="103"/>
      <c r="G7" s="103"/>
      <c r="H7" s="103"/>
      <c r="I7" s="103"/>
      <c r="J7" s="103"/>
      <c r="K7" s="103"/>
      <c r="L7" s="102"/>
      <c r="M7" s="5"/>
    </row>
    <row r="8" spans="1:13" x14ac:dyDescent="0.2">
      <c r="A8" s="3"/>
      <c r="B8" s="3"/>
      <c r="C8" s="3"/>
      <c r="D8" s="3"/>
      <c r="E8" s="3"/>
      <c r="F8" s="977" t="s">
        <v>428</v>
      </c>
      <c r="G8" s="971"/>
      <c r="H8" s="971"/>
      <c r="I8" s="971"/>
      <c r="J8" s="971"/>
      <c r="K8" s="971"/>
      <c r="L8" s="971"/>
      <c r="M8" s="3"/>
    </row>
    <row r="9" spans="1:13" ht="30.75" customHeight="1" x14ac:dyDescent="0.2">
      <c r="A9" s="126" t="s">
        <v>41</v>
      </c>
      <c r="B9" s="126" t="s">
        <v>138</v>
      </c>
      <c r="C9" s="126" t="s">
        <v>139</v>
      </c>
      <c r="D9" s="127" t="s">
        <v>140</v>
      </c>
      <c r="E9" s="128" t="s">
        <v>747</v>
      </c>
      <c r="F9" s="128" t="s">
        <v>145</v>
      </c>
      <c r="G9" s="128" t="s">
        <v>146</v>
      </c>
      <c r="H9" s="128" t="s">
        <v>364</v>
      </c>
      <c r="I9" s="128" t="s">
        <v>418</v>
      </c>
      <c r="J9" s="128" t="s">
        <v>748</v>
      </c>
      <c r="K9" s="128" t="s">
        <v>749</v>
      </c>
      <c r="L9" s="129" t="s">
        <v>19</v>
      </c>
      <c r="M9" s="103"/>
    </row>
    <row r="10" spans="1:13" hidden="1" x14ac:dyDescent="0.2">
      <c r="A10" s="130">
        <v>1</v>
      </c>
      <c r="B10" s="131" t="s">
        <v>141</v>
      </c>
      <c r="C10" s="132"/>
      <c r="D10" s="132"/>
      <c r="E10" s="133"/>
      <c r="F10" s="133"/>
      <c r="G10" s="133"/>
      <c r="H10" s="133"/>
      <c r="I10" s="133"/>
      <c r="J10" s="133"/>
      <c r="K10" s="133"/>
      <c r="L10" s="134"/>
      <c r="M10" s="3"/>
    </row>
    <row r="11" spans="1:13" ht="18.75" customHeight="1" x14ac:dyDescent="0.2">
      <c r="A11" s="281" t="s">
        <v>5</v>
      </c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7">
        <f>C11+E11+F11+G11+H11+I11</f>
        <v>0</v>
      </c>
      <c r="M11" s="3"/>
    </row>
    <row r="12" spans="1:13" ht="18.75" customHeight="1" x14ac:dyDescent="0.2">
      <c r="A12" s="281" t="s">
        <v>6</v>
      </c>
      <c r="B12" s="135"/>
      <c r="C12" s="136"/>
      <c r="D12" s="136"/>
      <c r="E12" s="369"/>
      <c r="F12" s="136"/>
      <c r="G12" s="136"/>
      <c r="H12" s="136"/>
      <c r="I12" s="136"/>
      <c r="J12" s="136"/>
      <c r="K12" s="136"/>
      <c r="L12" s="137">
        <f>C12+E12+F12+G12+H12+I12</f>
        <v>0</v>
      </c>
      <c r="M12" s="3"/>
    </row>
    <row r="13" spans="1:13" ht="23.25" customHeight="1" x14ac:dyDescent="0.2">
      <c r="A13" s="281" t="s">
        <v>7</v>
      </c>
      <c r="B13" s="283" t="s">
        <v>321</v>
      </c>
      <c r="C13" s="137">
        <f t="shared" ref="C13:I13" si="0">SUM(C11:C12)</f>
        <v>0</v>
      </c>
      <c r="D13" s="137">
        <f t="shared" si="0"/>
        <v>0</v>
      </c>
      <c r="E13" s="137">
        <f t="shared" si="0"/>
        <v>0</v>
      </c>
      <c r="F13" s="137">
        <f t="shared" si="0"/>
        <v>0</v>
      </c>
      <c r="G13" s="137">
        <f t="shared" si="0"/>
        <v>0</v>
      </c>
      <c r="H13" s="137">
        <f t="shared" si="0"/>
        <v>0</v>
      </c>
      <c r="I13" s="137">
        <f t="shared" si="0"/>
        <v>0</v>
      </c>
      <c r="J13" s="137">
        <f>SUM(J11:J12)</f>
        <v>0</v>
      </c>
      <c r="K13" s="137">
        <f>SUM(K11:K12)</f>
        <v>0</v>
      </c>
      <c r="L13" s="137">
        <f>SUM(L11:L12)</f>
        <v>0</v>
      </c>
      <c r="M13" s="3"/>
    </row>
    <row r="14" spans="1:13" s="12" customFormat="1" ht="18.75" customHeight="1" x14ac:dyDescent="0.2">
      <c r="A14" s="281" t="s">
        <v>8</v>
      </c>
      <c r="B14" s="139"/>
      <c r="C14" s="136"/>
      <c r="D14" s="140">
        <v>44602</v>
      </c>
      <c r="E14" s="141"/>
      <c r="F14" s="142"/>
      <c r="G14" s="142"/>
      <c r="H14" s="142"/>
      <c r="I14" s="142"/>
      <c r="J14" s="142"/>
      <c r="K14" s="142"/>
      <c r="L14" s="137">
        <f t="shared" ref="L14:L20" si="1">C14+E14+F14+G14+H14+I14+J14+K14</f>
        <v>0</v>
      </c>
      <c r="M14" s="143"/>
    </row>
    <row r="15" spans="1:13" ht="18.75" customHeight="1" x14ac:dyDescent="0.2">
      <c r="A15" s="281" t="s">
        <v>9</v>
      </c>
      <c r="B15" s="284" t="s">
        <v>322</v>
      </c>
      <c r="C15" s="136"/>
      <c r="D15" s="142"/>
      <c r="E15" s="144"/>
      <c r="F15" s="142"/>
      <c r="G15" s="142"/>
      <c r="H15" s="142"/>
      <c r="I15" s="142"/>
      <c r="J15" s="142"/>
      <c r="K15" s="142"/>
      <c r="L15" s="137">
        <f t="shared" si="1"/>
        <v>0</v>
      </c>
      <c r="M15" s="3"/>
    </row>
    <row r="16" spans="1:13" ht="18.75" customHeight="1" x14ac:dyDescent="0.2">
      <c r="A16" s="281" t="s">
        <v>10</v>
      </c>
      <c r="B16" s="284"/>
      <c r="C16" s="145"/>
      <c r="D16" s="145">
        <f>D14+D15</f>
        <v>44602</v>
      </c>
      <c r="E16" s="145"/>
      <c r="F16" s="132"/>
      <c r="G16" s="132"/>
      <c r="H16" s="132"/>
      <c r="I16" s="132"/>
      <c r="J16" s="132"/>
      <c r="K16" s="132"/>
      <c r="L16" s="137">
        <f t="shared" si="1"/>
        <v>0</v>
      </c>
      <c r="M16" s="3"/>
    </row>
    <row r="17" spans="1:13" ht="18.75" customHeight="1" x14ac:dyDescent="0.2">
      <c r="A17" s="281" t="s">
        <v>11</v>
      </c>
      <c r="B17" s="284" t="s">
        <v>323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7">
        <f t="shared" si="1"/>
        <v>0</v>
      </c>
      <c r="M17" s="143"/>
    </row>
    <row r="18" spans="1:13" ht="18.75" customHeight="1" x14ac:dyDescent="0.2">
      <c r="A18" s="281" t="s">
        <v>22</v>
      </c>
      <c r="B18" s="381" t="s">
        <v>389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7">
        <f t="shared" si="1"/>
        <v>0</v>
      </c>
      <c r="M18" s="3"/>
    </row>
    <row r="19" spans="1:13" ht="18.75" customHeight="1" x14ac:dyDescent="0.2">
      <c r="A19" s="281" t="s">
        <v>23</v>
      </c>
      <c r="B19" s="282"/>
      <c r="C19" s="136"/>
      <c r="D19" s="136"/>
      <c r="E19" s="136"/>
      <c r="F19" s="136"/>
      <c r="G19" s="136"/>
      <c r="H19" s="136"/>
      <c r="I19" s="136"/>
      <c r="J19" s="136"/>
      <c r="K19" s="136"/>
      <c r="L19" s="137">
        <f t="shared" si="1"/>
        <v>0</v>
      </c>
      <c r="M19" s="138"/>
    </row>
    <row r="20" spans="1:13" ht="18.75" customHeight="1" x14ac:dyDescent="0.2">
      <c r="A20" s="281" t="s">
        <v>24</v>
      </c>
      <c r="B20" s="284" t="s">
        <v>275</v>
      </c>
      <c r="C20" s="145">
        <f t="shared" ref="C20:K20" si="2">C13+C16+C18+C19</f>
        <v>0</v>
      </c>
      <c r="D20" s="145">
        <f t="shared" si="2"/>
        <v>44602</v>
      </c>
      <c r="E20" s="145">
        <f t="shared" si="2"/>
        <v>0</v>
      </c>
      <c r="F20" s="145">
        <f t="shared" si="2"/>
        <v>0</v>
      </c>
      <c r="G20" s="145">
        <f t="shared" si="2"/>
        <v>0</v>
      </c>
      <c r="H20" s="145">
        <f t="shared" si="2"/>
        <v>0</v>
      </c>
      <c r="I20" s="145">
        <f t="shared" si="2"/>
        <v>0</v>
      </c>
      <c r="J20" s="145">
        <f t="shared" si="2"/>
        <v>0</v>
      </c>
      <c r="K20" s="145">
        <f t="shared" si="2"/>
        <v>0</v>
      </c>
      <c r="L20" s="137">
        <f t="shared" si="1"/>
        <v>0</v>
      </c>
      <c r="M20" s="3"/>
    </row>
    <row r="22" spans="1:13" x14ac:dyDescent="0.2">
      <c r="E22" s="6"/>
    </row>
    <row r="23" spans="1:13" x14ac:dyDescent="0.2">
      <c r="E23" s="6"/>
    </row>
    <row r="24" spans="1:13" x14ac:dyDescent="0.2">
      <c r="B24" s="411"/>
      <c r="E24" s="6"/>
    </row>
    <row r="26" spans="1:13" x14ac:dyDescent="0.2">
      <c r="C26" s="404"/>
    </row>
  </sheetData>
  <mergeCells count="4">
    <mergeCell ref="F8:L8"/>
    <mergeCell ref="A4:L4"/>
    <mergeCell ref="A5:L5"/>
    <mergeCell ref="E1:L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28"/>
  <sheetViews>
    <sheetView topLeftCell="A16" zoomScaleNormal="100" workbookViewId="0">
      <selection sqref="A1:P1"/>
    </sheetView>
  </sheetViews>
  <sheetFormatPr defaultRowHeight="12.75" x14ac:dyDescent="0.2"/>
  <cols>
    <col min="1" max="1" width="5.85546875" customWidth="1"/>
    <col min="2" max="2" width="48.42578125" customWidth="1"/>
    <col min="3" max="3" width="12.85546875" style="49" customWidth="1"/>
    <col min="4" max="4" width="13.5703125" style="49" customWidth="1"/>
    <col min="5" max="5" width="15" style="49" customWidth="1"/>
    <col min="6" max="6" width="15.7109375" style="49" customWidth="1"/>
    <col min="7" max="7" width="13.7109375" bestFit="1" customWidth="1"/>
    <col min="8" max="10" width="13.140625" bestFit="1" customWidth="1"/>
    <col min="11" max="11" width="13.85546875" customWidth="1"/>
    <col min="12" max="12" width="12.7109375" customWidth="1"/>
    <col min="13" max="13" width="12.28515625" customWidth="1"/>
    <col min="14" max="14" width="13.7109375" customWidth="1"/>
    <col min="15" max="16" width="10" customWidth="1"/>
    <col min="17" max="17" width="5" customWidth="1"/>
    <col min="18" max="18" width="8.5703125" customWidth="1"/>
    <col min="19" max="19" width="11.5703125" customWidth="1"/>
  </cols>
  <sheetData>
    <row r="1" spans="1:20" ht="18" customHeight="1" x14ac:dyDescent="0.2">
      <c r="A1" s="1005" t="s">
        <v>156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61"/>
      <c r="R1" s="161"/>
      <c r="S1" s="161"/>
    </row>
    <row r="2" spans="1:20" ht="18" customHeight="1" x14ac:dyDescent="0.2">
      <c r="A2" s="161"/>
      <c r="B2" s="161"/>
      <c r="C2" s="312"/>
      <c r="D2" s="312"/>
      <c r="E2" s="312"/>
      <c r="F2" s="312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20" ht="18" customHeight="1" x14ac:dyDescent="0.2">
      <c r="A3" s="161"/>
      <c r="B3" s="161"/>
      <c r="C3" s="312"/>
      <c r="D3" s="312"/>
      <c r="E3" s="312"/>
      <c r="F3" s="312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0" ht="25.5" customHeight="1" x14ac:dyDescent="0.2">
      <c r="A4" s="1007" t="s">
        <v>652</v>
      </c>
      <c r="B4" s="1008"/>
      <c r="C4" s="1008"/>
      <c r="D4" s="1008"/>
      <c r="E4" s="1008"/>
      <c r="F4" s="1008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49"/>
    </row>
    <row r="5" spans="1:20" ht="25.5" customHeight="1" x14ac:dyDescent="0.2">
      <c r="A5" s="1008"/>
      <c r="B5" s="1008"/>
      <c r="C5" s="1008"/>
      <c r="D5" s="1008"/>
      <c r="E5" s="1008"/>
      <c r="F5" s="1008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</row>
    <row r="6" spans="1:20" ht="18" x14ac:dyDescent="0.2">
      <c r="A6" s="1008"/>
      <c r="B6" s="1008"/>
      <c r="C6" s="1008"/>
      <c r="D6" s="1008"/>
      <c r="E6" s="1008"/>
      <c r="F6" s="10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49"/>
    </row>
    <row r="7" spans="1:20" ht="18" x14ac:dyDescent="0.2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8" x14ac:dyDescent="0.2">
      <c r="A8" s="311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s="12" customFormat="1" ht="33.75" customHeight="1" x14ac:dyDescent="0.2">
      <c r="A9" s="32"/>
      <c r="B9" s="32" t="s">
        <v>343</v>
      </c>
      <c r="C9" s="1006" t="s">
        <v>651</v>
      </c>
      <c r="D9" s="1006"/>
      <c r="E9" s="1006"/>
      <c r="F9" s="1006"/>
    </row>
    <row r="10" spans="1:20" s="12" customFormat="1" ht="27" customHeight="1" x14ac:dyDescent="0.2">
      <c r="A10" s="313" t="s">
        <v>341</v>
      </c>
      <c r="B10" s="314" t="s">
        <v>21</v>
      </c>
      <c r="C10" s="674" t="s">
        <v>143</v>
      </c>
      <c r="D10" s="674" t="s">
        <v>144</v>
      </c>
      <c r="E10" s="674" t="s">
        <v>145</v>
      </c>
      <c r="F10" s="674" t="s">
        <v>146</v>
      </c>
    </row>
    <row r="11" spans="1:20" ht="15.75" customHeight="1" x14ac:dyDescent="0.2">
      <c r="A11" s="9" t="s">
        <v>5</v>
      </c>
      <c r="B11" s="313" t="s">
        <v>391</v>
      </c>
      <c r="C11" s="316"/>
      <c r="D11" s="316"/>
      <c r="E11" s="316"/>
      <c r="F11" s="316"/>
    </row>
    <row r="12" spans="1:20" ht="40.5" customHeight="1" x14ac:dyDescent="0.2">
      <c r="A12" s="9" t="s">
        <v>6</v>
      </c>
      <c r="B12" s="313" t="s">
        <v>380</v>
      </c>
      <c r="C12" s="316">
        <v>0</v>
      </c>
      <c r="D12" s="316"/>
      <c r="E12" s="316"/>
      <c r="F12" s="316"/>
    </row>
    <row r="13" spans="1:20" ht="15.75" customHeight="1" x14ac:dyDescent="0.2">
      <c r="A13" s="9" t="s">
        <v>7</v>
      </c>
      <c r="B13" s="313" t="s">
        <v>337</v>
      </c>
      <c r="C13" s="316"/>
      <c r="D13" s="316"/>
      <c r="E13" s="316"/>
      <c r="F13" s="316"/>
    </row>
    <row r="14" spans="1:20" ht="39" customHeight="1" x14ac:dyDescent="0.2">
      <c r="A14" s="32" t="s">
        <v>8</v>
      </c>
      <c r="B14" s="313" t="s">
        <v>379</v>
      </c>
      <c r="C14" s="316">
        <v>0</v>
      </c>
      <c r="D14" s="316"/>
      <c r="E14" s="316"/>
      <c r="F14" s="316"/>
    </row>
    <row r="15" spans="1:20" ht="15.75" customHeight="1" x14ac:dyDescent="0.2">
      <c r="A15" s="9" t="s">
        <v>9</v>
      </c>
      <c r="B15" s="313" t="s">
        <v>338</v>
      </c>
      <c r="C15" s="315"/>
      <c r="D15" s="315"/>
      <c r="E15" s="315"/>
      <c r="F15" s="315"/>
    </row>
    <row r="16" spans="1:20" ht="15.75" customHeight="1" x14ac:dyDescent="0.2">
      <c r="A16" s="9" t="s">
        <v>10</v>
      </c>
      <c r="B16" s="313" t="s">
        <v>339</v>
      </c>
      <c r="C16" s="315"/>
      <c r="D16" s="315"/>
      <c r="E16" s="315"/>
      <c r="F16" s="315"/>
    </row>
    <row r="17" spans="1:16" ht="15.75" customHeight="1" x14ac:dyDescent="0.2">
      <c r="A17" s="9" t="s">
        <v>11</v>
      </c>
      <c r="B17" s="313" t="s">
        <v>340</v>
      </c>
      <c r="C17" s="315"/>
      <c r="D17" s="315"/>
      <c r="E17" s="315"/>
      <c r="F17" s="315"/>
    </row>
    <row r="18" spans="1:16" s="11" customFormat="1" ht="15.75" customHeight="1" x14ac:dyDescent="0.2">
      <c r="A18" s="317" t="s">
        <v>22</v>
      </c>
      <c r="B18" s="318" t="s">
        <v>342</v>
      </c>
      <c r="C18" s="319">
        <f t="shared" ref="C18:F18" si="0">SUM(C11:C17)</f>
        <v>0</v>
      </c>
      <c r="D18" s="319">
        <f t="shared" si="0"/>
        <v>0</v>
      </c>
      <c r="E18" s="319">
        <f t="shared" si="0"/>
        <v>0</v>
      </c>
      <c r="F18" s="319">
        <f t="shared" si="0"/>
        <v>0</v>
      </c>
      <c r="G18"/>
      <c r="H18"/>
      <c r="I18"/>
      <c r="J18"/>
      <c r="K18"/>
      <c r="L18"/>
      <c r="M18"/>
      <c r="N18"/>
      <c r="O18"/>
      <c r="P18"/>
    </row>
    <row r="22" spans="1:16" ht="33" customHeight="1" x14ac:dyDescent="0.2">
      <c r="A22" s="32"/>
      <c r="B22" s="32" t="s">
        <v>344</v>
      </c>
      <c r="C22" s="1006" t="s">
        <v>750</v>
      </c>
      <c r="D22" s="1006"/>
      <c r="E22" s="1006"/>
      <c r="F22" s="1006"/>
    </row>
    <row r="23" spans="1:16" ht="25.5" x14ac:dyDescent="0.2">
      <c r="A23" s="313" t="s">
        <v>341</v>
      </c>
      <c r="B23" s="314" t="s">
        <v>21</v>
      </c>
      <c r="C23" s="674" t="s">
        <v>741</v>
      </c>
      <c r="D23" s="674" t="s">
        <v>144</v>
      </c>
      <c r="E23" s="674" t="s">
        <v>145</v>
      </c>
      <c r="F23" s="674" t="s">
        <v>146</v>
      </c>
    </row>
    <row r="24" spans="1:16" ht="19.5" customHeight="1" x14ac:dyDescent="0.2">
      <c r="A24" s="9" t="s">
        <v>5</v>
      </c>
      <c r="B24" s="313"/>
      <c r="C24" s="316"/>
      <c r="D24" s="316"/>
      <c r="E24" s="316"/>
      <c r="F24" s="316"/>
    </row>
    <row r="25" spans="1:16" x14ac:dyDescent="0.2">
      <c r="A25" s="9" t="s">
        <v>6</v>
      </c>
      <c r="B25" s="313"/>
      <c r="C25" s="316"/>
      <c r="D25" s="316"/>
      <c r="E25" s="316"/>
      <c r="F25" s="316"/>
    </row>
    <row r="26" spans="1:16" x14ac:dyDescent="0.2">
      <c r="A26" s="9"/>
      <c r="B26" s="313"/>
      <c r="C26" s="316"/>
      <c r="D26" s="316"/>
      <c r="E26" s="316"/>
      <c r="F26" s="316"/>
    </row>
    <row r="27" spans="1:16" x14ac:dyDescent="0.2">
      <c r="A27" s="9" t="s">
        <v>7</v>
      </c>
      <c r="B27" s="371" t="s">
        <v>19</v>
      </c>
      <c r="C27" s="316"/>
      <c r="D27" s="316"/>
      <c r="E27" s="316"/>
      <c r="F27" s="316"/>
    </row>
    <row r="28" spans="1:16" x14ac:dyDescent="0.2">
      <c r="B28" s="49"/>
      <c r="F28"/>
    </row>
  </sheetData>
  <mergeCells count="4">
    <mergeCell ref="A1:P1"/>
    <mergeCell ref="C22:F22"/>
    <mergeCell ref="C9:F9"/>
    <mergeCell ref="A4:F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4"/>
  <dimension ref="A1:Q33"/>
  <sheetViews>
    <sheetView topLeftCell="C16" zoomScaleNormal="100" workbookViewId="0">
      <selection activeCell="L26" sqref="L26"/>
    </sheetView>
  </sheetViews>
  <sheetFormatPr defaultRowHeight="12.75" x14ac:dyDescent="0.2"/>
  <cols>
    <col min="1" max="1" width="4.85546875" customWidth="1"/>
    <col min="2" max="2" width="36.42578125" customWidth="1"/>
    <col min="3" max="4" width="10.140625" bestFit="1" customWidth="1"/>
    <col min="5" max="5" width="11.140625" bestFit="1" customWidth="1"/>
    <col min="6" max="6" width="10.140625" bestFit="1" customWidth="1"/>
    <col min="7" max="7" width="11.140625" bestFit="1" customWidth="1"/>
    <col min="8" max="13" width="10.140625" bestFit="1" customWidth="1"/>
    <col min="14" max="14" width="12.28515625" customWidth="1"/>
    <col min="15" max="15" width="11.85546875" customWidth="1"/>
    <col min="16" max="16" width="14.140625" customWidth="1"/>
  </cols>
  <sheetData>
    <row r="1" spans="1:15" x14ac:dyDescent="0.2">
      <c r="B1" s="971" t="s">
        <v>415</v>
      </c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</row>
    <row r="2" spans="1:1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x14ac:dyDescent="0.25">
      <c r="B4" s="1009" t="s">
        <v>751</v>
      </c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09"/>
    </row>
    <row r="6" spans="1:1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B7" s="971" t="s">
        <v>428</v>
      </c>
      <c r="C7" s="971"/>
      <c r="D7" s="971"/>
      <c r="E7" s="971"/>
      <c r="F7" s="971"/>
      <c r="G7" s="971"/>
      <c r="H7" s="971"/>
      <c r="I7" s="971"/>
      <c r="J7" s="971"/>
      <c r="K7" s="971"/>
      <c r="L7" s="971"/>
      <c r="M7" s="971"/>
      <c r="N7" s="971"/>
      <c r="O7" s="971"/>
    </row>
    <row r="8" spans="1:15" s="13" customFormat="1" ht="38.25" x14ac:dyDescent="0.2">
      <c r="A8" s="14" t="s">
        <v>41</v>
      </c>
      <c r="B8" s="15" t="s">
        <v>21</v>
      </c>
      <c r="C8" s="15" t="s">
        <v>42</v>
      </c>
      <c r="D8" s="15" t="s">
        <v>43</v>
      </c>
      <c r="E8" s="15" t="s">
        <v>44</v>
      </c>
      <c r="F8" s="15" t="s">
        <v>45</v>
      </c>
      <c r="G8" s="15" t="s">
        <v>46</v>
      </c>
      <c r="H8" s="15" t="s">
        <v>47</v>
      </c>
      <c r="I8" s="15" t="s">
        <v>48</v>
      </c>
      <c r="J8" s="15" t="s">
        <v>49</v>
      </c>
      <c r="K8" s="15" t="s">
        <v>50</v>
      </c>
      <c r="L8" s="15" t="s">
        <v>51</v>
      </c>
      <c r="M8" s="15" t="s">
        <v>52</v>
      </c>
      <c r="N8" s="15" t="s">
        <v>53</v>
      </c>
      <c r="O8" s="15" t="s">
        <v>19</v>
      </c>
    </row>
    <row r="9" spans="1:15" ht="15" customHeight="1" x14ac:dyDescent="0.2">
      <c r="A9" s="9" t="s">
        <v>5</v>
      </c>
      <c r="B9" s="16" t="s">
        <v>55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 x14ac:dyDescent="0.2">
      <c r="A10" s="9" t="s">
        <v>6</v>
      </c>
      <c r="B10" s="17" t="s">
        <v>355</v>
      </c>
      <c r="C10" s="18">
        <v>29348000</v>
      </c>
      <c r="D10" s="18">
        <v>29348000</v>
      </c>
      <c r="E10" s="18">
        <v>29348000</v>
      </c>
      <c r="F10" s="18">
        <v>29348000</v>
      </c>
      <c r="G10" s="18">
        <v>29348000</v>
      </c>
      <c r="H10" s="18">
        <v>29348000</v>
      </c>
      <c r="I10" s="18">
        <v>29348000</v>
      </c>
      <c r="J10" s="18">
        <v>29348000</v>
      </c>
      <c r="K10" s="18">
        <v>29348000</v>
      </c>
      <c r="L10" s="18">
        <v>29348000</v>
      </c>
      <c r="M10" s="18">
        <v>29348000</v>
      </c>
      <c r="N10" s="18">
        <v>29349786</v>
      </c>
      <c r="O10" s="18">
        <f>'összevont bev'!J15</f>
        <v>93813125</v>
      </c>
    </row>
    <row r="11" spans="1:15" ht="15" customHeight="1" x14ac:dyDescent="0.2">
      <c r="A11" s="9" t="s">
        <v>7</v>
      </c>
      <c r="B11" s="17" t="s">
        <v>40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>
        <f t="shared" ref="O11:O15" si="0">SUM(C11:N11)</f>
        <v>0</v>
      </c>
    </row>
    <row r="12" spans="1:15" ht="15" customHeight="1" x14ac:dyDescent="0.2">
      <c r="A12" s="9" t="s">
        <v>8</v>
      </c>
      <c r="B12" s="17" t="s">
        <v>356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 t="shared" si="0"/>
        <v>0</v>
      </c>
    </row>
    <row r="13" spans="1:15" ht="15" customHeight="1" x14ac:dyDescent="0.2">
      <c r="A13" s="9" t="s">
        <v>9</v>
      </c>
      <c r="B13" s="17" t="s">
        <v>357</v>
      </c>
      <c r="C13" s="18">
        <v>1533000</v>
      </c>
      <c r="D13" s="18">
        <v>1533000</v>
      </c>
      <c r="E13" s="18">
        <v>2533000</v>
      </c>
      <c r="F13" s="18">
        <v>1533000</v>
      </c>
      <c r="G13" s="18">
        <v>533000</v>
      </c>
      <c r="H13" s="18">
        <v>453000</v>
      </c>
      <c r="I13" s="18">
        <v>250000</v>
      </c>
      <c r="J13" s="18">
        <v>1533000</v>
      </c>
      <c r="K13" s="18">
        <v>3533000</v>
      </c>
      <c r="L13" s="18">
        <v>1533000</v>
      </c>
      <c r="M13" s="18">
        <v>1533000</v>
      </c>
      <c r="N13" s="18">
        <v>1900000</v>
      </c>
      <c r="O13" s="18">
        <f t="shared" si="0"/>
        <v>18400000</v>
      </c>
    </row>
    <row r="14" spans="1:15" ht="15" customHeight="1" x14ac:dyDescent="0.2">
      <c r="A14" s="9" t="s">
        <v>10</v>
      </c>
      <c r="B14" s="19" t="s">
        <v>56</v>
      </c>
      <c r="C14" s="18">
        <v>1069600</v>
      </c>
      <c r="D14" s="18">
        <v>1069600</v>
      </c>
      <c r="E14" s="18">
        <v>1069600</v>
      </c>
      <c r="F14" s="18">
        <v>1069600</v>
      </c>
      <c r="G14" s="18">
        <v>1069200</v>
      </c>
      <c r="H14" s="18">
        <v>570000</v>
      </c>
      <c r="I14" s="18">
        <v>250000</v>
      </c>
      <c r="J14" s="18">
        <v>250000</v>
      </c>
      <c r="K14" s="18">
        <v>1069600</v>
      </c>
      <c r="L14" s="18">
        <v>1069600</v>
      </c>
      <c r="M14" s="18">
        <v>1069600</v>
      </c>
      <c r="N14" s="18">
        <v>1069600</v>
      </c>
      <c r="O14" s="18">
        <f t="shared" si="0"/>
        <v>10696000</v>
      </c>
    </row>
    <row r="15" spans="1:15" ht="15" customHeight="1" x14ac:dyDescent="0.2">
      <c r="A15" s="9" t="s">
        <v>11</v>
      </c>
      <c r="B15" s="19" t="s">
        <v>289</v>
      </c>
      <c r="C15" s="18"/>
      <c r="D15" s="18"/>
      <c r="E15" s="18">
        <v>13280000</v>
      </c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0"/>
        <v>13280000</v>
      </c>
    </row>
    <row r="16" spans="1:15" ht="15" customHeight="1" x14ac:dyDescent="0.2">
      <c r="A16" s="9" t="s">
        <v>22</v>
      </c>
      <c r="B16" s="19" t="s">
        <v>290</v>
      </c>
      <c r="C16" s="18">
        <v>1234000</v>
      </c>
      <c r="D16" s="18">
        <v>1234000</v>
      </c>
      <c r="E16" s="18">
        <v>1234000</v>
      </c>
      <c r="F16" s="18">
        <v>1234000</v>
      </c>
      <c r="G16" s="18">
        <v>1234000</v>
      </c>
      <c r="H16" s="18">
        <v>1234000</v>
      </c>
      <c r="I16" s="18">
        <v>1234000</v>
      </c>
      <c r="J16" s="18">
        <v>1234000</v>
      </c>
      <c r="K16" s="18">
        <v>1242000</v>
      </c>
      <c r="L16" s="18">
        <v>1234000</v>
      </c>
      <c r="M16" s="18">
        <v>1237000</v>
      </c>
      <c r="N16" s="18">
        <v>1234000</v>
      </c>
      <c r="O16" s="18">
        <f t="shared" ref="O16:O19" si="1">SUM(C16:N16)</f>
        <v>14819000</v>
      </c>
    </row>
    <row r="17" spans="1:17" ht="15" customHeight="1" x14ac:dyDescent="0.2">
      <c r="A17" s="9" t="s">
        <v>23</v>
      </c>
      <c r="B17" s="20" t="s">
        <v>312</v>
      </c>
      <c r="C17" s="18"/>
      <c r="D17" s="18"/>
      <c r="E17" s="18"/>
      <c r="F17" s="18">
        <v>2000000</v>
      </c>
      <c r="G17" s="18"/>
      <c r="H17" s="18"/>
      <c r="I17" s="18"/>
      <c r="J17" s="18"/>
      <c r="K17" s="18"/>
      <c r="L17" s="18"/>
      <c r="M17" s="18"/>
      <c r="N17" s="18"/>
      <c r="O17" s="18">
        <f t="shared" si="1"/>
        <v>2000000</v>
      </c>
    </row>
    <row r="18" spans="1:17" ht="15" customHeight="1" x14ac:dyDescent="0.2">
      <c r="A18" s="9" t="s">
        <v>24</v>
      </c>
      <c r="B18" s="20" t="s">
        <v>358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 t="shared" si="1"/>
        <v>0</v>
      </c>
    </row>
    <row r="19" spans="1:17" ht="15" customHeight="1" x14ac:dyDescent="0.2">
      <c r="A19" s="9" t="s">
        <v>25</v>
      </c>
      <c r="B19" s="20" t="s">
        <v>359</v>
      </c>
      <c r="C19" s="18"/>
      <c r="D19" s="18"/>
      <c r="E19" s="18"/>
      <c r="F19" s="18"/>
      <c r="G19" s="18">
        <v>121855764</v>
      </c>
      <c r="H19" s="18"/>
      <c r="I19" s="18"/>
      <c r="J19" s="18"/>
      <c r="K19" s="18"/>
      <c r="L19" s="18"/>
      <c r="M19" s="18"/>
      <c r="N19" s="18"/>
      <c r="O19" s="18">
        <f t="shared" si="1"/>
        <v>121855764</v>
      </c>
      <c r="P19" s="27"/>
    </row>
    <row r="20" spans="1:17" ht="15" customHeight="1" x14ac:dyDescent="0.2">
      <c r="A20" s="9" t="s">
        <v>26</v>
      </c>
      <c r="B20" s="21" t="s">
        <v>73</v>
      </c>
      <c r="C20" s="22">
        <f>SUM(C10:C19)</f>
        <v>33184600</v>
      </c>
      <c r="D20" s="22">
        <f t="shared" ref="D20:I20" si="2">SUM(D10:D19)</f>
        <v>33184600</v>
      </c>
      <c r="E20" s="22">
        <f t="shared" si="2"/>
        <v>47464600</v>
      </c>
      <c r="F20" s="22">
        <f t="shared" si="2"/>
        <v>35184600</v>
      </c>
      <c r="G20" s="22">
        <f t="shared" si="2"/>
        <v>154039964</v>
      </c>
      <c r="H20" s="22">
        <f t="shared" si="2"/>
        <v>31605000</v>
      </c>
      <c r="I20" s="22">
        <f t="shared" si="2"/>
        <v>31082000</v>
      </c>
      <c r="J20" s="22">
        <f t="shared" ref="J20:O20" si="3">SUM(J10:J19)</f>
        <v>32365000</v>
      </c>
      <c r="K20" s="22">
        <f t="shared" si="3"/>
        <v>35192600</v>
      </c>
      <c r="L20" s="22">
        <f t="shared" si="3"/>
        <v>33184600</v>
      </c>
      <c r="M20" s="22">
        <f>SUM(M10:M19)</f>
        <v>33187600</v>
      </c>
      <c r="N20" s="22">
        <f t="shared" si="3"/>
        <v>33553386</v>
      </c>
      <c r="O20" s="22">
        <f t="shared" si="3"/>
        <v>274863889</v>
      </c>
    </row>
    <row r="21" spans="1:17" ht="15" customHeight="1" x14ac:dyDescent="0.2">
      <c r="A21" s="9" t="s">
        <v>27</v>
      </c>
      <c r="B21" s="21" t="s">
        <v>57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7" ht="15" customHeight="1" x14ac:dyDescent="0.2">
      <c r="A22" s="9" t="s">
        <v>28</v>
      </c>
      <c r="B22" s="19" t="s">
        <v>39</v>
      </c>
      <c r="C22" s="18">
        <f>O22/12</f>
        <v>6338350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f>'összevont kiad'!J11</f>
        <v>76060200</v>
      </c>
    </row>
    <row r="23" spans="1:17" ht="15" customHeight="1" x14ac:dyDescent="0.2">
      <c r="A23" s="9" t="s">
        <v>29</v>
      </c>
      <c r="B23" s="17" t="s">
        <v>360</v>
      </c>
      <c r="C23" s="18">
        <f>O23/12</f>
        <v>1250695.8333333333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f>'összevont kiad'!J12</f>
        <v>15008350</v>
      </c>
    </row>
    <row r="24" spans="1:17" ht="15" customHeight="1" x14ac:dyDescent="0.2">
      <c r="A24" s="9" t="s">
        <v>30</v>
      </c>
      <c r="B24" s="17" t="s">
        <v>58</v>
      </c>
      <c r="C24" s="18">
        <f>O24/12</f>
        <v>4852058.333333333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500"/>
      <c r="O24" s="18">
        <f>'összevont kiad'!J13</f>
        <v>58224700</v>
      </c>
    </row>
    <row r="25" spans="1:17" ht="15" customHeight="1" x14ac:dyDescent="0.2">
      <c r="A25" s="9" t="s">
        <v>31</v>
      </c>
      <c r="B25" s="17" t="s">
        <v>117</v>
      </c>
      <c r="C25" s="18">
        <f>O25/12</f>
        <v>750000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>
        <f>'összevont kiad'!J14</f>
        <v>9000000</v>
      </c>
    </row>
    <row r="26" spans="1:17" ht="15" customHeight="1" x14ac:dyDescent="0.2">
      <c r="A26" s="9" t="s">
        <v>32</v>
      </c>
      <c r="B26" s="342" t="s">
        <v>279</v>
      </c>
      <c r="C26" s="18">
        <v>133190</v>
      </c>
      <c r="D26" s="18">
        <v>133190</v>
      </c>
      <c r="E26" s="18">
        <v>133190</v>
      </c>
      <c r="F26" s="18">
        <v>133190</v>
      </c>
      <c r="G26" s="18">
        <v>133190</v>
      </c>
      <c r="H26" s="18">
        <v>133190</v>
      </c>
      <c r="I26" s="18">
        <v>133190</v>
      </c>
      <c r="J26" s="18">
        <v>133190</v>
      </c>
      <c r="K26" s="18">
        <v>133201</v>
      </c>
      <c r="L26" s="18">
        <v>133190</v>
      </c>
      <c r="M26" s="18">
        <v>133190</v>
      </c>
      <c r="N26" s="18">
        <v>133190</v>
      </c>
      <c r="O26" s="18">
        <f t="shared" ref="O26:O31" si="4">SUM(C26:N26)</f>
        <v>1598291</v>
      </c>
    </row>
    <row r="27" spans="1:17" ht="15" customHeight="1" x14ac:dyDescent="0.2">
      <c r="A27" s="9" t="s">
        <v>33</v>
      </c>
      <c r="B27" s="17" t="s">
        <v>61</v>
      </c>
      <c r="C27" s="18"/>
      <c r="D27" s="18"/>
      <c r="E27" s="18">
        <v>7620238</v>
      </c>
      <c r="F27" s="18">
        <v>7620238</v>
      </c>
      <c r="G27" s="18">
        <v>7620238</v>
      </c>
      <c r="H27" s="18">
        <v>7620238</v>
      </c>
      <c r="I27" s="18">
        <v>7620236</v>
      </c>
      <c r="J27" s="18"/>
      <c r="K27" s="18"/>
      <c r="L27" s="18"/>
      <c r="M27" s="18"/>
      <c r="N27" s="18"/>
      <c r="O27" s="18">
        <f t="shared" si="4"/>
        <v>38101188</v>
      </c>
      <c r="P27" s="27"/>
    </row>
    <row r="28" spans="1:17" ht="15" customHeight="1" x14ac:dyDescent="0.2">
      <c r="A28" s="9" t="s">
        <v>34</v>
      </c>
      <c r="B28" s="17" t="s">
        <v>62</v>
      </c>
      <c r="C28" s="18"/>
      <c r="D28" s="18"/>
      <c r="E28" s="18"/>
      <c r="F28" s="18">
        <v>12811860</v>
      </c>
      <c r="G28" s="18">
        <v>12811860</v>
      </c>
      <c r="H28" s="18">
        <v>12811860</v>
      </c>
      <c r="I28" s="18">
        <v>12811860</v>
      </c>
      <c r="J28" s="18">
        <v>12811860</v>
      </c>
      <c r="K28" s="18">
        <v>12811860</v>
      </c>
      <c r="L28" s="18"/>
      <c r="M28" s="18"/>
      <c r="N28" s="18"/>
      <c r="O28" s="18">
        <f t="shared" si="4"/>
        <v>76871160</v>
      </c>
    </row>
    <row r="29" spans="1:17" ht="15" customHeight="1" x14ac:dyDescent="0.2">
      <c r="A29" s="9" t="s">
        <v>35</v>
      </c>
      <c r="B29" s="17" t="s">
        <v>280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 t="shared" si="4"/>
        <v>0</v>
      </c>
      <c r="P29" s="410"/>
      <c r="Q29" s="29"/>
    </row>
    <row r="30" spans="1:17" ht="15" customHeight="1" x14ac:dyDescent="0.2">
      <c r="A30" s="9" t="s">
        <v>36</v>
      </c>
      <c r="B30" s="17" t="s">
        <v>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 t="shared" si="4"/>
        <v>0</v>
      </c>
    </row>
    <row r="31" spans="1:17" ht="15" customHeight="1" x14ac:dyDescent="0.2">
      <c r="A31" s="9" t="s">
        <v>37</v>
      </c>
      <c r="B31" s="17" t="s">
        <v>361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f t="shared" si="4"/>
        <v>0</v>
      </c>
    </row>
    <row r="32" spans="1:17" ht="15" customHeight="1" x14ac:dyDescent="0.2">
      <c r="A32" s="9" t="s">
        <v>71</v>
      </c>
      <c r="B32" s="21" t="s">
        <v>74</v>
      </c>
      <c r="C32" s="22">
        <f t="shared" ref="C32:O32" si="5">SUM(C22:C31)</f>
        <v>13324294.166666666</v>
      </c>
      <c r="D32" s="22">
        <f t="shared" si="5"/>
        <v>133190</v>
      </c>
      <c r="E32" s="22">
        <f t="shared" si="5"/>
        <v>7753428</v>
      </c>
      <c r="F32" s="22">
        <f t="shared" si="5"/>
        <v>20565288</v>
      </c>
      <c r="G32" s="22">
        <f t="shared" si="5"/>
        <v>20565288</v>
      </c>
      <c r="H32" s="22">
        <f t="shared" si="5"/>
        <v>20565288</v>
      </c>
      <c r="I32" s="22">
        <f t="shared" si="5"/>
        <v>20565286</v>
      </c>
      <c r="J32" s="22">
        <f t="shared" si="5"/>
        <v>12945050</v>
      </c>
      <c r="K32" s="22">
        <f t="shared" si="5"/>
        <v>12945061</v>
      </c>
      <c r="L32" s="22">
        <f t="shared" si="5"/>
        <v>133190</v>
      </c>
      <c r="M32" s="22">
        <f t="shared" si="5"/>
        <v>133190</v>
      </c>
      <c r="N32" s="22">
        <f>SUM(N22:N31)</f>
        <v>133190</v>
      </c>
      <c r="O32" s="22">
        <f t="shared" si="5"/>
        <v>274863889</v>
      </c>
    </row>
    <row r="33" spans="1:15" s="25" customFormat="1" ht="32.25" customHeight="1" x14ac:dyDescent="0.2">
      <c r="A33" s="9" t="s">
        <v>72</v>
      </c>
      <c r="B33" s="23" t="s">
        <v>64</v>
      </c>
      <c r="C33" s="24">
        <f t="shared" ref="C33:O33" si="6">C20-C32</f>
        <v>19860305.833333336</v>
      </c>
      <c r="D33" s="24">
        <f t="shared" si="6"/>
        <v>33051410</v>
      </c>
      <c r="E33" s="24">
        <f t="shared" si="6"/>
        <v>39711172</v>
      </c>
      <c r="F33" s="24">
        <f t="shared" si="6"/>
        <v>14619312</v>
      </c>
      <c r="G33" s="24">
        <f t="shared" si="6"/>
        <v>133474676</v>
      </c>
      <c r="H33" s="24">
        <f t="shared" si="6"/>
        <v>11039712</v>
      </c>
      <c r="I33" s="24">
        <f t="shared" si="6"/>
        <v>10516714</v>
      </c>
      <c r="J33" s="24">
        <f t="shared" si="6"/>
        <v>19419950</v>
      </c>
      <c r="K33" s="24">
        <f t="shared" si="6"/>
        <v>22247539</v>
      </c>
      <c r="L33" s="24">
        <f t="shared" si="6"/>
        <v>33051410</v>
      </c>
      <c r="M33" s="24">
        <f t="shared" si="6"/>
        <v>33054410</v>
      </c>
      <c r="N33" s="24">
        <f t="shared" si="6"/>
        <v>33420196</v>
      </c>
      <c r="O33" s="24">
        <f t="shared" si="6"/>
        <v>0</v>
      </c>
    </row>
  </sheetData>
  <mergeCells count="3">
    <mergeCell ref="B1:O1"/>
    <mergeCell ref="B4:O4"/>
    <mergeCell ref="B7:O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6"/>
  <sheetViews>
    <sheetView zoomScaleNormal="100" workbookViewId="0">
      <selection activeCell="B12" sqref="B12"/>
    </sheetView>
  </sheetViews>
  <sheetFormatPr defaultRowHeight="12.75" x14ac:dyDescent="0.2"/>
  <cols>
    <col min="1" max="1" width="4.7109375" customWidth="1"/>
    <col min="2" max="2" width="43.5703125" customWidth="1"/>
    <col min="3" max="3" width="18.28515625" customWidth="1"/>
    <col min="4" max="4" width="15.5703125" bestFit="1" customWidth="1"/>
    <col min="5" max="6" width="16.7109375" customWidth="1"/>
    <col min="7" max="7" width="15.5703125" bestFit="1" customWidth="1"/>
    <col min="8" max="8" width="16.7109375" customWidth="1"/>
  </cols>
  <sheetData>
    <row r="1" spans="1:10" x14ac:dyDescent="0.2">
      <c r="B1" s="1010" t="s">
        <v>752</v>
      </c>
      <c r="C1" s="1010"/>
      <c r="D1" s="1010"/>
      <c r="E1" s="1010"/>
      <c r="F1" s="1010"/>
      <c r="G1" s="1010"/>
      <c r="H1" s="1010"/>
    </row>
    <row r="2" spans="1:10" ht="39" customHeight="1" x14ac:dyDescent="0.2">
      <c r="H2" s="41" t="s">
        <v>99</v>
      </c>
    </row>
    <row r="3" spans="1:10" ht="12.75" customHeight="1" x14ac:dyDescent="0.2">
      <c r="A3" s="1012" t="s">
        <v>349</v>
      </c>
      <c r="B3" s="1013"/>
      <c r="C3" s="1013"/>
      <c r="D3" s="1013"/>
      <c r="E3" s="1013"/>
      <c r="F3" s="1013"/>
      <c r="G3" s="1013"/>
      <c r="H3" s="1014"/>
    </row>
    <row r="4" spans="1:10" s="42" customFormat="1" ht="30.75" customHeight="1" x14ac:dyDescent="0.2">
      <c r="A4" s="1015"/>
      <c r="B4" s="1016"/>
      <c r="C4" s="1016"/>
      <c r="D4" s="1016"/>
      <c r="E4" s="1016"/>
      <c r="F4" s="1016"/>
      <c r="G4" s="1016"/>
      <c r="H4" s="1017"/>
    </row>
    <row r="5" spans="1:10" s="42" customFormat="1" ht="30.75" customHeight="1" x14ac:dyDescent="0.2">
      <c r="A5" s="1011" t="s">
        <v>143</v>
      </c>
      <c r="B5" s="1011"/>
      <c r="C5" s="1011"/>
      <c r="D5" s="1011"/>
      <c r="E5" s="1011"/>
      <c r="F5" s="1011"/>
      <c r="G5" s="1011"/>
      <c r="H5" s="1011"/>
      <c r="J5" s="326"/>
    </row>
    <row r="6" spans="1:10" x14ac:dyDescent="0.2">
      <c r="A6" s="368"/>
      <c r="B6" s="11"/>
    </row>
  </sheetData>
  <mergeCells count="3">
    <mergeCell ref="B1:H1"/>
    <mergeCell ref="A5:H5"/>
    <mergeCell ref="A3:H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I43"/>
  <sheetViews>
    <sheetView topLeftCell="A31" zoomScaleNormal="100" workbookViewId="0">
      <selection activeCell="B43" sqref="B43"/>
    </sheetView>
  </sheetViews>
  <sheetFormatPr defaultRowHeight="12.75" x14ac:dyDescent="0.2"/>
  <cols>
    <col min="1" max="1" width="44.28515625" customWidth="1"/>
    <col min="2" max="2" width="14.7109375" customWidth="1"/>
    <col min="3" max="3" width="14.5703125" customWidth="1"/>
    <col min="4" max="4" width="14.42578125" customWidth="1"/>
    <col min="5" max="5" width="14.85546875" customWidth="1"/>
    <col min="6" max="9" width="11.85546875" customWidth="1"/>
  </cols>
  <sheetData>
    <row r="1" spans="1:9" x14ac:dyDescent="0.2">
      <c r="A1" s="1010" t="s">
        <v>753</v>
      </c>
      <c r="B1" s="1010"/>
      <c r="C1" s="1010"/>
      <c r="D1" s="1010"/>
      <c r="E1" s="1010"/>
      <c r="F1" s="1"/>
      <c r="G1" s="1"/>
    </row>
    <row r="3" spans="1:9" ht="12.75" customHeight="1" x14ac:dyDescent="0.2">
      <c r="A3" s="1019" t="s">
        <v>412</v>
      </c>
      <c r="B3" s="1019"/>
      <c r="C3" s="1019"/>
      <c r="D3" s="1019"/>
      <c r="E3" s="1019"/>
      <c r="F3" s="386"/>
      <c r="G3" s="386"/>
    </row>
    <row r="4" spans="1:9" x14ac:dyDescent="0.2">
      <c r="A4" s="1019"/>
      <c r="B4" s="1019"/>
      <c r="C4" s="1019"/>
      <c r="D4" s="1019"/>
      <c r="E4" s="1019"/>
      <c r="F4" s="387"/>
      <c r="G4" s="387"/>
    </row>
    <row r="5" spans="1:9" x14ac:dyDescent="0.2">
      <c r="A5" s="1018" t="s">
        <v>413</v>
      </c>
      <c r="B5" s="1018"/>
      <c r="C5" s="1018"/>
      <c r="D5" s="1018"/>
      <c r="E5" s="1018"/>
      <c r="F5" s="29"/>
    </row>
    <row r="6" spans="1:9" x14ac:dyDescent="0.2">
      <c r="A6" s="1018"/>
      <c r="B6" s="1018"/>
      <c r="C6" s="1018"/>
      <c r="D6" s="1018"/>
      <c r="E6" s="1018"/>
      <c r="F6" s="1018"/>
      <c r="G6" s="1018"/>
      <c r="H6" s="1018"/>
      <c r="I6" s="1018"/>
    </row>
    <row r="7" spans="1:9" x14ac:dyDescent="0.2">
      <c r="E7" s="416" t="s">
        <v>502</v>
      </c>
    </row>
    <row r="8" spans="1:9" ht="38.25" x14ac:dyDescent="0.2">
      <c r="A8" s="385" t="s">
        <v>378</v>
      </c>
      <c r="B8" s="152" t="s">
        <v>414</v>
      </c>
      <c r="C8" s="152" t="s">
        <v>419</v>
      </c>
      <c r="D8" s="152" t="s">
        <v>503</v>
      </c>
      <c r="E8" s="152" t="s">
        <v>754</v>
      </c>
      <c r="F8" s="370"/>
      <c r="G8" s="370"/>
      <c r="H8" s="370"/>
      <c r="I8" s="388"/>
    </row>
    <row r="9" spans="1:9" ht="20.25" customHeight="1" x14ac:dyDescent="0.2">
      <c r="A9" s="385" t="s">
        <v>402</v>
      </c>
      <c r="B9" s="152"/>
      <c r="C9" s="152"/>
      <c r="D9" s="152"/>
      <c r="E9" s="152"/>
      <c r="F9" s="370"/>
      <c r="G9" s="370"/>
      <c r="H9" s="370"/>
      <c r="I9" s="388"/>
    </row>
    <row r="10" spans="1:9" ht="28.5" customHeight="1" x14ac:dyDescent="0.2">
      <c r="A10" s="313" t="s">
        <v>392</v>
      </c>
      <c r="B10" s="321">
        <f>'összevont bev'!J15</f>
        <v>93813125</v>
      </c>
      <c r="C10" s="321">
        <f>B10*1.03</f>
        <v>96627518.75</v>
      </c>
      <c r="D10" s="321">
        <f t="shared" ref="D10:E24" si="0">C10*1.03</f>
        <v>99526344.3125</v>
      </c>
      <c r="E10" s="321">
        <f t="shared" si="0"/>
        <v>102512134.641875</v>
      </c>
    </row>
    <row r="11" spans="1:9" ht="25.5" x14ac:dyDescent="0.2">
      <c r="A11" s="384" t="s">
        <v>170</v>
      </c>
      <c r="B11" s="321"/>
      <c r="C11" s="321"/>
      <c r="D11" s="321">
        <f t="shared" si="0"/>
        <v>0</v>
      </c>
      <c r="E11" s="321">
        <f t="shared" si="0"/>
        <v>0</v>
      </c>
    </row>
    <row r="12" spans="1:9" ht="25.5" x14ac:dyDescent="0.2">
      <c r="A12" s="384" t="s">
        <v>393</v>
      </c>
      <c r="B12" s="321"/>
      <c r="C12" s="321">
        <f t="shared" ref="C12:C28" si="1">B12*1.03</f>
        <v>0</v>
      </c>
      <c r="D12" s="321">
        <f t="shared" si="0"/>
        <v>0</v>
      </c>
      <c r="E12" s="321">
        <f t="shared" si="0"/>
        <v>0</v>
      </c>
    </row>
    <row r="13" spans="1:9" ht="25.5" x14ac:dyDescent="0.2">
      <c r="A13" s="384" t="s">
        <v>173</v>
      </c>
      <c r="B13" s="321"/>
      <c r="C13" s="321">
        <f t="shared" si="1"/>
        <v>0</v>
      </c>
      <c r="D13" s="321">
        <f t="shared" si="0"/>
        <v>0</v>
      </c>
      <c r="E13" s="321">
        <f t="shared" si="0"/>
        <v>0</v>
      </c>
    </row>
    <row r="14" spans="1:9" ht="26.25" customHeight="1" x14ac:dyDescent="0.2">
      <c r="A14" s="313" t="s">
        <v>357</v>
      </c>
      <c r="B14" s="321">
        <f>'összevont bev'!J30</f>
        <v>18400000</v>
      </c>
      <c r="C14" s="321">
        <f t="shared" si="1"/>
        <v>18952000</v>
      </c>
      <c r="D14" s="321">
        <f t="shared" si="0"/>
        <v>19520560</v>
      </c>
      <c r="E14" s="321">
        <f t="shared" si="0"/>
        <v>20106176.800000001</v>
      </c>
    </row>
    <row r="15" spans="1:9" ht="28.5" customHeight="1" x14ac:dyDescent="0.2">
      <c r="A15" s="313" t="s">
        <v>755</v>
      </c>
      <c r="B15" s="321">
        <v>2400000</v>
      </c>
      <c r="C15" s="321">
        <f t="shared" si="1"/>
        <v>2472000</v>
      </c>
      <c r="D15" s="321">
        <f t="shared" si="0"/>
        <v>2546160</v>
      </c>
      <c r="E15" s="321">
        <f t="shared" si="0"/>
        <v>2622544.8000000003</v>
      </c>
    </row>
    <row r="16" spans="1:9" ht="30" customHeight="1" x14ac:dyDescent="0.2">
      <c r="A16" s="313" t="s">
        <v>394</v>
      </c>
      <c r="B16" s="321">
        <f>'összevont bev'!J25</f>
        <v>12000000</v>
      </c>
      <c r="C16" s="321">
        <f t="shared" si="1"/>
        <v>12360000</v>
      </c>
      <c r="D16" s="321">
        <f t="shared" si="0"/>
        <v>12730800</v>
      </c>
      <c r="E16" s="321">
        <f t="shared" si="0"/>
        <v>13112724</v>
      </c>
    </row>
    <row r="17" spans="1:8" ht="22.5" customHeight="1" x14ac:dyDescent="0.2">
      <c r="A17" s="313" t="s">
        <v>395</v>
      </c>
      <c r="B17" s="321">
        <v>200000</v>
      </c>
      <c r="C17" s="321">
        <f t="shared" si="1"/>
        <v>206000</v>
      </c>
      <c r="D17" s="321">
        <f t="shared" si="0"/>
        <v>212180</v>
      </c>
      <c r="E17" s="321">
        <f t="shared" si="0"/>
        <v>218545.4</v>
      </c>
    </row>
    <row r="18" spans="1:8" ht="16.5" customHeight="1" x14ac:dyDescent="0.2">
      <c r="A18" s="313" t="s">
        <v>396</v>
      </c>
      <c r="B18" s="321">
        <v>2400000</v>
      </c>
      <c r="C18" s="321">
        <f t="shared" si="1"/>
        <v>2472000</v>
      </c>
      <c r="D18" s="321">
        <f t="shared" si="0"/>
        <v>2546160</v>
      </c>
      <c r="E18" s="321">
        <f t="shared" si="0"/>
        <v>2622544.8000000003</v>
      </c>
    </row>
    <row r="19" spans="1:8" ht="28.5" customHeight="1" x14ac:dyDescent="0.2">
      <c r="A19" s="313" t="s">
        <v>397</v>
      </c>
      <c r="B19" s="321">
        <f>'összevont bev'!J39</f>
        <v>11365290</v>
      </c>
      <c r="C19" s="321">
        <f t="shared" si="1"/>
        <v>11706248.700000001</v>
      </c>
      <c r="D19" s="321">
        <f t="shared" si="0"/>
        <v>12057436.161000002</v>
      </c>
      <c r="E19" s="321">
        <f t="shared" si="0"/>
        <v>12419159.245830003</v>
      </c>
    </row>
    <row r="20" spans="1:8" ht="18" customHeight="1" x14ac:dyDescent="0.2">
      <c r="A20" s="313" t="s">
        <v>408</v>
      </c>
      <c r="B20" s="321"/>
      <c r="C20" s="321">
        <f t="shared" si="1"/>
        <v>0</v>
      </c>
      <c r="D20" s="321">
        <f t="shared" si="0"/>
        <v>0</v>
      </c>
      <c r="E20" s="321">
        <f t="shared" si="0"/>
        <v>0</v>
      </c>
    </row>
    <row r="21" spans="1:8" ht="21" customHeight="1" x14ac:dyDescent="0.2">
      <c r="A21" s="313" t="s">
        <v>289</v>
      </c>
      <c r="B21" s="321"/>
      <c r="C21" s="321">
        <f t="shared" si="1"/>
        <v>0</v>
      </c>
      <c r="D21" s="321">
        <f t="shared" si="0"/>
        <v>0</v>
      </c>
      <c r="E21" s="321">
        <f t="shared" si="0"/>
        <v>0</v>
      </c>
    </row>
    <row r="22" spans="1:8" ht="24" customHeight="1" x14ac:dyDescent="0.2">
      <c r="A22" s="313" t="s">
        <v>398</v>
      </c>
      <c r="B22" s="321">
        <v>0</v>
      </c>
      <c r="C22" s="321">
        <f t="shared" si="1"/>
        <v>0</v>
      </c>
      <c r="D22" s="321">
        <f t="shared" si="0"/>
        <v>0</v>
      </c>
      <c r="E22" s="321">
        <f t="shared" si="0"/>
        <v>0</v>
      </c>
    </row>
    <row r="23" spans="1:8" ht="21" customHeight="1" x14ac:dyDescent="0.2">
      <c r="A23" s="313" t="s">
        <v>399</v>
      </c>
      <c r="B23" s="321"/>
      <c r="C23" s="321">
        <f t="shared" si="1"/>
        <v>0</v>
      </c>
      <c r="D23" s="321">
        <f t="shared" si="0"/>
        <v>0</v>
      </c>
      <c r="E23" s="321">
        <f t="shared" si="0"/>
        <v>0</v>
      </c>
    </row>
    <row r="24" spans="1:8" ht="24" customHeight="1" x14ac:dyDescent="0.2">
      <c r="A24" s="313" t="s">
        <v>400</v>
      </c>
      <c r="B24" s="321"/>
      <c r="C24" s="321">
        <f t="shared" si="1"/>
        <v>0</v>
      </c>
      <c r="D24" s="321">
        <f t="shared" si="0"/>
        <v>0</v>
      </c>
      <c r="E24" s="321">
        <f t="shared" si="0"/>
        <v>0</v>
      </c>
    </row>
    <row r="25" spans="1:8" ht="21" customHeight="1" x14ac:dyDescent="0.2">
      <c r="A25" s="371" t="s">
        <v>76</v>
      </c>
      <c r="B25" s="322">
        <f>B10+B11+B12+B13+B14+B19+B21+B23+B24</f>
        <v>123578415</v>
      </c>
      <c r="C25" s="321">
        <f t="shared" si="1"/>
        <v>127285767.45</v>
      </c>
      <c r="D25" s="322">
        <f>D10+D11+D12+D13+D14+D19+D21+D23+D24</f>
        <v>131104340.4735</v>
      </c>
      <c r="E25" s="322">
        <f>E10+E11+E12+E13+E14+E19+E21+E23+E24</f>
        <v>135037470.68770501</v>
      </c>
    </row>
    <row r="26" spans="1:8" ht="21" customHeight="1" x14ac:dyDescent="0.2">
      <c r="A26" s="398" t="s">
        <v>409</v>
      </c>
      <c r="B26" s="395"/>
      <c r="C26" s="321">
        <f t="shared" si="1"/>
        <v>0</v>
      </c>
      <c r="D26" s="395"/>
      <c r="E26" s="395"/>
    </row>
    <row r="27" spans="1:8" ht="21" customHeight="1" x14ac:dyDescent="0.2">
      <c r="A27" s="398" t="s">
        <v>410</v>
      </c>
      <c r="B27" s="395"/>
      <c r="C27" s="321">
        <f t="shared" si="1"/>
        <v>0</v>
      </c>
      <c r="D27" s="395"/>
      <c r="E27" s="395"/>
    </row>
    <row r="28" spans="1:8" ht="21.75" customHeight="1" thickBot="1" x14ac:dyDescent="0.25">
      <c r="A28" s="397" t="s">
        <v>120</v>
      </c>
      <c r="B28" s="400">
        <f>B26+B27</f>
        <v>0</v>
      </c>
      <c r="C28" s="321">
        <f t="shared" si="1"/>
        <v>0</v>
      </c>
      <c r="D28" s="400">
        <f>D26+D27</f>
        <v>0</v>
      </c>
      <c r="E28" s="400">
        <f>E26+E27</f>
        <v>0</v>
      </c>
      <c r="F28" s="27"/>
      <c r="G28" s="27"/>
      <c r="H28" s="27"/>
    </row>
    <row r="29" spans="1:8" ht="18.75" customHeight="1" thickTop="1" thickBot="1" x14ac:dyDescent="0.25">
      <c r="A29" s="393" t="s">
        <v>401</v>
      </c>
      <c r="B29" s="399">
        <f>B25+B28</f>
        <v>123578415</v>
      </c>
      <c r="C29" s="399">
        <f t="shared" ref="C29:E29" si="2">C25+C28</f>
        <v>127285767.45</v>
      </c>
      <c r="D29" s="399">
        <f t="shared" si="2"/>
        <v>131104340.4735</v>
      </c>
      <c r="E29" s="399">
        <f t="shared" si="2"/>
        <v>135037470.68770501</v>
      </c>
    </row>
    <row r="30" spans="1:8" ht="23.25" customHeight="1" thickTop="1" x14ac:dyDescent="0.2">
      <c r="A30" s="394" t="s">
        <v>403</v>
      </c>
      <c r="B30" s="396"/>
      <c r="C30" s="321">
        <f t="shared" ref="C30:C41" si="3">B30*1.05</f>
        <v>0</v>
      </c>
      <c r="D30" s="396"/>
      <c r="E30" s="396"/>
    </row>
    <row r="31" spans="1:8" ht="21" customHeight="1" x14ac:dyDescent="0.2">
      <c r="A31" s="389" t="s">
        <v>39</v>
      </c>
      <c r="B31" s="321">
        <f>'összevont kiad'!J11</f>
        <v>76060200</v>
      </c>
      <c r="C31" s="321">
        <f>B31*1.03</f>
        <v>78342006</v>
      </c>
      <c r="D31" s="321">
        <f>C31*1.03</f>
        <v>80692266.180000007</v>
      </c>
      <c r="E31" s="321">
        <f>D31*1.03</f>
        <v>83113034.165400013</v>
      </c>
    </row>
    <row r="32" spans="1:8" ht="17.25" customHeight="1" x14ac:dyDescent="0.2">
      <c r="A32" s="389" t="s">
        <v>404</v>
      </c>
      <c r="B32" s="321">
        <f>'összevont kiad'!J12</f>
        <v>15008350</v>
      </c>
      <c r="C32" s="321">
        <f t="shared" ref="C32:E36" si="4">B32*1.03</f>
        <v>15458600.5</v>
      </c>
      <c r="D32" s="321">
        <f t="shared" si="4"/>
        <v>15922358.515000001</v>
      </c>
      <c r="E32" s="321">
        <f t="shared" si="4"/>
        <v>16400029.270450002</v>
      </c>
    </row>
    <row r="33" spans="1:5" ht="15.75" customHeight="1" x14ac:dyDescent="0.2">
      <c r="A33" s="389" t="s">
        <v>405</v>
      </c>
      <c r="B33" s="321">
        <f>'összevont kiad'!J13</f>
        <v>58224700</v>
      </c>
      <c r="C33" s="321">
        <f t="shared" si="4"/>
        <v>59971441</v>
      </c>
      <c r="D33" s="321">
        <f t="shared" si="4"/>
        <v>61770584.230000004</v>
      </c>
      <c r="E33" s="321">
        <f t="shared" si="4"/>
        <v>63623701.756900005</v>
      </c>
    </row>
    <row r="34" spans="1:5" ht="18" customHeight="1" x14ac:dyDescent="0.2">
      <c r="A34" s="389" t="s">
        <v>117</v>
      </c>
      <c r="B34" s="321">
        <f>'összevont kiad'!J14</f>
        <v>9000000</v>
      </c>
      <c r="C34" s="321">
        <f t="shared" si="4"/>
        <v>9270000</v>
      </c>
      <c r="D34" s="321">
        <f t="shared" si="4"/>
        <v>9548100</v>
      </c>
      <c r="E34" s="321">
        <f t="shared" si="4"/>
        <v>9834543</v>
      </c>
    </row>
    <row r="35" spans="1:5" ht="21.75" customHeight="1" x14ac:dyDescent="0.2">
      <c r="A35" s="389" t="s">
        <v>406</v>
      </c>
      <c r="B35" s="321">
        <f>'összevont kiad'!J17</f>
        <v>1987580</v>
      </c>
      <c r="C35" s="321">
        <f t="shared" si="4"/>
        <v>2047207.4000000001</v>
      </c>
      <c r="D35" s="321">
        <f t="shared" si="4"/>
        <v>2108623.622</v>
      </c>
      <c r="E35" s="321">
        <f t="shared" si="4"/>
        <v>2171882.33066</v>
      </c>
    </row>
    <row r="36" spans="1:5" ht="17.25" customHeight="1" x14ac:dyDescent="0.2">
      <c r="A36" s="389" t="s">
        <v>61</v>
      </c>
      <c r="B36" s="321"/>
      <c r="C36" s="321">
        <f t="shared" si="4"/>
        <v>0</v>
      </c>
      <c r="D36" s="321">
        <f t="shared" si="4"/>
        <v>0</v>
      </c>
      <c r="E36" s="321">
        <f t="shared" si="4"/>
        <v>0</v>
      </c>
    </row>
    <row r="37" spans="1:5" ht="21" customHeight="1" x14ac:dyDescent="0.2">
      <c r="A37" s="389" t="s">
        <v>62</v>
      </c>
      <c r="B37" s="321"/>
      <c r="C37" s="321">
        <f t="shared" si="3"/>
        <v>0</v>
      </c>
      <c r="D37" s="321">
        <f t="shared" ref="D37:E39" si="5">C37*1.03</f>
        <v>0</v>
      </c>
      <c r="E37" s="321">
        <f t="shared" si="5"/>
        <v>0</v>
      </c>
    </row>
    <row r="38" spans="1:5" ht="19.5" customHeight="1" x14ac:dyDescent="0.2">
      <c r="A38" s="389" t="s">
        <v>407</v>
      </c>
      <c r="B38" s="321"/>
      <c r="C38" s="321">
        <f t="shared" si="3"/>
        <v>0</v>
      </c>
      <c r="D38" s="321">
        <f t="shared" si="5"/>
        <v>0</v>
      </c>
      <c r="E38" s="321">
        <f t="shared" si="5"/>
        <v>0</v>
      </c>
    </row>
    <row r="39" spans="1:5" ht="19.5" customHeight="1" x14ac:dyDescent="0.2">
      <c r="A39" s="389" t="s">
        <v>1</v>
      </c>
      <c r="B39" s="321"/>
      <c r="C39" s="321">
        <f t="shared" si="3"/>
        <v>0</v>
      </c>
      <c r="D39" s="321">
        <f t="shared" si="5"/>
        <v>0</v>
      </c>
      <c r="E39" s="321">
        <f t="shared" si="5"/>
        <v>0</v>
      </c>
    </row>
    <row r="40" spans="1:5" ht="20.25" customHeight="1" x14ac:dyDescent="0.2">
      <c r="A40" s="390" t="s">
        <v>77</v>
      </c>
      <c r="B40" s="321">
        <f>SUM(B31:B39)</f>
        <v>160280830</v>
      </c>
      <c r="C40" s="321">
        <f>SUM(C31:C39)</f>
        <v>165089254.90000001</v>
      </c>
      <c r="D40" s="321">
        <f>SUM(D31:D39)</f>
        <v>170041932.54700002</v>
      </c>
      <c r="E40" s="321">
        <f>SUM(E31:E39)</f>
        <v>175143190.52340999</v>
      </c>
    </row>
    <row r="41" spans="1:5" ht="21" customHeight="1" thickBot="1" x14ac:dyDescent="0.25">
      <c r="A41" s="391" t="s">
        <v>411</v>
      </c>
      <c r="B41" s="395"/>
      <c r="C41" s="321">
        <f t="shared" si="3"/>
        <v>0</v>
      </c>
      <c r="D41" s="321">
        <f t="shared" ref="D41:E41" si="6">C41*1.05</f>
        <v>0</v>
      </c>
      <c r="E41" s="321">
        <f t="shared" si="6"/>
        <v>0</v>
      </c>
    </row>
    <row r="42" spans="1:5" ht="19.5" customHeight="1" thickTop="1" thickBot="1" x14ac:dyDescent="0.25">
      <c r="A42" s="392" t="s">
        <v>401</v>
      </c>
      <c r="B42" s="399">
        <f>B40+B41</f>
        <v>160280830</v>
      </c>
      <c r="C42" s="399">
        <f t="shared" ref="C42:E42" si="7">C40+C41</f>
        <v>165089254.90000001</v>
      </c>
      <c r="D42" s="399">
        <f t="shared" si="7"/>
        <v>170041932.54700002</v>
      </c>
      <c r="E42" s="399">
        <f t="shared" si="7"/>
        <v>175143190.52340999</v>
      </c>
    </row>
    <row r="43" spans="1:5" ht="13.5" thickTop="1" x14ac:dyDescent="0.2"/>
  </sheetData>
  <mergeCells count="5">
    <mergeCell ref="A6:E6"/>
    <mergeCell ref="F6:I6"/>
    <mergeCell ref="A3:E4"/>
    <mergeCell ref="A1:E1"/>
    <mergeCell ref="A5:E5"/>
  </mergeCells>
  <phoneticPr fontId="0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8"/>
  <sheetViews>
    <sheetView topLeftCell="A31" zoomScaleNormal="100" workbookViewId="0">
      <selection activeCell="J48" sqref="J48"/>
    </sheetView>
  </sheetViews>
  <sheetFormatPr defaultRowHeight="12.75" x14ac:dyDescent="0.2"/>
  <cols>
    <col min="1" max="1" width="4.5703125" customWidth="1"/>
    <col min="2" max="2" width="61.85546875" style="1" customWidth="1"/>
    <col min="3" max="3" width="7.42578125" style="1" customWidth="1"/>
    <col min="4" max="4" width="12.140625" style="41" customWidth="1"/>
    <col min="5" max="5" width="9.5703125" style="41" customWidth="1"/>
    <col min="6" max="6" width="12" style="41" customWidth="1"/>
    <col min="7" max="7" width="12.7109375" style="1" customWidth="1"/>
    <col min="8" max="8" width="10.7109375" style="1" bestFit="1" customWidth="1"/>
    <col min="9" max="19" width="9.140625" style="1"/>
  </cols>
  <sheetData>
    <row r="1" spans="1:19" x14ac:dyDescent="0.2">
      <c r="B1" s="847" t="s">
        <v>595</v>
      </c>
      <c r="C1" s="847"/>
      <c r="D1" s="847"/>
      <c r="E1" s="847"/>
      <c r="F1" s="847"/>
      <c r="G1" s="847"/>
    </row>
    <row r="2" spans="1:19" ht="36" customHeight="1" x14ac:dyDescent="0.3">
      <c r="A2" s="848" t="s">
        <v>694</v>
      </c>
      <c r="B2" s="848"/>
      <c r="C2" s="848"/>
      <c r="D2" s="848"/>
      <c r="E2" s="848"/>
      <c r="F2" s="848"/>
      <c r="G2" s="848"/>
    </row>
    <row r="3" spans="1:19" ht="18.75" x14ac:dyDescent="0.3">
      <c r="A3" s="848" t="s">
        <v>697</v>
      </c>
      <c r="B3" s="848"/>
      <c r="C3" s="848"/>
      <c r="D3" s="848"/>
      <c r="E3" s="848"/>
      <c r="F3" s="848"/>
      <c r="G3" s="848"/>
    </row>
    <row r="4" spans="1:19" ht="15.75" x14ac:dyDescent="0.25">
      <c r="A4" s="2"/>
      <c r="B4" s="3"/>
      <c r="C4" s="3"/>
      <c r="D4" s="5"/>
      <c r="E4" s="5"/>
      <c r="F4" s="5"/>
    </row>
    <row r="5" spans="1:19" x14ac:dyDescent="0.2">
      <c r="A5" s="4"/>
      <c r="B5" s="3" t="s">
        <v>18</v>
      </c>
      <c r="C5" s="3"/>
      <c r="D5" s="5"/>
      <c r="E5" s="5"/>
      <c r="F5" s="5"/>
    </row>
    <row r="6" spans="1:19" x14ac:dyDescent="0.2">
      <c r="G6" s="93" t="s">
        <v>493</v>
      </c>
    </row>
    <row r="7" spans="1:19" ht="36" x14ac:dyDescent="0.2">
      <c r="A7" s="94" t="s">
        <v>13</v>
      </c>
      <c r="B7" s="95" t="s">
        <v>12</v>
      </c>
      <c r="C7" s="96" t="s">
        <v>157</v>
      </c>
      <c r="D7" s="327" t="s">
        <v>334</v>
      </c>
      <c r="E7" s="327" t="s">
        <v>335</v>
      </c>
      <c r="F7" s="327" t="s">
        <v>336</v>
      </c>
      <c r="G7" s="96" t="s">
        <v>696</v>
      </c>
      <c r="H7"/>
      <c r="I7"/>
      <c r="J7"/>
      <c r="K7"/>
      <c r="L7"/>
      <c r="M7"/>
      <c r="N7"/>
      <c r="O7"/>
      <c r="P7"/>
      <c r="Q7"/>
      <c r="R7"/>
      <c r="S7"/>
    </row>
    <row r="8" spans="1:19" ht="13.5" x14ac:dyDescent="0.2">
      <c r="A8" s="97"/>
      <c r="B8" s="98" t="s">
        <v>100</v>
      </c>
      <c r="C8" s="98" t="s">
        <v>101</v>
      </c>
      <c r="D8" s="303" t="s">
        <v>102</v>
      </c>
      <c r="E8" s="303" t="s">
        <v>103</v>
      </c>
      <c r="F8" s="303" t="s">
        <v>104</v>
      </c>
      <c r="G8" s="99" t="s">
        <v>105</v>
      </c>
      <c r="H8"/>
      <c r="I8"/>
      <c r="J8"/>
      <c r="K8"/>
      <c r="L8"/>
      <c r="M8"/>
      <c r="N8"/>
      <c r="O8"/>
      <c r="P8"/>
      <c r="Q8"/>
      <c r="R8"/>
      <c r="S8"/>
    </row>
    <row r="9" spans="1:19" s="12" customFormat="1" ht="18" customHeight="1" x14ac:dyDescent="0.2">
      <c r="A9" s="172" t="s">
        <v>5</v>
      </c>
      <c r="B9" s="168" t="s">
        <v>123</v>
      </c>
      <c r="C9" s="304" t="s">
        <v>158</v>
      </c>
      <c r="D9" s="352">
        <v>29485215</v>
      </c>
      <c r="E9" s="328"/>
      <c r="F9" s="328"/>
      <c r="G9" s="329">
        <f>SUM(D9:F9)</f>
        <v>29485215</v>
      </c>
    </row>
    <row r="10" spans="1:19" s="12" customFormat="1" ht="18" customHeight="1" x14ac:dyDescent="0.2">
      <c r="A10" s="172" t="s">
        <v>6</v>
      </c>
      <c r="B10" s="168" t="s">
        <v>159</v>
      </c>
      <c r="C10" s="304" t="s">
        <v>160</v>
      </c>
      <c r="D10" s="352">
        <v>36047200</v>
      </c>
      <c r="E10" s="328"/>
      <c r="F10" s="328"/>
      <c r="G10" s="329">
        <f t="shared" ref="G10:G47" si="0">SUM(D10:F10)</f>
        <v>36047200</v>
      </c>
    </row>
    <row r="11" spans="1:19" s="12" customFormat="1" ht="25.5" customHeight="1" x14ac:dyDescent="0.2">
      <c r="A11" s="172" t="s">
        <v>7</v>
      </c>
      <c r="B11" s="168" t="s">
        <v>631</v>
      </c>
      <c r="C11" s="304" t="s">
        <v>162</v>
      </c>
      <c r="D11" s="352">
        <v>10997000</v>
      </c>
      <c r="E11" s="328"/>
      <c r="F11" s="328"/>
      <c r="G11" s="329">
        <f t="shared" si="0"/>
        <v>10997000</v>
      </c>
    </row>
    <row r="12" spans="1:19" s="12" customFormat="1" ht="25.5" customHeight="1" x14ac:dyDescent="0.2">
      <c r="A12" s="172" t="s">
        <v>8</v>
      </c>
      <c r="B12" s="168" t="s">
        <v>632</v>
      </c>
      <c r="C12" s="304" t="s">
        <v>162</v>
      </c>
      <c r="D12" s="352">
        <v>15279410</v>
      </c>
      <c r="E12" s="328"/>
      <c r="F12" s="328"/>
      <c r="G12" s="329">
        <f>SUM(D12:F12)</f>
        <v>15279410</v>
      </c>
    </row>
    <row r="13" spans="1:19" s="12" customFormat="1" ht="27.75" customHeight="1" x14ac:dyDescent="0.2">
      <c r="A13" s="172" t="s">
        <v>9</v>
      </c>
      <c r="B13" s="168" t="s">
        <v>633</v>
      </c>
      <c r="C13" s="304" t="s">
        <v>162</v>
      </c>
      <c r="D13" s="352">
        <v>109440</v>
      </c>
      <c r="E13" s="328"/>
      <c r="F13" s="328"/>
      <c r="G13" s="329">
        <f t="shared" si="0"/>
        <v>109440</v>
      </c>
    </row>
    <row r="14" spans="1:19" s="12" customFormat="1" ht="18" customHeight="1" x14ac:dyDescent="0.2">
      <c r="A14" s="172" t="s">
        <v>10</v>
      </c>
      <c r="B14" s="168" t="s">
        <v>163</v>
      </c>
      <c r="C14" s="304" t="s">
        <v>164</v>
      </c>
      <c r="D14" s="352">
        <v>1894860</v>
      </c>
      <c r="E14" s="328"/>
      <c r="F14" s="328"/>
      <c r="G14" s="329">
        <f t="shared" si="0"/>
        <v>1894860</v>
      </c>
    </row>
    <row r="15" spans="1:19" s="12" customFormat="1" ht="18" customHeight="1" x14ac:dyDescent="0.2">
      <c r="A15" s="172" t="s">
        <v>11</v>
      </c>
      <c r="B15" s="168" t="s">
        <v>165</v>
      </c>
      <c r="C15" s="304" t="s">
        <v>166</v>
      </c>
      <c r="D15" s="352"/>
      <c r="E15" s="328"/>
      <c r="F15" s="328"/>
      <c r="G15" s="329">
        <f t="shared" si="0"/>
        <v>0</v>
      </c>
    </row>
    <row r="16" spans="1:19" s="12" customFormat="1" ht="18" customHeight="1" x14ac:dyDescent="0.2">
      <c r="A16" s="172" t="s">
        <v>22</v>
      </c>
      <c r="B16" s="168" t="s">
        <v>423</v>
      </c>
      <c r="C16" s="304" t="s">
        <v>168</v>
      </c>
      <c r="D16" s="406"/>
      <c r="E16" s="328"/>
      <c r="F16" s="328"/>
      <c r="G16" s="329">
        <f t="shared" si="0"/>
        <v>0</v>
      </c>
    </row>
    <row r="17" spans="1:7" s="12" customFormat="1" ht="18" customHeight="1" x14ac:dyDescent="0.2">
      <c r="A17" s="172" t="s">
        <v>23</v>
      </c>
      <c r="B17" s="703" t="s">
        <v>730</v>
      </c>
      <c r="C17" s="305" t="s">
        <v>169</v>
      </c>
      <c r="D17" s="353">
        <f>SUM(D9:D16)</f>
        <v>93813125</v>
      </c>
      <c r="E17" s="329"/>
      <c r="F17" s="329"/>
      <c r="G17" s="329">
        <f t="shared" si="0"/>
        <v>93813125</v>
      </c>
    </row>
    <row r="18" spans="1:7" s="12" customFormat="1" ht="18" customHeight="1" x14ac:dyDescent="0.2">
      <c r="A18" s="172" t="s">
        <v>24</v>
      </c>
      <c r="B18" s="168" t="s">
        <v>430</v>
      </c>
      <c r="C18" s="304" t="s">
        <v>634</v>
      </c>
      <c r="D18" s="352">
        <v>8194000</v>
      </c>
      <c r="E18" s="328"/>
      <c r="F18" s="328"/>
      <c r="G18" s="329">
        <f t="shared" si="0"/>
        <v>8194000</v>
      </c>
    </row>
    <row r="19" spans="1:7" s="12" customFormat="1" ht="18" customHeight="1" x14ac:dyDescent="0.2">
      <c r="A19" s="172" t="s">
        <v>25</v>
      </c>
      <c r="B19" s="697" t="s">
        <v>721</v>
      </c>
      <c r="C19" s="304" t="s">
        <v>635</v>
      </c>
      <c r="D19" s="352">
        <v>6625000</v>
      </c>
      <c r="E19" s="328"/>
      <c r="F19" s="328"/>
      <c r="G19" s="329">
        <f t="shared" si="0"/>
        <v>6625000</v>
      </c>
    </row>
    <row r="20" spans="1:7" s="13" customFormat="1" ht="27" customHeight="1" x14ac:dyDescent="0.2">
      <c r="A20" s="172" t="s">
        <v>26</v>
      </c>
      <c r="B20" s="169" t="s">
        <v>170</v>
      </c>
      <c r="C20" s="305" t="s">
        <v>171</v>
      </c>
      <c r="D20" s="353">
        <f>SUM(D18:D19)</f>
        <v>14819000</v>
      </c>
      <c r="E20" s="329"/>
      <c r="F20" s="329"/>
      <c r="G20" s="329">
        <f t="shared" si="0"/>
        <v>14819000</v>
      </c>
    </row>
    <row r="21" spans="1:7" s="13" customFormat="1" ht="18" customHeight="1" x14ac:dyDescent="0.2">
      <c r="A21" s="172" t="s">
        <v>27</v>
      </c>
      <c r="B21" s="714" t="s">
        <v>313</v>
      </c>
      <c r="C21" s="526" t="s">
        <v>172</v>
      </c>
      <c r="D21" s="527">
        <f>SUM(D20,D17)</f>
        <v>108632125</v>
      </c>
      <c r="E21" s="528"/>
      <c r="F21" s="528"/>
      <c r="G21" s="529">
        <f t="shared" si="0"/>
        <v>108632125</v>
      </c>
    </row>
    <row r="22" spans="1:7" s="13" customFormat="1" ht="18" customHeight="1" x14ac:dyDescent="0.2">
      <c r="A22" s="172" t="s">
        <v>28</v>
      </c>
      <c r="B22" s="168" t="s">
        <v>369</v>
      </c>
      <c r="C22" s="304" t="s">
        <v>370</v>
      </c>
      <c r="D22" s="801">
        <v>13280000</v>
      </c>
      <c r="E22" s="364"/>
      <c r="F22" s="364"/>
      <c r="G22" s="329">
        <f t="shared" si="0"/>
        <v>13280000</v>
      </c>
    </row>
    <row r="23" spans="1:7" s="12" customFormat="1" ht="18" customHeight="1" x14ac:dyDescent="0.2">
      <c r="A23" s="172" t="s">
        <v>29</v>
      </c>
      <c r="B23" s="168" t="s">
        <v>173</v>
      </c>
      <c r="C23" s="304" t="s">
        <v>174</v>
      </c>
      <c r="D23" s="352">
        <v>0</v>
      </c>
      <c r="E23" s="328"/>
      <c r="F23" s="328"/>
      <c r="G23" s="329">
        <f t="shared" si="0"/>
        <v>0</v>
      </c>
    </row>
    <row r="24" spans="1:7" s="12" customFormat="1" ht="18" customHeight="1" x14ac:dyDescent="0.2">
      <c r="A24" s="172" t="s">
        <v>30</v>
      </c>
      <c r="B24" s="525" t="s">
        <v>287</v>
      </c>
      <c r="C24" s="526" t="s">
        <v>175</v>
      </c>
      <c r="D24" s="527">
        <f>SUM(D22:D23)</f>
        <v>13280000</v>
      </c>
      <c r="E24" s="527"/>
      <c r="F24" s="527"/>
      <c r="G24" s="529">
        <f t="shared" si="0"/>
        <v>13280000</v>
      </c>
    </row>
    <row r="25" spans="1:7" s="13" customFormat="1" ht="18" customHeight="1" x14ac:dyDescent="0.2">
      <c r="A25" s="172" t="s">
        <v>31</v>
      </c>
      <c r="B25" s="169" t="s">
        <v>176</v>
      </c>
      <c r="C25" s="305" t="s">
        <v>177</v>
      </c>
      <c r="D25" s="353">
        <f>D26</f>
        <v>2400000</v>
      </c>
      <c r="E25" s="329"/>
      <c r="F25" s="329"/>
      <c r="G25" s="329">
        <f t="shared" si="0"/>
        <v>2400000</v>
      </c>
    </row>
    <row r="26" spans="1:7" s="13" customFormat="1" ht="18" customHeight="1" x14ac:dyDescent="0.2">
      <c r="A26" s="172" t="s">
        <v>32</v>
      </c>
      <c r="B26" s="707" t="s">
        <v>698</v>
      </c>
      <c r="C26" s="708" t="s">
        <v>722</v>
      </c>
      <c r="D26" s="709">
        <v>2400000</v>
      </c>
      <c r="E26" s="675"/>
      <c r="F26" s="675"/>
      <c r="G26" s="710">
        <f>SUM(D26:F26)</f>
        <v>2400000</v>
      </c>
    </row>
    <row r="27" spans="1:7" s="12" customFormat="1" ht="18" customHeight="1" x14ac:dyDescent="0.2">
      <c r="A27" s="172" t="s">
        <v>33</v>
      </c>
      <c r="B27" s="168" t="s">
        <v>432</v>
      </c>
      <c r="C27" s="304" t="s">
        <v>431</v>
      </c>
      <c r="D27" s="352">
        <v>12000000</v>
      </c>
      <c r="E27" s="328"/>
      <c r="F27" s="328"/>
      <c r="G27" s="329">
        <f t="shared" si="0"/>
        <v>12000000</v>
      </c>
    </row>
    <row r="28" spans="1:7" s="12" customFormat="1" ht="18" customHeight="1" x14ac:dyDescent="0.2">
      <c r="A28" s="172" t="s">
        <v>34</v>
      </c>
      <c r="B28" s="168" t="s">
        <v>564</v>
      </c>
      <c r="C28" s="304" t="s">
        <v>565</v>
      </c>
      <c r="D28" s="352">
        <v>200000</v>
      </c>
      <c r="E28" s="328"/>
      <c r="F28" s="328"/>
      <c r="G28" s="329">
        <f t="shared" si="0"/>
        <v>200000</v>
      </c>
    </row>
    <row r="29" spans="1:7" s="12" customFormat="1" ht="18" customHeight="1" x14ac:dyDescent="0.2">
      <c r="A29" s="172" t="s">
        <v>35</v>
      </c>
      <c r="B29" s="168" t="s">
        <v>182</v>
      </c>
      <c r="C29" s="304" t="s">
        <v>433</v>
      </c>
      <c r="D29" s="352">
        <v>3300000</v>
      </c>
      <c r="E29" s="328"/>
      <c r="F29" s="328"/>
      <c r="G29" s="329">
        <f t="shared" si="0"/>
        <v>3300000</v>
      </c>
    </row>
    <row r="30" spans="1:7" s="12" customFormat="1" ht="18.75" customHeight="1" x14ac:dyDescent="0.2">
      <c r="A30" s="172" t="s">
        <v>36</v>
      </c>
      <c r="B30" s="703" t="s">
        <v>729</v>
      </c>
      <c r="C30" s="305" t="s">
        <v>184</v>
      </c>
      <c r="D30" s="354">
        <f>SUM(D27:D29)</f>
        <v>15500000</v>
      </c>
      <c r="E30" s="309"/>
      <c r="F30" s="309"/>
      <c r="G30" s="329">
        <f t="shared" si="0"/>
        <v>15500000</v>
      </c>
    </row>
    <row r="31" spans="1:7" s="13" customFormat="1" ht="18" customHeight="1" x14ac:dyDescent="0.2">
      <c r="A31" s="172" t="s">
        <v>37</v>
      </c>
      <c r="B31" s="169" t="s">
        <v>185</v>
      </c>
      <c r="C31" s="305" t="s">
        <v>186</v>
      </c>
      <c r="D31" s="353">
        <v>500000</v>
      </c>
      <c r="E31" s="329"/>
      <c r="F31" s="329"/>
      <c r="G31" s="329">
        <f t="shared" si="0"/>
        <v>500000</v>
      </c>
    </row>
    <row r="32" spans="1:7" s="12" customFormat="1" ht="18" customHeight="1" x14ac:dyDescent="0.2">
      <c r="A32" s="172" t="s">
        <v>38</v>
      </c>
      <c r="B32" s="714" t="s">
        <v>728</v>
      </c>
      <c r="C32" s="526" t="s">
        <v>187</v>
      </c>
      <c r="D32" s="530">
        <f>SUM(D31,D30,D25)</f>
        <v>18400000</v>
      </c>
      <c r="E32" s="530"/>
      <c r="F32" s="531"/>
      <c r="G32" s="529">
        <f t="shared" si="0"/>
        <v>18400000</v>
      </c>
    </row>
    <row r="33" spans="1:19" s="418" customFormat="1" ht="18" customHeight="1" x14ac:dyDescent="0.2">
      <c r="A33" s="172" t="s">
        <v>69</v>
      </c>
      <c r="B33" s="168" t="s">
        <v>566</v>
      </c>
      <c r="C33" s="304" t="s">
        <v>567</v>
      </c>
      <c r="D33" s="532"/>
      <c r="E33" s="533"/>
      <c r="F33" s="512"/>
      <c r="G33" s="534">
        <f t="shared" si="0"/>
        <v>0</v>
      </c>
    </row>
    <row r="34" spans="1:19" s="12" customFormat="1" ht="18" customHeight="1" x14ac:dyDescent="0.2">
      <c r="A34" s="172" t="s">
        <v>70</v>
      </c>
      <c r="B34" s="170" t="s">
        <v>2</v>
      </c>
      <c r="C34" s="304" t="s">
        <v>188</v>
      </c>
      <c r="D34" s="352">
        <v>2558000</v>
      </c>
      <c r="E34" s="328"/>
      <c r="F34" s="328"/>
      <c r="G34" s="329">
        <f t="shared" si="0"/>
        <v>2558000</v>
      </c>
    </row>
    <row r="35" spans="1:19" s="12" customFormat="1" ht="18" customHeight="1" x14ac:dyDescent="0.2">
      <c r="A35" s="172" t="s">
        <v>71</v>
      </c>
      <c r="B35" s="170" t="s">
        <v>189</v>
      </c>
      <c r="C35" s="304" t="s">
        <v>434</v>
      </c>
      <c r="D35" s="352"/>
      <c r="E35" s="328"/>
      <c r="F35" s="328"/>
      <c r="G35" s="329">
        <f t="shared" si="0"/>
        <v>0</v>
      </c>
    </row>
    <row r="36" spans="1:19" s="12" customFormat="1" ht="18" customHeight="1" x14ac:dyDescent="0.2">
      <c r="A36" s="172" t="s">
        <v>72</v>
      </c>
      <c r="B36" s="170" t="s">
        <v>191</v>
      </c>
      <c r="C36" s="304" t="s">
        <v>192</v>
      </c>
      <c r="D36" s="352">
        <v>3435000</v>
      </c>
      <c r="E36" s="328"/>
      <c r="F36" s="328"/>
      <c r="G36" s="329">
        <f t="shared" si="0"/>
        <v>3435000</v>
      </c>
      <c r="H36" s="403"/>
    </row>
    <row r="37" spans="1:19" s="12" customFormat="1" ht="18" customHeight="1" x14ac:dyDescent="0.2">
      <c r="A37" s="172" t="s">
        <v>80</v>
      </c>
      <c r="B37" s="170" t="s">
        <v>193</v>
      </c>
      <c r="C37" s="304" t="s">
        <v>194</v>
      </c>
      <c r="D37" s="352">
        <v>2877000</v>
      </c>
      <c r="E37" s="328"/>
      <c r="F37" s="328"/>
      <c r="G37" s="329">
        <f t="shared" si="0"/>
        <v>2877000</v>
      </c>
    </row>
    <row r="38" spans="1:19" s="12" customFormat="1" ht="18" customHeight="1" x14ac:dyDescent="0.2">
      <c r="A38" s="172" t="s">
        <v>81</v>
      </c>
      <c r="B38" s="170" t="s">
        <v>195</v>
      </c>
      <c r="C38" s="304" t="s">
        <v>196</v>
      </c>
      <c r="D38" s="352">
        <v>1626000</v>
      </c>
      <c r="E38" s="328"/>
      <c r="F38" s="328"/>
      <c r="G38" s="329">
        <f t="shared" si="0"/>
        <v>1626000</v>
      </c>
    </row>
    <row r="39" spans="1:19" s="12" customFormat="1" ht="18" customHeight="1" x14ac:dyDescent="0.2">
      <c r="A39" s="172" t="s">
        <v>82</v>
      </c>
      <c r="B39" s="170" t="s">
        <v>197</v>
      </c>
      <c r="C39" s="304" t="s">
        <v>198</v>
      </c>
      <c r="D39" s="352"/>
      <c r="E39" s="328"/>
      <c r="F39" s="328"/>
      <c r="G39" s="329">
        <f t="shared" si="0"/>
        <v>0</v>
      </c>
    </row>
    <row r="40" spans="1:19" s="12" customFormat="1" ht="18" customHeight="1" x14ac:dyDescent="0.2">
      <c r="A40" s="172" t="s">
        <v>83</v>
      </c>
      <c r="B40" s="170" t="s">
        <v>568</v>
      </c>
      <c r="C40" s="304" t="s">
        <v>569</v>
      </c>
      <c r="D40" s="352">
        <v>200000</v>
      </c>
      <c r="E40" s="328"/>
      <c r="F40" s="328"/>
      <c r="G40" s="329">
        <f t="shared" si="0"/>
        <v>200000</v>
      </c>
    </row>
    <row r="41" spans="1:19" s="12" customFormat="1" ht="16.5" customHeight="1" x14ac:dyDescent="0.2">
      <c r="A41" s="172" t="s">
        <v>84</v>
      </c>
      <c r="B41" s="715" t="s">
        <v>727</v>
      </c>
      <c r="C41" s="526" t="s">
        <v>205</v>
      </c>
      <c r="D41" s="535">
        <f>SUM(D33:D40)</f>
        <v>10696000</v>
      </c>
      <c r="E41" s="536"/>
      <c r="F41" s="536"/>
      <c r="G41" s="529">
        <f t="shared" si="0"/>
        <v>10696000</v>
      </c>
    </row>
    <row r="42" spans="1:19" s="12" customFormat="1" ht="16.5" customHeight="1" x14ac:dyDescent="0.2">
      <c r="A42" s="172" t="s">
        <v>90</v>
      </c>
      <c r="B42" s="814" t="s">
        <v>289</v>
      </c>
      <c r="C42" s="818" t="s">
        <v>210</v>
      </c>
      <c r="D42" s="815">
        <v>2000000</v>
      </c>
      <c r="E42" s="816"/>
      <c r="F42" s="816"/>
      <c r="G42" s="817">
        <f>SUM(D42:F42)</f>
        <v>2000000</v>
      </c>
    </row>
    <row r="43" spans="1:19" ht="16.5" customHeight="1" x14ac:dyDescent="0.2">
      <c r="A43" s="172" t="s">
        <v>91</v>
      </c>
      <c r="B43" s="169" t="s">
        <v>311</v>
      </c>
      <c r="C43" s="305" t="s">
        <v>211</v>
      </c>
      <c r="D43" s="352">
        <v>0</v>
      </c>
      <c r="E43" s="328"/>
      <c r="F43" s="328"/>
      <c r="G43" s="329">
        <f t="shared" si="0"/>
        <v>0</v>
      </c>
    </row>
    <row r="44" spans="1:19" ht="16.5" customHeight="1" x14ac:dyDescent="0.2">
      <c r="A44" s="172" t="s">
        <v>97</v>
      </c>
      <c r="B44" s="712" t="s">
        <v>726</v>
      </c>
      <c r="C44" s="360" t="s">
        <v>213</v>
      </c>
      <c r="D44" s="351">
        <f>SUM(D43,D41,D32,D24,D21+D42)</f>
        <v>153008125</v>
      </c>
      <c r="E44" s="310"/>
      <c r="F44" s="310"/>
      <c r="G44" s="329">
        <f t="shared" si="0"/>
        <v>153008125</v>
      </c>
    </row>
    <row r="45" spans="1:19" ht="16.5" customHeight="1" x14ac:dyDescent="0.2">
      <c r="A45" s="172" t="s">
        <v>98</v>
      </c>
      <c r="B45" s="32" t="s">
        <v>276</v>
      </c>
      <c r="C45" s="32" t="s">
        <v>307</v>
      </c>
      <c r="D45" s="328">
        <v>0</v>
      </c>
      <c r="E45" s="328"/>
      <c r="F45" s="328"/>
      <c r="G45" s="329">
        <f t="shared" si="0"/>
        <v>0</v>
      </c>
    </row>
    <row r="46" spans="1:19" ht="16.5" customHeight="1" x14ac:dyDescent="0.2">
      <c r="A46" s="172" t="s">
        <v>481</v>
      </c>
      <c r="B46" s="32" t="s">
        <v>277</v>
      </c>
      <c r="C46" s="32" t="s">
        <v>308</v>
      </c>
      <c r="D46" s="328">
        <v>121855764</v>
      </c>
      <c r="E46" s="328"/>
      <c r="F46" s="328"/>
      <c r="G46" s="329">
        <f t="shared" si="0"/>
        <v>121855764</v>
      </c>
    </row>
    <row r="47" spans="1:19" s="11" customFormat="1" ht="16.5" customHeight="1" x14ac:dyDescent="0.2">
      <c r="A47" s="172" t="s">
        <v>482</v>
      </c>
      <c r="B47" s="278" t="s">
        <v>278</v>
      </c>
      <c r="C47" s="227" t="s">
        <v>309</v>
      </c>
      <c r="D47" s="329">
        <f>SUM(D45:D46)</f>
        <v>121855764</v>
      </c>
      <c r="E47" s="329"/>
      <c r="F47" s="329"/>
      <c r="G47" s="329">
        <f t="shared" si="0"/>
        <v>121855764</v>
      </c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</row>
    <row r="48" spans="1:19" ht="16.5" customHeight="1" x14ac:dyDescent="0.2">
      <c r="A48" s="172" t="s">
        <v>483</v>
      </c>
      <c r="B48" s="419" t="s">
        <v>4</v>
      </c>
      <c r="C48" s="419" t="s">
        <v>310</v>
      </c>
      <c r="D48" s="420">
        <f>SUM(D47,D44)</f>
        <v>274863889</v>
      </c>
      <c r="E48" s="420"/>
      <c r="F48" s="420"/>
      <c r="G48" s="421">
        <f t="shared" ref="G48" si="1">SUM(D48:F48)</f>
        <v>274863889</v>
      </c>
    </row>
  </sheetData>
  <mergeCells count="3">
    <mergeCell ref="A2:G2"/>
    <mergeCell ref="A3:G3"/>
    <mergeCell ref="B1:G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68"/>
  <sheetViews>
    <sheetView topLeftCell="A46" zoomScaleNormal="100" workbookViewId="0">
      <selection activeCell="D66" sqref="D66"/>
    </sheetView>
  </sheetViews>
  <sheetFormatPr defaultRowHeight="12.75" x14ac:dyDescent="0.2"/>
  <cols>
    <col min="1" max="1" width="4.5703125" customWidth="1"/>
    <col min="2" max="2" width="53.7109375" style="1" customWidth="1"/>
    <col min="3" max="3" width="8.140625" style="1" customWidth="1"/>
    <col min="4" max="4" width="16.42578125" style="425" customWidth="1"/>
    <col min="5" max="5" width="13.5703125" style="1" customWidth="1"/>
    <col min="6" max="6" width="13" style="1" customWidth="1"/>
    <col min="7" max="7" width="13.85546875" style="1" customWidth="1"/>
    <col min="8" max="8" width="9.140625" style="1"/>
    <col min="9" max="9" width="14" style="1" bestFit="1" customWidth="1"/>
    <col min="10" max="18" width="9.140625" style="1"/>
  </cols>
  <sheetData>
    <row r="1" spans="1:18" x14ac:dyDescent="0.2">
      <c r="B1" s="847" t="s">
        <v>689</v>
      </c>
      <c r="C1" s="847"/>
      <c r="D1" s="847"/>
      <c r="E1" s="847"/>
      <c r="F1" s="847"/>
      <c r="G1" s="847"/>
    </row>
    <row r="2" spans="1:18" ht="36" customHeight="1" x14ac:dyDescent="0.3">
      <c r="A2" s="848" t="s">
        <v>694</v>
      </c>
      <c r="B2" s="848"/>
      <c r="C2" s="848"/>
      <c r="D2" s="848"/>
      <c r="E2" s="848"/>
      <c r="F2" s="848"/>
      <c r="G2" s="848"/>
    </row>
    <row r="3" spans="1:18" ht="18.75" x14ac:dyDescent="0.3">
      <c r="A3" s="852" t="s">
        <v>699</v>
      </c>
      <c r="B3" s="852"/>
      <c r="C3" s="852"/>
      <c r="D3" s="852"/>
      <c r="E3" s="852"/>
      <c r="F3" s="852"/>
      <c r="G3" s="852"/>
    </row>
    <row r="4" spans="1:18" x14ac:dyDescent="0.2">
      <c r="G4" s="93"/>
    </row>
    <row r="5" spans="1:18" ht="27" x14ac:dyDescent="0.2">
      <c r="A5" s="94" t="s">
        <v>13</v>
      </c>
      <c r="B5" s="95" t="s">
        <v>12</v>
      </c>
      <c r="C5" s="96" t="s">
        <v>157</v>
      </c>
      <c r="D5" s="426" t="s">
        <v>334</v>
      </c>
      <c r="E5" s="306" t="s">
        <v>335</v>
      </c>
      <c r="F5" s="306" t="s">
        <v>336</v>
      </c>
      <c r="G5" s="96" t="s">
        <v>696</v>
      </c>
      <c r="H5"/>
      <c r="I5"/>
      <c r="J5"/>
      <c r="K5"/>
      <c r="L5"/>
      <c r="M5"/>
      <c r="N5"/>
      <c r="O5"/>
      <c r="P5"/>
      <c r="Q5"/>
      <c r="R5"/>
    </row>
    <row r="6" spans="1:18" ht="13.5" x14ac:dyDescent="0.2">
      <c r="A6" s="446"/>
      <c r="B6" s="303" t="s">
        <v>100</v>
      </c>
      <c r="C6" s="303" t="s">
        <v>101</v>
      </c>
      <c r="D6" s="427" t="s">
        <v>102</v>
      </c>
      <c r="E6" s="303" t="s">
        <v>103</v>
      </c>
      <c r="F6" s="303" t="s">
        <v>104</v>
      </c>
      <c r="G6" s="447"/>
      <c r="H6"/>
      <c r="I6"/>
      <c r="J6"/>
      <c r="K6"/>
      <c r="L6"/>
      <c r="M6"/>
      <c r="N6"/>
      <c r="O6"/>
      <c r="P6"/>
      <c r="Q6"/>
      <c r="R6"/>
    </row>
    <row r="7" spans="1:18" ht="13.5" x14ac:dyDescent="0.2">
      <c r="A7" s="452" t="s">
        <v>5</v>
      </c>
      <c r="B7" s="538" t="s">
        <v>570</v>
      </c>
      <c r="C7" s="453"/>
      <c r="D7" s="454">
        <v>23261000</v>
      </c>
      <c r="E7" s="453"/>
      <c r="F7" s="453"/>
      <c r="G7" s="540">
        <f>SUM(D7:F7)</f>
        <v>23261000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452" t="s">
        <v>6</v>
      </c>
      <c r="B8" s="538" t="s">
        <v>685</v>
      </c>
      <c r="C8" s="453"/>
      <c r="D8" s="454"/>
      <c r="E8" s="453"/>
      <c r="F8" s="453"/>
      <c r="G8" s="540">
        <f t="shared" ref="G8:G65" si="0">SUM(D8:F8)</f>
        <v>0</v>
      </c>
      <c r="H8"/>
      <c r="I8"/>
      <c r="J8"/>
      <c r="K8"/>
      <c r="L8"/>
      <c r="M8"/>
      <c r="N8"/>
      <c r="O8"/>
      <c r="P8"/>
      <c r="Q8"/>
      <c r="R8"/>
    </row>
    <row r="9" spans="1:18" ht="13.5" x14ac:dyDescent="0.2">
      <c r="A9" s="452" t="s">
        <v>7</v>
      </c>
      <c r="B9" s="538" t="s">
        <v>437</v>
      </c>
      <c r="C9" s="453"/>
      <c r="D9" s="454">
        <v>5544000</v>
      </c>
      <c r="E9" s="453"/>
      <c r="F9" s="453"/>
      <c r="G9" s="540">
        <f t="shared" si="0"/>
        <v>5544000</v>
      </c>
      <c r="H9"/>
      <c r="I9"/>
      <c r="J9"/>
      <c r="K9"/>
      <c r="L9"/>
      <c r="M9"/>
      <c r="N9"/>
      <c r="O9"/>
      <c r="P9"/>
      <c r="Q9"/>
      <c r="R9"/>
    </row>
    <row r="10" spans="1:18" s="11" customFormat="1" ht="13.5" x14ac:dyDescent="0.2">
      <c r="A10" s="452" t="s">
        <v>8</v>
      </c>
      <c r="B10" s="537" t="s">
        <v>438</v>
      </c>
      <c r="C10" s="455" t="s">
        <v>439</v>
      </c>
      <c r="D10" s="456">
        <f>SUM(D7:D9)</f>
        <v>28805000</v>
      </c>
      <c r="E10" s="455"/>
      <c r="F10" s="455"/>
      <c r="G10" s="547">
        <f t="shared" si="0"/>
        <v>28805000</v>
      </c>
    </row>
    <row r="11" spans="1:18" s="513" customFormat="1" ht="13.5" x14ac:dyDescent="0.2">
      <c r="A11" s="452" t="s">
        <v>9</v>
      </c>
      <c r="B11" s="538" t="s">
        <v>510</v>
      </c>
      <c r="C11" s="539" t="s">
        <v>519</v>
      </c>
      <c r="D11" s="458"/>
      <c r="E11" s="539"/>
      <c r="F11" s="539"/>
      <c r="G11" s="545">
        <f t="shared" si="0"/>
        <v>0</v>
      </c>
    </row>
    <row r="12" spans="1:18" s="437" customFormat="1" ht="13.5" x14ac:dyDescent="0.2">
      <c r="A12" s="452" t="s">
        <v>10</v>
      </c>
      <c r="B12" s="538" t="s">
        <v>440</v>
      </c>
      <c r="C12" s="457" t="s">
        <v>441</v>
      </c>
      <c r="D12" s="458">
        <v>96000</v>
      </c>
      <c r="E12" s="457"/>
      <c r="F12" s="457"/>
      <c r="G12" s="540">
        <f t="shared" si="0"/>
        <v>96000</v>
      </c>
    </row>
    <row r="13" spans="1:18" s="437" customFormat="1" ht="13.5" x14ac:dyDescent="0.2">
      <c r="A13" s="452" t="s">
        <v>11</v>
      </c>
      <c r="B13" s="538" t="s">
        <v>571</v>
      </c>
      <c r="C13" s="457" t="s">
        <v>441</v>
      </c>
      <c r="D13" s="458">
        <v>824000</v>
      </c>
      <c r="E13" s="457"/>
      <c r="F13" s="457"/>
      <c r="G13" s="540">
        <f t="shared" si="0"/>
        <v>824000</v>
      </c>
    </row>
    <row r="14" spans="1:18" s="437" customFormat="1" ht="13.5" x14ac:dyDescent="0.2">
      <c r="A14" s="452" t="s">
        <v>22</v>
      </c>
      <c r="B14" s="538" t="s">
        <v>442</v>
      </c>
      <c r="C14" s="457" t="s">
        <v>443</v>
      </c>
      <c r="D14" s="458"/>
      <c r="E14" s="457"/>
      <c r="F14" s="457"/>
      <c r="G14" s="540">
        <f t="shared" si="0"/>
        <v>0</v>
      </c>
    </row>
    <row r="15" spans="1:18" s="437" customFormat="1" ht="13.5" x14ac:dyDescent="0.2">
      <c r="A15" s="452" t="s">
        <v>23</v>
      </c>
      <c r="B15" s="678" t="s">
        <v>514</v>
      </c>
      <c r="C15" s="679" t="s">
        <v>522</v>
      </c>
      <c r="D15" s="680">
        <v>1796000</v>
      </c>
      <c r="E15" s="679"/>
      <c r="F15" s="679"/>
      <c r="G15" s="681">
        <f t="shared" si="0"/>
        <v>1796000</v>
      </c>
    </row>
    <row r="16" spans="1:18" s="13" customFormat="1" ht="18" customHeight="1" x14ac:dyDescent="0.2">
      <c r="A16" s="452" t="s">
        <v>24</v>
      </c>
      <c r="B16" s="459" t="s">
        <v>214</v>
      </c>
      <c r="C16" s="460" t="s">
        <v>215</v>
      </c>
      <c r="D16" s="461">
        <f>D10+D12+D13+D14+D15</f>
        <v>31521000</v>
      </c>
      <c r="E16" s="462"/>
      <c r="F16" s="462"/>
      <c r="G16" s="463">
        <f t="shared" si="0"/>
        <v>31521000</v>
      </c>
    </row>
    <row r="17" spans="1:7" s="436" customFormat="1" ht="13.5" x14ac:dyDescent="0.2">
      <c r="A17" s="452" t="s">
        <v>25</v>
      </c>
      <c r="B17" s="538" t="s">
        <v>444</v>
      </c>
      <c r="C17" s="453" t="s">
        <v>446</v>
      </c>
      <c r="D17" s="454">
        <v>5983200</v>
      </c>
      <c r="E17" s="453"/>
      <c r="F17" s="453"/>
      <c r="G17" s="540">
        <f t="shared" si="0"/>
        <v>5983200</v>
      </c>
    </row>
    <row r="18" spans="1:7" s="436" customFormat="1" ht="13.5" x14ac:dyDescent="0.2">
      <c r="A18" s="452" t="s">
        <v>26</v>
      </c>
      <c r="B18" s="538" t="s">
        <v>700</v>
      </c>
      <c r="C18" s="453" t="s">
        <v>446</v>
      </c>
      <c r="D18" s="454"/>
      <c r="E18" s="453"/>
      <c r="F18" s="453"/>
      <c r="G18" s="540">
        <f t="shared" si="0"/>
        <v>0</v>
      </c>
    </row>
    <row r="19" spans="1:7" s="436" customFormat="1" ht="13.5" x14ac:dyDescent="0.2">
      <c r="A19" s="452" t="s">
        <v>27</v>
      </c>
      <c r="B19" s="538" t="s">
        <v>445</v>
      </c>
      <c r="C19" s="453" t="s">
        <v>446</v>
      </c>
      <c r="D19" s="454">
        <v>832000</v>
      </c>
      <c r="E19" s="453"/>
      <c r="F19" s="453"/>
      <c r="G19" s="540">
        <f t="shared" si="0"/>
        <v>832000</v>
      </c>
    </row>
    <row r="20" spans="1:7" s="436" customFormat="1" ht="13.5" x14ac:dyDescent="0.2">
      <c r="A20" s="452" t="s">
        <v>28</v>
      </c>
      <c r="B20" s="652" t="s">
        <v>573</v>
      </c>
      <c r="C20" s="542" t="s">
        <v>572</v>
      </c>
      <c r="D20" s="543">
        <v>2760000</v>
      </c>
      <c r="E20" s="544"/>
      <c r="F20" s="544"/>
      <c r="G20" s="541">
        <f t="shared" si="0"/>
        <v>2760000</v>
      </c>
    </row>
    <row r="21" spans="1:7" s="436" customFormat="1" ht="13.5" x14ac:dyDescent="0.2">
      <c r="A21" s="452" t="s">
        <v>29</v>
      </c>
      <c r="B21" s="652" t="s">
        <v>579</v>
      </c>
      <c r="C21" s="542" t="s">
        <v>525</v>
      </c>
      <c r="D21" s="543"/>
      <c r="E21" s="544"/>
      <c r="F21" s="544"/>
      <c r="G21" s="541">
        <f t="shared" si="0"/>
        <v>0</v>
      </c>
    </row>
    <row r="22" spans="1:7" s="13" customFormat="1" ht="18" customHeight="1" x14ac:dyDescent="0.2">
      <c r="A22" s="452" t="s">
        <v>30</v>
      </c>
      <c r="B22" s="448" t="s">
        <v>216</v>
      </c>
      <c r="C22" s="449" t="s">
        <v>218</v>
      </c>
      <c r="D22" s="450">
        <f>SUM(D17:D21)</f>
        <v>9575200</v>
      </c>
      <c r="E22" s="451"/>
      <c r="F22" s="451"/>
      <c r="G22" s="546">
        <f t="shared" si="0"/>
        <v>9575200</v>
      </c>
    </row>
    <row r="23" spans="1:7" s="439" customFormat="1" ht="18" customHeight="1" x14ac:dyDescent="0.2">
      <c r="A23" s="452" t="s">
        <v>31</v>
      </c>
      <c r="B23" s="548" t="s">
        <v>217</v>
      </c>
      <c r="C23" s="549" t="s">
        <v>219</v>
      </c>
      <c r="D23" s="550">
        <f>SUM(D22,D16)</f>
        <v>41096200</v>
      </c>
      <c r="E23" s="551"/>
      <c r="F23" s="551"/>
      <c r="G23" s="552">
        <f t="shared" si="0"/>
        <v>41096200</v>
      </c>
    </row>
    <row r="24" spans="1:7" s="418" customFormat="1" ht="18" customHeight="1" x14ac:dyDescent="0.2">
      <c r="A24" s="452" t="s">
        <v>32</v>
      </c>
      <c r="B24" s="168" t="s">
        <v>447</v>
      </c>
      <c r="C24" s="698" t="s">
        <v>799</v>
      </c>
      <c r="D24" s="428">
        <v>7835000</v>
      </c>
      <c r="E24" s="333"/>
      <c r="F24" s="333"/>
      <c r="G24" s="424">
        <f t="shared" si="0"/>
        <v>7835000</v>
      </c>
    </row>
    <row r="25" spans="1:7" s="418" customFormat="1" ht="18" customHeight="1" x14ac:dyDescent="0.2">
      <c r="A25" s="802"/>
      <c r="B25" s="805" t="s">
        <v>798</v>
      </c>
      <c r="C25" s="806" t="s">
        <v>800</v>
      </c>
      <c r="D25" s="803">
        <v>317000</v>
      </c>
      <c r="E25" s="804"/>
      <c r="F25" s="804"/>
      <c r="G25" s="791">
        <f>SUM(D25:F25)</f>
        <v>317000</v>
      </c>
    </row>
    <row r="26" spans="1:7" s="12" customFormat="1" ht="18" customHeight="1" x14ac:dyDescent="0.2">
      <c r="A26" s="452" t="s">
        <v>33</v>
      </c>
      <c r="B26" s="168" t="s">
        <v>221</v>
      </c>
      <c r="C26" s="289" t="s">
        <v>220</v>
      </c>
      <c r="D26" s="429">
        <f>SUM(D24:D25)</f>
        <v>8152000</v>
      </c>
      <c r="E26" s="334"/>
      <c r="F26" s="334"/>
      <c r="G26" s="424">
        <f t="shared" si="0"/>
        <v>8152000</v>
      </c>
    </row>
    <row r="27" spans="1:7" s="438" customFormat="1" ht="18" customHeight="1" x14ac:dyDescent="0.2">
      <c r="A27" s="452" t="s">
        <v>34</v>
      </c>
      <c r="B27" s="677" t="s">
        <v>701</v>
      </c>
      <c r="C27" s="553"/>
      <c r="D27" s="554">
        <f>SUM(D26,D23)</f>
        <v>49248200</v>
      </c>
      <c r="E27" s="555"/>
      <c r="F27" s="555"/>
      <c r="G27" s="552">
        <f t="shared" si="0"/>
        <v>49248200</v>
      </c>
    </row>
    <row r="28" spans="1:7" s="418" customFormat="1" ht="18" customHeight="1" x14ac:dyDescent="0.2">
      <c r="A28" s="452" t="s">
        <v>35</v>
      </c>
      <c r="B28" s="168" t="s">
        <v>448</v>
      </c>
      <c r="C28" s="289" t="s">
        <v>449</v>
      </c>
      <c r="D28" s="428">
        <v>127000</v>
      </c>
      <c r="E28" s="333"/>
      <c r="F28" s="333"/>
      <c r="G28" s="792">
        <f t="shared" si="0"/>
        <v>127000</v>
      </c>
    </row>
    <row r="29" spans="1:7" s="418" customFormat="1" ht="18" customHeight="1" x14ac:dyDescent="0.2">
      <c r="A29" s="452" t="s">
        <v>36</v>
      </c>
      <c r="B29" s="168" t="s">
        <v>581</v>
      </c>
      <c r="C29" s="289" t="s">
        <v>580</v>
      </c>
      <c r="D29" s="428">
        <v>200000</v>
      </c>
      <c r="E29" s="333"/>
      <c r="F29" s="333"/>
      <c r="G29" s="792">
        <f t="shared" si="0"/>
        <v>200000</v>
      </c>
    </row>
    <row r="30" spans="1:7" s="418" customFormat="1" ht="18" customHeight="1" x14ac:dyDescent="0.2">
      <c r="A30" s="452" t="s">
        <v>37</v>
      </c>
      <c r="B30" s="697" t="s">
        <v>772</v>
      </c>
      <c r="C30" s="289" t="s">
        <v>450</v>
      </c>
      <c r="D30" s="428">
        <v>1300000</v>
      </c>
      <c r="E30" s="333"/>
      <c r="F30" s="333"/>
      <c r="G30" s="792">
        <f t="shared" si="0"/>
        <v>1300000</v>
      </c>
    </row>
    <row r="31" spans="1:7" s="418" customFormat="1" ht="18" customHeight="1" x14ac:dyDescent="0.2">
      <c r="A31" s="452" t="s">
        <v>38</v>
      </c>
      <c r="B31" s="168" t="s">
        <v>451</v>
      </c>
      <c r="C31" s="289" t="s">
        <v>450</v>
      </c>
      <c r="D31" s="428">
        <v>2031400</v>
      </c>
      <c r="E31" s="333"/>
      <c r="F31" s="333"/>
      <c r="G31" s="792">
        <f t="shared" si="0"/>
        <v>2031400</v>
      </c>
    </row>
    <row r="32" spans="1:7" s="435" customFormat="1" ht="18" customHeight="1" x14ac:dyDescent="0.2">
      <c r="A32" s="452" t="s">
        <v>69</v>
      </c>
      <c r="B32" s="431" t="s">
        <v>452</v>
      </c>
      <c r="C32" s="432" t="s">
        <v>453</v>
      </c>
      <c r="D32" s="794">
        <f>SUM(D28:D31)</f>
        <v>3658400</v>
      </c>
      <c r="E32" s="434"/>
      <c r="F32" s="434"/>
      <c r="G32" s="793">
        <f t="shared" si="0"/>
        <v>3658400</v>
      </c>
    </row>
    <row r="33" spans="1:7 16384:16384" s="435" customFormat="1" ht="18" customHeight="1" x14ac:dyDescent="0.2">
      <c r="A33" s="452" t="s">
        <v>70</v>
      </c>
      <c r="B33" s="431" t="s">
        <v>454</v>
      </c>
      <c r="C33" s="432" t="s">
        <v>455</v>
      </c>
      <c r="D33" s="794">
        <v>1436400</v>
      </c>
      <c r="E33" s="434"/>
      <c r="F33" s="434"/>
      <c r="G33" s="793">
        <f t="shared" si="0"/>
        <v>1436400</v>
      </c>
    </row>
    <row r="34" spans="1:7 16384:16384" s="418" customFormat="1" ht="18" customHeight="1" x14ac:dyDescent="0.2">
      <c r="A34" s="452" t="s">
        <v>71</v>
      </c>
      <c r="B34" s="724" t="s">
        <v>773</v>
      </c>
      <c r="C34" s="289"/>
      <c r="D34" s="428">
        <v>3168000</v>
      </c>
      <c r="E34" s="333"/>
      <c r="F34" s="333"/>
      <c r="G34" s="792">
        <f t="shared" si="0"/>
        <v>3168000</v>
      </c>
    </row>
    <row r="35" spans="1:7 16384:16384" s="418" customFormat="1" ht="18" customHeight="1" x14ac:dyDescent="0.2">
      <c r="A35" s="452" t="s">
        <v>72</v>
      </c>
      <c r="B35" s="713" t="s">
        <v>456</v>
      </c>
      <c r="C35" s="289"/>
      <c r="D35" s="428">
        <v>2287000</v>
      </c>
      <c r="E35" s="333"/>
      <c r="F35" s="333"/>
      <c r="G35" s="792">
        <f t="shared" si="0"/>
        <v>2287000</v>
      </c>
    </row>
    <row r="36" spans="1:7 16384:16384" s="418" customFormat="1" ht="18" customHeight="1" x14ac:dyDescent="0.2">
      <c r="A36" s="452" t="s">
        <v>80</v>
      </c>
      <c r="B36" s="713" t="s">
        <v>457</v>
      </c>
      <c r="C36" s="289"/>
      <c r="D36" s="428">
        <v>357000</v>
      </c>
      <c r="E36" s="333"/>
      <c r="F36" s="333"/>
      <c r="G36" s="792">
        <f t="shared" si="0"/>
        <v>357000</v>
      </c>
    </row>
    <row r="37" spans="1:7 16384:16384" s="418" customFormat="1" ht="18" customHeight="1" x14ac:dyDescent="0.2">
      <c r="A37" s="452" t="s">
        <v>81</v>
      </c>
      <c r="B37" s="169" t="s">
        <v>458</v>
      </c>
      <c r="C37" s="290" t="s">
        <v>459</v>
      </c>
      <c r="D37" s="429">
        <v>5812000</v>
      </c>
      <c r="E37" s="333"/>
      <c r="F37" s="333"/>
      <c r="G37" s="424">
        <f t="shared" si="0"/>
        <v>5812000</v>
      </c>
    </row>
    <row r="38" spans="1:7 16384:16384" s="418" customFormat="1" ht="18" customHeight="1" x14ac:dyDescent="0.2">
      <c r="A38" s="452" t="s">
        <v>82</v>
      </c>
      <c r="B38" s="169" t="s">
        <v>574</v>
      </c>
      <c r="C38" s="290" t="s">
        <v>480</v>
      </c>
      <c r="D38" s="429">
        <v>9328000</v>
      </c>
      <c r="E38" s="333"/>
      <c r="F38" s="333"/>
      <c r="G38" s="424">
        <f t="shared" si="0"/>
        <v>9328000</v>
      </c>
    </row>
    <row r="39" spans="1:7 16384:16384" s="418" customFormat="1" ht="18" customHeight="1" x14ac:dyDescent="0.2">
      <c r="A39" s="452" t="s">
        <v>83</v>
      </c>
      <c r="B39" s="169" t="s">
        <v>575</v>
      </c>
      <c r="C39" s="290" t="s">
        <v>576</v>
      </c>
      <c r="D39" s="429">
        <v>17000</v>
      </c>
      <c r="E39" s="333"/>
      <c r="F39" s="333"/>
      <c r="G39" s="424">
        <f t="shared" si="0"/>
        <v>17000</v>
      </c>
    </row>
    <row r="40" spans="1:7 16384:16384" s="418" customFormat="1" ht="18" customHeight="1" x14ac:dyDescent="0.2">
      <c r="A40" s="452" t="s">
        <v>84</v>
      </c>
      <c r="B40" s="169" t="s">
        <v>460</v>
      </c>
      <c r="C40" s="290" t="s">
        <v>461</v>
      </c>
      <c r="D40" s="429">
        <v>1559700</v>
      </c>
      <c r="E40" s="333"/>
      <c r="F40" s="333"/>
      <c r="G40" s="424">
        <f t="shared" si="0"/>
        <v>1559700</v>
      </c>
    </row>
    <row r="41" spans="1:7 16384:16384" s="418" customFormat="1" ht="18" customHeight="1" x14ac:dyDescent="0.2">
      <c r="A41" s="452" t="s">
        <v>90</v>
      </c>
      <c r="B41" s="697" t="s">
        <v>541</v>
      </c>
      <c r="C41" s="289" t="s">
        <v>464</v>
      </c>
      <c r="D41" s="428">
        <v>1988000</v>
      </c>
      <c r="E41" s="333"/>
      <c r="F41" s="333"/>
      <c r="G41" s="792">
        <f t="shared" si="0"/>
        <v>1988000</v>
      </c>
    </row>
    <row r="42" spans="1:7 16384:16384" s="418" customFormat="1" ht="18" customHeight="1" x14ac:dyDescent="0.2">
      <c r="A42" s="452" t="s">
        <v>91</v>
      </c>
      <c r="B42" s="697" t="s">
        <v>543</v>
      </c>
      <c r="C42" s="289" t="s">
        <v>465</v>
      </c>
      <c r="D42" s="428">
        <v>4370500</v>
      </c>
      <c r="E42" s="333"/>
      <c r="F42" s="333"/>
      <c r="G42" s="792">
        <f t="shared" si="0"/>
        <v>4370500</v>
      </c>
    </row>
    <row r="43" spans="1:7 16384:16384" s="418" customFormat="1" ht="18" customHeight="1" x14ac:dyDescent="0.2">
      <c r="A43" s="452" t="s">
        <v>97</v>
      </c>
      <c r="B43" s="168" t="s">
        <v>577</v>
      </c>
      <c r="C43" s="289" t="s">
        <v>578</v>
      </c>
      <c r="D43" s="428">
        <v>4000</v>
      </c>
      <c r="E43" s="333"/>
      <c r="F43" s="333"/>
      <c r="G43" s="792">
        <f t="shared" si="0"/>
        <v>4000</v>
      </c>
    </row>
    <row r="44" spans="1:7 16384:16384" s="418" customFormat="1" ht="18" customHeight="1" x14ac:dyDescent="0.2">
      <c r="A44" s="452" t="s">
        <v>481</v>
      </c>
      <c r="B44" s="703" t="s">
        <v>462</v>
      </c>
      <c r="C44" s="705" t="s">
        <v>463</v>
      </c>
      <c r="D44" s="428">
        <f>SUM(D41:D43)</f>
        <v>6362500</v>
      </c>
      <c r="E44" s="333"/>
      <c r="F44" s="333"/>
      <c r="G44" s="424">
        <f t="shared" si="0"/>
        <v>6362500</v>
      </c>
    </row>
    <row r="45" spans="1:7 16384:16384" s="418" customFormat="1" ht="18" customHeight="1" x14ac:dyDescent="0.2">
      <c r="A45" s="452" t="s">
        <v>482</v>
      </c>
      <c r="B45" s="703" t="s">
        <v>544</v>
      </c>
      <c r="C45" s="290" t="s">
        <v>545</v>
      </c>
      <c r="D45" s="429">
        <f>SUM(D46:D49)</f>
        <v>10245500</v>
      </c>
      <c r="E45" s="333"/>
      <c r="F45" s="333"/>
      <c r="G45" s="424">
        <f t="shared" si="0"/>
        <v>10245500</v>
      </c>
    </row>
    <row r="46" spans="1:7 16384:16384" s="418" customFormat="1" ht="18" customHeight="1" x14ac:dyDescent="0.2">
      <c r="A46" s="452" t="s">
        <v>483</v>
      </c>
      <c r="B46" s="168" t="s">
        <v>583</v>
      </c>
      <c r="C46" s="289" t="s">
        <v>582</v>
      </c>
      <c r="D46" s="428">
        <v>251000</v>
      </c>
      <c r="E46" s="333"/>
      <c r="F46" s="333"/>
      <c r="G46" s="792">
        <f t="shared" si="0"/>
        <v>251000</v>
      </c>
      <c r="XFD46" s="558">
        <f>SUM(G46)</f>
        <v>251000</v>
      </c>
    </row>
    <row r="47" spans="1:7 16384:16384" s="418" customFormat="1" ht="18" customHeight="1" x14ac:dyDescent="0.2">
      <c r="A47" s="452" t="s">
        <v>484</v>
      </c>
      <c r="B47" s="697" t="s">
        <v>725</v>
      </c>
      <c r="C47" s="289" t="s">
        <v>584</v>
      </c>
      <c r="D47" s="428">
        <v>997500</v>
      </c>
      <c r="E47" s="333"/>
      <c r="F47" s="333"/>
      <c r="G47" s="792">
        <f t="shared" si="0"/>
        <v>997500</v>
      </c>
    </row>
    <row r="48" spans="1:7 16384:16384" s="418" customFormat="1" ht="18" customHeight="1" x14ac:dyDescent="0.2">
      <c r="A48" s="452" t="s">
        <v>485</v>
      </c>
      <c r="B48" s="168" t="s">
        <v>546</v>
      </c>
      <c r="C48" s="289" t="s">
        <v>585</v>
      </c>
      <c r="D48" s="428">
        <v>6694000</v>
      </c>
      <c r="E48" s="333"/>
      <c r="F48" s="333"/>
      <c r="G48" s="792">
        <f t="shared" si="0"/>
        <v>6694000</v>
      </c>
    </row>
    <row r="49" spans="1:9" s="418" customFormat="1" ht="18" customHeight="1" x14ac:dyDescent="0.2">
      <c r="A49" s="452" t="s">
        <v>486</v>
      </c>
      <c r="B49" s="168" t="s">
        <v>586</v>
      </c>
      <c r="C49" s="289" t="s">
        <v>587</v>
      </c>
      <c r="D49" s="428">
        <v>2303000</v>
      </c>
      <c r="E49" s="333"/>
      <c r="F49" s="333"/>
      <c r="G49" s="792">
        <f t="shared" si="0"/>
        <v>2303000</v>
      </c>
    </row>
    <row r="50" spans="1:9" s="435" customFormat="1" ht="18" customHeight="1" x14ac:dyDescent="0.2">
      <c r="A50" s="452" t="s">
        <v>487</v>
      </c>
      <c r="B50" s="431" t="s">
        <v>466</v>
      </c>
      <c r="C50" s="432" t="s">
        <v>467</v>
      </c>
      <c r="D50" s="433">
        <f>D37+D38+D39+D40+D44+D45</f>
        <v>33324700</v>
      </c>
      <c r="E50" s="434"/>
      <c r="F50" s="434"/>
      <c r="G50" s="424">
        <f t="shared" si="0"/>
        <v>33324700</v>
      </c>
    </row>
    <row r="51" spans="1:9" s="435" customFormat="1" ht="18" customHeight="1" x14ac:dyDescent="0.2">
      <c r="A51" s="452" t="s">
        <v>488</v>
      </c>
      <c r="B51" s="431" t="s">
        <v>468</v>
      </c>
      <c r="C51" s="432" t="s">
        <v>550</v>
      </c>
      <c r="D51" s="433">
        <v>111000</v>
      </c>
      <c r="E51" s="434"/>
      <c r="F51" s="434"/>
      <c r="G51" s="424">
        <f t="shared" si="0"/>
        <v>111000</v>
      </c>
      <c r="I51" s="556"/>
    </row>
    <row r="52" spans="1:9" s="418" customFormat="1" ht="18" customHeight="1" x14ac:dyDescent="0.2">
      <c r="A52" s="452" t="s">
        <v>489</v>
      </c>
      <c r="B52" s="168" t="s">
        <v>469</v>
      </c>
      <c r="C52" s="289" t="s">
        <v>470</v>
      </c>
      <c r="D52" s="428">
        <v>10366200</v>
      </c>
      <c r="E52" s="333"/>
      <c r="F52" s="333"/>
      <c r="G52" s="792">
        <f t="shared" si="0"/>
        <v>10366200</v>
      </c>
      <c r="I52" s="557"/>
    </row>
    <row r="53" spans="1:9" s="418" customFormat="1" ht="18" customHeight="1" x14ac:dyDescent="0.2">
      <c r="A53" s="452" t="s">
        <v>490</v>
      </c>
      <c r="B53" s="168" t="s">
        <v>471</v>
      </c>
      <c r="C53" s="289" t="s">
        <v>472</v>
      </c>
      <c r="D53" s="428"/>
      <c r="E53" s="333"/>
      <c r="F53" s="333"/>
      <c r="G53" s="792">
        <f t="shared" si="0"/>
        <v>0</v>
      </c>
    </row>
    <row r="54" spans="1:9" s="418" customFormat="1" ht="18" customHeight="1" x14ac:dyDescent="0.2">
      <c r="A54" s="452" t="s">
        <v>491</v>
      </c>
      <c r="B54" s="168" t="s">
        <v>473</v>
      </c>
      <c r="C54" s="289" t="s">
        <v>474</v>
      </c>
      <c r="D54" s="428"/>
      <c r="E54" s="333"/>
      <c r="F54" s="333"/>
      <c r="G54" s="792">
        <f t="shared" si="0"/>
        <v>0</v>
      </c>
    </row>
    <row r="55" spans="1:9" s="435" customFormat="1" ht="18" customHeight="1" x14ac:dyDescent="0.2">
      <c r="A55" s="452" t="s">
        <v>492</v>
      </c>
      <c r="B55" s="431" t="s">
        <v>475</v>
      </c>
      <c r="C55" s="432" t="s">
        <v>476</v>
      </c>
      <c r="D55" s="433">
        <f>SUM(D52:D54)</f>
        <v>10366200</v>
      </c>
      <c r="E55" s="434"/>
      <c r="F55" s="434"/>
      <c r="G55" s="424">
        <f t="shared" si="0"/>
        <v>10366200</v>
      </c>
    </row>
    <row r="56" spans="1:9" s="438" customFormat="1" ht="18" customHeight="1" x14ac:dyDescent="0.2">
      <c r="A56" s="452" t="s">
        <v>554</v>
      </c>
      <c r="B56" s="440" t="s">
        <v>222</v>
      </c>
      <c r="C56" s="441" t="s">
        <v>223</v>
      </c>
      <c r="D56" s="819">
        <f>D32+D33+D50+D55+D51</f>
        <v>48896700</v>
      </c>
      <c r="E56" s="442"/>
      <c r="F56" s="442"/>
      <c r="G56" s="820">
        <f t="shared" si="0"/>
        <v>48896700</v>
      </c>
    </row>
    <row r="57" spans="1:9" s="12" customFormat="1" ht="21" customHeight="1" x14ac:dyDescent="0.2">
      <c r="A57" s="452" t="s">
        <v>555</v>
      </c>
      <c r="B57" s="703" t="s">
        <v>477</v>
      </c>
      <c r="C57" s="705" t="s">
        <v>224</v>
      </c>
      <c r="D57" s="429">
        <v>9000000</v>
      </c>
      <c r="E57" s="334"/>
      <c r="F57" s="334"/>
      <c r="G57" s="424">
        <f t="shared" si="0"/>
        <v>9000000</v>
      </c>
    </row>
    <row r="58" spans="1:9" s="12" customFormat="1" ht="23.25" customHeight="1" x14ac:dyDescent="0.2">
      <c r="A58" s="452" t="s">
        <v>556</v>
      </c>
      <c r="B58" s="168" t="s">
        <v>590</v>
      </c>
      <c r="C58" s="289" t="s">
        <v>591</v>
      </c>
      <c r="D58" s="824">
        <v>1687580</v>
      </c>
      <c r="E58" s="825"/>
      <c r="F58" s="825"/>
      <c r="G58" s="826">
        <f t="shared" si="0"/>
        <v>1687580</v>
      </c>
    </row>
    <row r="59" spans="1:9" s="12" customFormat="1" ht="29.25" customHeight="1" x14ac:dyDescent="0.2">
      <c r="A59" s="790"/>
      <c r="B59" s="676" t="s">
        <v>794</v>
      </c>
      <c r="C59" s="704" t="s">
        <v>227</v>
      </c>
      <c r="D59" s="827">
        <v>300000</v>
      </c>
      <c r="E59" s="828"/>
      <c r="F59" s="828"/>
      <c r="G59" s="829">
        <f>SUM(D59:F59)</f>
        <v>300000</v>
      </c>
    </row>
    <row r="60" spans="1:9" s="13" customFormat="1" ht="27.75" customHeight="1" x14ac:dyDescent="0.2">
      <c r="A60" s="452" t="s">
        <v>557</v>
      </c>
      <c r="B60" s="171" t="s">
        <v>118</v>
      </c>
      <c r="C60" s="305" t="s">
        <v>228</v>
      </c>
      <c r="D60" s="430">
        <f>D58+D59</f>
        <v>1987580</v>
      </c>
      <c r="E60" s="335">
        <f>SUM(E58:E58)</f>
        <v>0</v>
      </c>
      <c r="F60" s="335"/>
      <c r="G60" s="830">
        <f t="shared" si="0"/>
        <v>1987580</v>
      </c>
    </row>
    <row r="61" spans="1:9" s="13" customFormat="1" ht="21.75" customHeight="1" x14ac:dyDescent="0.2">
      <c r="A61" s="452" t="s">
        <v>558</v>
      </c>
      <c r="B61" s="170" t="s">
        <v>230</v>
      </c>
      <c r="C61" s="289" t="s">
        <v>229</v>
      </c>
      <c r="D61" s="428">
        <v>38101188</v>
      </c>
      <c r="E61" s="333"/>
      <c r="F61" s="333"/>
      <c r="G61" s="830">
        <f t="shared" si="0"/>
        <v>38101188</v>
      </c>
    </row>
    <row r="62" spans="1:9" s="12" customFormat="1" ht="17.25" customHeight="1" x14ac:dyDescent="0.2">
      <c r="A62" s="452" t="s">
        <v>559</v>
      </c>
      <c r="B62" s="170" t="s">
        <v>231</v>
      </c>
      <c r="C62" s="289" t="s">
        <v>232</v>
      </c>
      <c r="D62" s="428">
        <v>76871161</v>
      </c>
      <c r="E62" s="333"/>
      <c r="F62" s="333"/>
      <c r="G62" s="830">
        <f t="shared" si="0"/>
        <v>76871161</v>
      </c>
    </row>
    <row r="63" spans="1:9" s="13" customFormat="1" ht="23.25" customHeight="1" x14ac:dyDescent="0.2">
      <c r="A63" s="452" t="s">
        <v>560</v>
      </c>
      <c r="B63" s="270" t="s">
        <v>235</v>
      </c>
      <c r="C63" s="807" t="s">
        <v>801</v>
      </c>
      <c r="D63" s="429">
        <f>SUM(D62,D61,D60,D57,D56,D26,D23)</f>
        <v>224104829</v>
      </c>
      <c r="E63" s="334"/>
      <c r="F63" s="334"/>
      <c r="G63" s="830">
        <f t="shared" si="0"/>
        <v>224104829</v>
      </c>
    </row>
    <row r="64" spans="1:9" s="13" customFormat="1" ht="23.25" customHeight="1" x14ac:dyDescent="0.2">
      <c r="A64" s="790"/>
      <c r="B64" s="823" t="s">
        <v>806</v>
      </c>
      <c r="C64" s="821" t="s">
        <v>436</v>
      </c>
      <c r="D64" s="822">
        <f>óvoda!H22</f>
        <v>50759060</v>
      </c>
      <c r="E64" s="769"/>
      <c r="F64" s="769"/>
      <c r="G64" s="791">
        <f t="shared" si="0"/>
        <v>50759060</v>
      </c>
    </row>
    <row r="65" spans="1:18" s="469" customFormat="1" ht="23.25" customHeight="1" x14ac:dyDescent="0.25">
      <c r="A65" s="452" t="s">
        <v>724</v>
      </c>
      <c r="B65" s="464" t="s">
        <v>79</v>
      </c>
      <c r="C65" s="464" t="s">
        <v>807</v>
      </c>
      <c r="D65" s="465">
        <f>D63+D64</f>
        <v>274863889</v>
      </c>
      <c r="E65" s="466"/>
      <c r="F65" s="466"/>
      <c r="G65" s="467">
        <f t="shared" si="0"/>
        <v>274863889</v>
      </c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</row>
    <row r="68" spans="1:18" x14ac:dyDescent="0.2">
      <c r="G68" s="646"/>
    </row>
  </sheetData>
  <mergeCells count="3">
    <mergeCell ref="B1:G1"/>
    <mergeCell ref="A2:G2"/>
    <mergeCell ref="A3:G3"/>
  </mergeCells>
  <phoneticPr fontId="0" type="noConversion"/>
  <printOptions horizontalCentered="1"/>
  <pageMargins left="0.78740157480314965" right="0.78740157480314965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topLeftCell="A22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4" width="10.7109375" style="1" customWidth="1"/>
    <col min="5" max="6" width="9.28515625" style="1" customWidth="1"/>
    <col min="7" max="7" width="10.28515625" style="1" customWidth="1"/>
    <col min="8" max="22" width="9.140625" style="1"/>
  </cols>
  <sheetData>
    <row r="1" spans="1:22" x14ac:dyDescent="0.2">
      <c r="B1" s="847" t="s">
        <v>350</v>
      </c>
      <c r="C1" s="847"/>
      <c r="D1" s="847"/>
      <c r="E1" s="847"/>
      <c r="F1" s="847"/>
      <c r="G1" s="847"/>
    </row>
    <row r="2" spans="1:22" ht="36" customHeight="1" x14ac:dyDescent="0.3">
      <c r="A2" s="853" t="s">
        <v>54</v>
      </c>
      <c r="B2" s="853"/>
      <c r="C2" s="853"/>
      <c r="D2" s="853"/>
      <c r="E2" s="853"/>
      <c r="F2" s="853"/>
      <c r="G2" s="853"/>
    </row>
    <row r="3" spans="1:22" ht="18.75" x14ac:dyDescent="0.3">
      <c r="A3" s="853" t="s">
        <v>365</v>
      </c>
      <c r="B3" s="853"/>
      <c r="C3" s="853"/>
      <c r="D3" s="853"/>
      <c r="E3" s="853"/>
      <c r="F3" s="853"/>
      <c r="G3" s="853"/>
    </row>
    <row r="4" spans="1:22" x14ac:dyDescent="0.2">
      <c r="G4" s="93"/>
    </row>
    <row r="5" spans="1:22" x14ac:dyDescent="0.2">
      <c r="G5" s="93" t="s">
        <v>14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94" t="s">
        <v>13</v>
      </c>
      <c r="B6" s="95" t="s">
        <v>12</v>
      </c>
      <c r="C6" s="96" t="s">
        <v>157</v>
      </c>
      <c r="D6" s="306" t="s">
        <v>334</v>
      </c>
      <c r="E6" s="306" t="s">
        <v>335</v>
      </c>
      <c r="F6" s="306" t="s">
        <v>336</v>
      </c>
      <c r="G6" s="174" t="s">
        <v>363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97"/>
      <c r="B7" s="98" t="s">
        <v>100</v>
      </c>
      <c r="C7" s="98" t="s">
        <v>101</v>
      </c>
      <c r="D7" s="303" t="s">
        <v>102</v>
      </c>
      <c r="E7" s="303" t="s">
        <v>103</v>
      </c>
      <c r="F7" s="303" t="s">
        <v>104</v>
      </c>
      <c r="G7" s="99" t="s">
        <v>105</v>
      </c>
    </row>
    <row r="8" spans="1:22" s="12" customFormat="1" ht="21" customHeight="1" x14ac:dyDescent="0.2">
      <c r="A8" s="279" t="s">
        <v>5</v>
      </c>
      <c r="B8" s="168" t="s">
        <v>170</v>
      </c>
      <c r="C8" s="289" t="s">
        <v>171</v>
      </c>
      <c r="D8" s="330">
        <v>19924</v>
      </c>
      <c r="E8" s="304"/>
      <c r="F8" s="304"/>
      <c r="G8" s="307">
        <f>D8+E8+F8</f>
        <v>19924</v>
      </c>
    </row>
    <row r="9" spans="1:22" s="12" customFormat="1" ht="21" customHeight="1" x14ac:dyDescent="0.2">
      <c r="A9" s="279" t="s">
        <v>6</v>
      </c>
      <c r="B9" s="169" t="s">
        <v>313</v>
      </c>
      <c r="C9" s="290" t="s">
        <v>172</v>
      </c>
      <c r="D9" s="331">
        <f>D8</f>
        <v>19924</v>
      </c>
      <c r="E9" s="305"/>
      <c r="F9" s="305"/>
      <c r="G9" s="292">
        <f>SUM(G8:G8)</f>
        <v>19924</v>
      </c>
    </row>
    <row r="10" spans="1:22" s="12" customFormat="1" ht="21" customHeight="1" x14ac:dyDescent="0.2">
      <c r="A10" s="279" t="s">
        <v>7</v>
      </c>
      <c r="B10" s="170" t="s">
        <v>2</v>
      </c>
      <c r="C10" s="289" t="s">
        <v>188</v>
      </c>
      <c r="D10" s="304"/>
      <c r="E10" s="304"/>
      <c r="F10" s="304"/>
      <c r="G10" s="293"/>
    </row>
    <row r="11" spans="1:22" s="12" customFormat="1" ht="21" customHeight="1" x14ac:dyDescent="0.2">
      <c r="A11" s="279" t="s">
        <v>8</v>
      </c>
      <c r="B11" s="170" t="s">
        <v>189</v>
      </c>
      <c r="C11" s="289" t="s">
        <v>190</v>
      </c>
      <c r="D11" s="304"/>
      <c r="E11" s="304"/>
      <c r="F11" s="304"/>
      <c r="G11" s="293"/>
    </row>
    <row r="12" spans="1:22" s="12" customFormat="1" ht="21" customHeight="1" x14ac:dyDescent="0.2">
      <c r="A12" s="279" t="s">
        <v>9</v>
      </c>
      <c r="B12" s="170" t="s">
        <v>191</v>
      </c>
      <c r="C12" s="289" t="s">
        <v>192</v>
      </c>
      <c r="D12" s="304"/>
      <c r="E12" s="304"/>
      <c r="F12" s="304"/>
      <c r="G12" s="293"/>
    </row>
    <row r="13" spans="1:22" s="12" customFormat="1" ht="23.25" customHeight="1" x14ac:dyDescent="0.2">
      <c r="A13" s="279" t="s">
        <v>10</v>
      </c>
      <c r="B13" s="170" t="s">
        <v>193</v>
      </c>
      <c r="C13" s="289" t="s">
        <v>194</v>
      </c>
      <c r="D13" s="304"/>
      <c r="E13" s="304"/>
      <c r="F13" s="304"/>
      <c r="G13" s="293"/>
    </row>
    <row r="14" spans="1:22" s="12" customFormat="1" ht="20.25" customHeight="1" x14ac:dyDescent="0.2">
      <c r="A14" s="279" t="s">
        <v>11</v>
      </c>
      <c r="B14" s="170" t="s">
        <v>195</v>
      </c>
      <c r="C14" s="289" t="s">
        <v>196</v>
      </c>
      <c r="D14" s="304"/>
      <c r="E14" s="304"/>
      <c r="F14" s="304"/>
      <c r="G14" s="294"/>
    </row>
    <row r="15" spans="1:22" s="13" customFormat="1" ht="27.75" customHeight="1" x14ac:dyDescent="0.2">
      <c r="A15" s="279" t="s">
        <v>22</v>
      </c>
      <c r="B15" s="170" t="s">
        <v>197</v>
      </c>
      <c r="C15" s="289" t="s">
        <v>198</v>
      </c>
      <c r="D15" s="304"/>
      <c r="E15" s="304"/>
      <c r="F15" s="304"/>
      <c r="G15" s="295"/>
    </row>
    <row r="16" spans="1:22" s="13" customFormat="1" ht="27.75" customHeight="1" x14ac:dyDescent="0.2">
      <c r="A16" s="279" t="s">
        <v>23</v>
      </c>
      <c r="B16" s="170" t="s">
        <v>199</v>
      </c>
      <c r="C16" s="289" t="s">
        <v>200</v>
      </c>
      <c r="D16" s="304"/>
      <c r="E16" s="304"/>
      <c r="F16" s="304"/>
      <c r="G16" s="296"/>
    </row>
    <row r="17" spans="1:8" s="12" customFormat="1" ht="23.25" customHeight="1" x14ac:dyDescent="0.2">
      <c r="A17" s="279" t="s">
        <v>24</v>
      </c>
      <c r="B17" s="170" t="s">
        <v>201</v>
      </c>
      <c r="C17" s="289" t="s">
        <v>202</v>
      </c>
      <c r="D17" s="304"/>
      <c r="E17" s="304"/>
      <c r="F17" s="304"/>
      <c r="G17" s="297"/>
    </row>
    <row r="18" spans="1:8" s="12" customFormat="1" ht="27.75" customHeight="1" x14ac:dyDescent="0.2">
      <c r="A18" s="279" t="s">
        <v>25</v>
      </c>
      <c r="B18" s="170" t="s">
        <v>203</v>
      </c>
      <c r="C18" s="289" t="s">
        <v>204</v>
      </c>
      <c r="D18" s="304"/>
      <c r="E18" s="304"/>
      <c r="F18" s="304"/>
      <c r="G18" s="298"/>
    </row>
    <row r="19" spans="1:8" s="13" customFormat="1" ht="24" customHeight="1" x14ac:dyDescent="0.2">
      <c r="A19" s="279" t="s">
        <v>26</v>
      </c>
      <c r="B19" s="171" t="s">
        <v>314</v>
      </c>
      <c r="C19" s="290" t="s">
        <v>205</v>
      </c>
      <c r="D19" s="332">
        <f>SUM(D10:D18)</f>
        <v>0</v>
      </c>
      <c r="E19" s="299">
        <f>SUM(E10:E18)</f>
        <v>0</v>
      </c>
      <c r="F19" s="299">
        <f>SUM(F10:F18)</f>
        <v>0</v>
      </c>
      <c r="G19" s="299">
        <f>SUM(G10:G18)</f>
        <v>0</v>
      </c>
    </row>
    <row r="20" spans="1:8" ht="24" customHeight="1" x14ac:dyDescent="0.2">
      <c r="A20" s="279" t="s">
        <v>27</v>
      </c>
      <c r="B20" s="169" t="s">
        <v>290</v>
      </c>
      <c r="C20" s="290" t="s">
        <v>211</v>
      </c>
      <c r="D20" s="305"/>
      <c r="E20" s="305"/>
      <c r="F20" s="305"/>
      <c r="G20" s="300"/>
    </row>
    <row r="21" spans="1:8" ht="24" customHeight="1" x14ac:dyDescent="0.2">
      <c r="A21" s="279" t="s">
        <v>28</v>
      </c>
      <c r="B21" s="169" t="s">
        <v>312</v>
      </c>
      <c r="C21" s="290" t="s">
        <v>212</v>
      </c>
      <c r="D21" s="305"/>
      <c r="E21" s="305"/>
      <c r="F21" s="305"/>
      <c r="G21" s="301"/>
    </row>
    <row r="22" spans="1:8" ht="24" customHeight="1" x14ac:dyDescent="0.2">
      <c r="A22" s="279" t="s">
        <v>29</v>
      </c>
      <c r="B22" s="171" t="s">
        <v>315</v>
      </c>
      <c r="C22" s="290" t="s">
        <v>213</v>
      </c>
      <c r="D22" s="273">
        <f>D19+D20+D21+D9</f>
        <v>19924</v>
      </c>
      <c r="E22" s="273">
        <f>E19+E20+E21+E9</f>
        <v>0</v>
      </c>
      <c r="F22" s="273">
        <f>F19+F20+F21+F9</f>
        <v>0</v>
      </c>
      <c r="G22" s="273">
        <f>G19+G20+G21+G9</f>
        <v>19924</v>
      </c>
      <c r="H22" s="12"/>
    </row>
    <row r="24" spans="1:8" ht="18.75" x14ac:dyDescent="0.3">
      <c r="A24" s="853" t="s">
        <v>54</v>
      </c>
      <c r="B24" s="853"/>
      <c r="C24" s="853"/>
      <c r="D24" s="853"/>
      <c r="E24" s="853"/>
      <c r="F24" s="853"/>
      <c r="G24" s="853"/>
    </row>
    <row r="25" spans="1:8" ht="18.75" x14ac:dyDescent="0.3">
      <c r="A25" s="853" t="s">
        <v>366</v>
      </c>
      <c r="B25" s="852"/>
      <c r="C25" s="852"/>
      <c r="D25" s="852"/>
      <c r="E25" s="852"/>
      <c r="F25" s="852"/>
      <c r="G25" s="852"/>
    </row>
    <row r="26" spans="1:8" ht="15.75" x14ac:dyDescent="0.25">
      <c r="A26" s="2"/>
      <c r="B26" s="3"/>
      <c r="C26" s="3"/>
      <c r="D26" s="3"/>
      <c r="E26" s="3"/>
      <c r="F26" s="3"/>
    </row>
    <row r="27" spans="1:8" x14ac:dyDescent="0.2">
      <c r="A27" s="4"/>
      <c r="B27" s="3" t="s">
        <v>18</v>
      </c>
      <c r="C27" s="3"/>
      <c r="D27" s="3"/>
      <c r="E27" s="3"/>
      <c r="F27" s="3"/>
    </row>
    <row r="28" spans="1:8" x14ac:dyDescent="0.2">
      <c r="G28" s="93" t="s">
        <v>14</v>
      </c>
    </row>
    <row r="29" spans="1:8" ht="36" x14ac:dyDescent="0.2">
      <c r="A29" s="94" t="s">
        <v>13</v>
      </c>
      <c r="B29" s="95" t="s">
        <v>12</v>
      </c>
      <c r="C29" s="96" t="s">
        <v>157</v>
      </c>
      <c r="D29" s="306" t="s">
        <v>334</v>
      </c>
      <c r="E29" s="306" t="s">
        <v>335</v>
      </c>
      <c r="F29" s="306" t="s">
        <v>336</v>
      </c>
      <c r="G29" s="174" t="s">
        <v>363</v>
      </c>
    </row>
    <row r="30" spans="1:8" ht="18.75" customHeight="1" x14ac:dyDescent="0.2">
      <c r="A30" s="97"/>
      <c r="B30" s="98" t="s">
        <v>100</v>
      </c>
      <c r="C30" s="98" t="s">
        <v>101</v>
      </c>
      <c r="D30" s="303" t="s">
        <v>102</v>
      </c>
      <c r="E30" s="303" t="s">
        <v>103</v>
      </c>
      <c r="F30" s="303" t="s">
        <v>104</v>
      </c>
      <c r="G30" s="99" t="s">
        <v>105</v>
      </c>
    </row>
    <row r="31" spans="1:8" ht="18.75" customHeight="1" x14ac:dyDescent="0.2">
      <c r="A31" s="172" t="s">
        <v>5</v>
      </c>
      <c r="B31" s="168" t="s">
        <v>214</v>
      </c>
      <c r="C31" s="289" t="s">
        <v>215</v>
      </c>
      <c r="D31" s="333">
        <v>13080</v>
      </c>
      <c r="E31" s="304"/>
      <c r="F31" s="304"/>
      <c r="G31" s="307">
        <f>D31+E31+F31</f>
        <v>13080</v>
      </c>
    </row>
    <row r="32" spans="1:8" ht="18.75" customHeight="1" x14ac:dyDescent="0.2">
      <c r="A32" s="172" t="s">
        <v>6</v>
      </c>
      <c r="B32" s="168" t="s">
        <v>216</v>
      </c>
      <c r="C32" s="289" t="s">
        <v>218</v>
      </c>
      <c r="D32" s="333">
        <v>520</v>
      </c>
      <c r="E32" s="304"/>
      <c r="F32" s="304"/>
      <c r="G32" s="307">
        <f>D32+E32+F32</f>
        <v>520</v>
      </c>
    </row>
    <row r="33" spans="1:7" ht="18.75" customHeight="1" x14ac:dyDescent="0.2">
      <c r="A33" s="173" t="s">
        <v>7</v>
      </c>
      <c r="B33" s="169" t="s">
        <v>217</v>
      </c>
      <c r="C33" s="290" t="s">
        <v>219</v>
      </c>
      <c r="D33" s="334">
        <f>D31+D32</f>
        <v>13600</v>
      </c>
      <c r="E33" s="305"/>
      <c r="F33" s="305"/>
      <c r="G33" s="307">
        <f>D33+E33+F33</f>
        <v>13600</v>
      </c>
    </row>
    <row r="34" spans="1:7" ht="18.75" customHeight="1" x14ac:dyDescent="0.2">
      <c r="A34" s="173" t="s">
        <v>8</v>
      </c>
      <c r="B34" s="169" t="s">
        <v>221</v>
      </c>
      <c r="C34" s="290" t="s">
        <v>220</v>
      </c>
      <c r="D34" s="334">
        <v>3647</v>
      </c>
      <c r="E34" s="305"/>
      <c r="F34" s="305"/>
      <c r="G34" s="307">
        <f>D34+E34+F34</f>
        <v>3647</v>
      </c>
    </row>
    <row r="35" spans="1:7" ht="18.75" customHeight="1" x14ac:dyDescent="0.2">
      <c r="A35" s="173" t="s">
        <v>9</v>
      </c>
      <c r="B35" s="169" t="s">
        <v>222</v>
      </c>
      <c r="C35" s="290" t="s">
        <v>223</v>
      </c>
      <c r="D35" s="334">
        <v>2677</v>
      </c>
      <c r="E35" s="305"/>
      <c r="F35" s="305"/>
      <c r="G35" s="307">
        <f>D35+E35+F35</f>
        <v>2677</v>
      </c>
    </row>
    <row r="36" spans="1:7" ht="18.75" customHeight="1" x14ac:dyDescent="0.2">
      <c r="A36" s="173" t="s">
        <v>10</v>
      </c>
      <c r="B36" s="168" t="s">
        <v>117</v>
      </c>
      <c r="C36" s="289" t="s">
        <v>224</v>
      </c>
      <c r="D36" s="333"/>
      <c r="E36" s="304"/>
      <c r="F36" s="304"/>
      <c r="G36" s="308"/>
    </row>
    <row r="37" spans="1:7" ht="18.75" customHeight="1" x14ac:dyDescent="0.2">
      <c r="A37" s="172" t="s">
        <v>11</v>
      </c>
      <c r="B37" s="168" t="s">
        <v>225</v>
      </c>
      <c r="C37" s="289" t="s">
        <v>226</v>
      </c>
      <c r="D37" s="333"/>
      <c r="E37" s="304"/>
      <c r="F37" s="304"/>
      <c r="G37" s="308"/>
    </row>
    <row r="38" spans="1:7" ht="18.75" customHeight="1" x14ac:dyDescent="0.2">
      <c r="A38" s="172" t="s">
        <v>22</v>
      </c>
      <c r="B38" s="170" t="s">
        <v>1</v>
      </c>
      <c r="C38" s="289" t="s">
        <v>227</v>
      </c>
      <c r="D38" s="333"/>
      <c r="E38" s="304"/>
      <c r="F38" s="304"/>
      <c r="G38" s="293"/>
    </row>
    <row r="39" spans="1:7" ht="18.75" customHeight="1" x14ac:dyDescent="0.2">
      <c r="A39" s="173" t="s">
        <v>23</v>
      </c>
      <c r="B39" s="171" t="s">
        <v>118</v>
      </c>
      <c r="C39" s="290" t="s">
        <v>228</v>
      </c>
      <c r="D39" s="334"/>
      <c r="E39" s="305"/>
      <c r="F39" s="305"/>
      <c r="G39" s="291">
        <f>G37+G38</f>
        <v>0</v>
      </c>
    </row>
    <row r="40" spans="1:7" ht="18.75" customHeight="1" x14ac:dyDescent="0.2">
      <c r="A40" s="172" t="s">
        <v>24</v>
      </c>
      <c r="B40" s="170" t="s">
        <v>230</v>
      </c>
      <c r="C40" s="289" t="s">
        <v>229</v>
      </c>
      <c r="D40" s="333"/>
      <c r="E40" s="304"/>
      <c r="F40" s="304"/>
      <c r="G40" s="292"/>
    </row>
    <row r="41" spans="1:7" ht="18.75" customHeight="1" x14ac:dyDescent="0.2">
      <c r="A41" s="172" t="s">
        <v>25</v>
      </c>
      <c r="B41" s="170" t="s">
        <v>231</v>
      </c>
      <c r="C41" s="289" t="s">
        <v>232</v>
      </c>
      <c r="D41" s="333"/>
      <c r="E41" s="304"/>
      <c r="F41" s="304"/>
      <c r="G41" s="293"/>
    </row>
    <row r="42" spans="1:7" ht="18.75" customHeight="1" x14ac:dyDescent="0.2">
      <c r="A42" s="172" t="s">
        <v>26</v>
      </c>
      <c r="B42" s="168" t="s">
        <v>63</v>
      </c>
      <c r="C42" s="289" t="s">
        <v>233</v>
      </c>
      <c r="D42" s="333"/>
      <c r="E42" s="304"/>
      <c r="F42" s="304"/>
      <c r="G42" s="293"/>
    </row>
    <row r="43" spans="1:7" ht="18.75" customHeight="1" x14ac:dyDescent="0.2">
      <c r="A43" s="173" t="s">
        <v>27</v>
      </c>
      <c r="B43" s="169" t="s">
        <v>235</v>
      </c>
      <c r="C43" s="290" t="s">
        <v>234</v>
      </c>
      <c r="D43" s="334">
        <f>D33+D34+D35+D39+D40+D41+D42</f>
        <v>19924</v>
      </c>
      <c r="E43" s="334">
        <f>E33+E34+E35+E39+E40+E41+E42</f>
        <v>0</v>
      </c>
      <c r="F43" s="334">
        <f>F33+F34+F35+F39+F40+F41+F42</f>
        <v>0</v>
      </c>
      <c r="G43" s="334">
        <f>G33+G34+G35+G39+G40+G41+G42</f>
        <v>19924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8"/>
  <sheetViews>
    <sheetView topLeftCell="A85" zoomScaleNormal="100" workbookViewId="0">
      <selection activeCell="F111" sqref="F111"/>
    </sheetView>
  </sheetViews>
  <sheetFormatPr defaultRowHeight="12.75" x14ac:dyDescent="0.2"/>
  <cols>
    <col min="1" max="1" width="4.5703125" customWidth="1"/>
    <col min="2" max="2" width="57.140625" style="1" customWidth="1"/>
    <col min="3" max="3" width="6.5703125" style="1" customWidth="1"/>
    <col min="4" max="4" width="16.28515625" style="506" customWidth="1"/>
    <col min="5" max="5" width="16.42578125" style="506" customWidth="1"/>
    <col min="6" max="6" width="20.85546875" style="726" customWidth="1"/>
    <col min="7" max="7" width="18" style="506" customWidth="1"/>
    <col min="8" max="8" width="15.28515625" style="1" customWidth="1"/>
    <col min="9" max="19" width="9.140625" style="1"/>
  </cols>
  <sheetData>
    <row r="1" spans="1:19" x14ac:dyDescent="0.2">
      <c r="B1" s="847" t="s">
        <v>703</v>
      </c>
      <c r="C1" s="847"/>
      <c r="D1" s="847"/>
      <c r="E1" s="847"/>
      <c r="F1" s="847"/>
      <c r="G1" s="847"/>
      <c r="H1" s="847"/>
    </row>
    <row r="2" spans="1:19" ht="36" customHeight="1" x14ac:dyDescent="0.3">
      <c r="A2" s="854" t="s">
        <v>702</v>
      </c>
      <c r="B2" s="852"/>
      <c r="C2" s="852"/>
      <c r="D2" s="852"/>
      <c r="E2" s="852"/>
      <c r="F2" s="852"/>
      <c r="G2" s="852"/>
      <c r="H2" s="852"/>
    </row>
    <row r="3" spans="1:19" ht="18.75" x14ac:dyDescent="0.3">
      <c r="A3" s="852" t="s">
        <v>697</v>
      </c>
      <c r="B3" s="852"/>
      <c r="C3" s="852"/>
      <c r="D3" s="852"/>
      <c r="E3" s="852"/>
      <c r="F3" s="852"/>
      <c r="G3" s="852"/>
      <c r="H3" s="852"/>
    </row>
    <row r="5" spans="1:19" x14ac:dyDescent="0.2">
      <c r="I5"/>
      <c r="J5"/>
      <c r="K5"/>
      <c r="L5"/>
      <c r="M5"/>
      <c r="N5"/>
      <c r="O5"/>
      <c r="P5"/>
      <c r="Q5"/>
      <c r="R5"/>
      <c r="S5"/>
    </row>
    <row r="6" spans="1:19" ht="77.25" customHeight="1" x14ac:dyDescent="0.2">
      <c r="A6" s="94" t="s">
        <v>13</v>
      </c>
      <c r="B6" s="95" t="s">
        <v>12</v>
      </c>
      <c r="C6" s="96" t="s">
        <v>157</v>
      </c>
      <c r="D6" s="561" t="s">
        <v>596</v>
      </c>
      <c r="E6" s="561" t="s">
        <v>597</v>
      </c>
      <c r="F6" s="774" t="s">
        <v>776</v>
      </c>
      <c r="G6" s="561" t="s">
        <v>598</v>
      </c>
      <c r="H6" s="327" t="s">
        <v>599</v>
      </c>
      <c r="I6"/>
      <c r="J6"/>
      <c r="K6"/>
      <c r="L6"/>
      <c r="M6"/>
      <c r="N6"/>
      <c r="O6"/>
      <c r="P6"/>
      <c r="Q6"/>
      <c r="R6"/>
      <c r="S6"/>
    </row>
    <row r="7" spans="1:19" s="12" customFormat="1" ht="18" customHeight="1" x14ac:dyDescent="0.2">
      <c r="A7" s="97"/>
      <c r="B7" s="98" t="s">
        <v>100</v>
      </c>
      <c r="C7" s="98" t="s">
        <v>101</v>
      </c>
      <c r="D7" s="303"/>
      <c r="E7" s="303"/>
      <c r="F7" s="761"/>
      <c r="G7" s="303"/>
      <c r="H7" s="303"/>
    </row>
    <row r="8" spans="1:19" s="12" customFormat="1" ht="29.25" customHeight="1" x14ac:dyDescent="0.2">
      <c r="A8" s="279" t="s">
        <v>5</v>
      </c>
      <c r="B8" s="168" t="s">
        <v>170</v>
      </c>
      <c r="C8" s="289" t="s">
        <v>171</v>
      </c>
      <c r="D8" s="289"/>
      <c r="E8" s="289"/>
      <c r="F8" s="762"/>
      <c r="G8" s="289"/>
      <c r="H8" s="333"/>
    </row>
    <row r="9" spans="1:19" s="12" customFormat="1" ht="18" customHeight="1" x14ac:dyDescent="0.2">
      <c r="A9" s="279" t="s">
        <v>6</v>
      </c>
      <c r="B9" s="169" t="s">
        <v>313</v>
      </c>
      <c r="C9" s="290" t="s">
        <v>172</v>
      </c>
      <c r="D9" s="290"/>
      <c r="E9" s="290"/>
      <c r="F9" s="763"/>
      <c r="G9" s="290"/>
      <c r="H9" s="334"/>
    </row>
    <row r="10" spans="1:19" s="12" customFormat="1" ht="18" customHeight="1" x14ac:dyDescent="0.2">
      <c r="A10" s="279" t="s">
        <v>7</v>
      </c>
      <c r="B10" s="170" t="s">
        <v>2</v>
      </c>
      <c r="C10" s="289" t="s">
        <v>188</v>
      </c>
      <c r="D10" s="289"/>
      <c r="E10" s="289"/>
      <c r="F10" s="762"/>
      <c r="G10" s="289"/>
      <c r="H10" s="333"/>
    </row>
    <row r="11" spans="1:19" s="12" customFormat="1" ht="18" customHeight="1" x14ac:dyDescent="0.2">
      <c r="A11" s="279" t="s">
        <v>8</v>
      </c>
      <c r="B11" s="170" t="s">
        <v>189</v>
      </c>
      <c r="C11" s="289" t="s">
        <v>190</v>
      </c>
      <c r="D11" s="289"/>
      <c r="E11" s="289"/>
      <c r="F11" s="762"/>
      <c r="G11" s="289"/>
      <c r="H11" s="333"/>
    </row>
    <row r="12" spans="1:19" s="12" customFormat="1" ht="18" customHeight="1" x14ac:dyDescent="0.2">
      <c r="A12" s="279" t="s">
        <v>9</v>
      </c>
      <c r="B12" s="170" t="s">
        <v>191</v>
      </c>
      <c r="C12" s="289" t="s">
        <v>192</v>
      </c>
      <c r="D12" s="289"/>
      <c r="E12" s="289"/>
      <c r="F12" s="762"/>
      <c r="G12" s="289"/>
      <c r="H12" s="333"/>
    </row>
    <row r="13" spans="1:19" s="12" customFormat="1" ht="18" customHeight="1" x14ac:dyDescent="0.2">
      <c r="A13" s="279" t="s">
        <v>10</v>
      </c>
      <c r="B13" s="170" t="s">
        <v>193</v>
      </c>
      <c r="C13" s="289" t="s">
        <v>194</v>
      </c>
      <c r="D13" s="289"/>
      <c r="E13" s="289"/>
      <c r="F13" s="762"/>
      <c r="G13" s="565">
        <v>527000</v>
      </c>
      <c r="H13" s="333">
        <f>SUM(D13:G13)</f>
        <v>527000</v>
      </c>
    </row>
    <row r="14" spans="1:19" s="12" customFormat="1" ht="18" customHeight="1" x14ac:dyDescent="0.2">
      <c r="A14" s="279" t="s">
        <v>11</v>
      </c>
      <c r="B14" s="170" t="s">
        <v>195</v>
      </c>
      <c r="C14" s="289" t="s">
        <v>196</v>
      </c>
      <c r="D14" s="289"/>
      <c r="E14" s="289"/>
      <c r="F14" s="762"/>
      <c r="G14" s="565">
        <v>142290</v>
      </c>
      <c r="H14" s="333">
        <f>SUM(D14:G14)</f>
        <v>142290</v>
      </c>
    </row>
    <row r="15" spans="1:19" s="12" customFormat="1" ht="18" customHeight="1" x14ac:dyDescent="0.2">
      <c r="A15" s="279" t="s">
        <v>22</v>
      </c>
      <c r="B15" s="170" t="s">
        <v>197</v>
      </c>
      <c r="C15" s="289" t="s">
        <v>198</v>
      </c>
      <c r="D15" s="289"/>
      <c r="E15" s="289"/>
      <c r="F15" s="762"/>
      <c r="G15" s="565"/>
      <c r="H15" s="333"/>
    </row>
    <row r="16" spans="1:19" s="13" customFormat="1" ht="18" customHeight="1" x14ac:dyDescent="0.2">
      <c r="A16" s="279" t="s">
        <v>23</v>
      </c>
      <c r="B16" s="170" t="s">
        <v>199</v>
      </c>
      <c r="C16" s="289" t="s">
        <v>200</v>
      </c>
      <c r="D16" s="289"/>
      <c r="E16" s="289"/>
      <c r="F16" s="762"/>
      <c r="G16" s="565"/>
      <c r="H16" s="333"/>
    </row>
    <row r="17" spans="1:9" s="12" customFormat="1" ht="18" customHeight="1" x14ac:dyDescent="0.2">
      <c r="A17" s="279" t="s">
        <v>24</v>
      </c>
      <c r="B17" s="170" t="s">
        <v>201</v>
      </c>
      <c r="C17" s="289" t="s">
        <v>202</v>
      </c>
      <c r="D17" s="289"/>
      <c r="E17" s="289"/>
      <c r="F17" s="762"/>
      <c r="G17" s="565"/>
      <c r="H17" s="333"/>
    </row>
    <row r="18" spans="1:9" s="12" customFormat="1" ht="27.75" customHeight="1" x14ac:dyDescent="0.2">
      <c r="A18" s="279" t="s">
        <v>25</v>
      </c>
      <c r="B18" s="170" t="s">
        <v>203</v>
      </c>
      <c r="C18" s="289" t="s">
        <v>204</v>
      </c>
      <c r="D18" s="289"/>
      <c r="E18" s="289"/>
      <c r="F18" s="762"/>
      <c r="G18" s="565"/>
      <c r="H18" s="333"/>
    </row>
    <row r="19" spans="1:9" s="12" customFormat="1" ht="18" customHeight="1" x14ac:dyDescent="0.2">
      <c r="A19" s="279" t="s">
        <v>26</v>
      </c>
      <c r="B19" s="711" t="s">
        <v>727</v>
      </c>
      <c r="C19" s="290" t="s">
        <v>205</v>
      </c>
      <c r="D19" s="290"/>
      <c r="E19" s="290"/>
      <c r="F19" s="763"/>
      <c r="G19" s="566">
        <f>SUM(G10:G18)</f>
        <v>669290</v>
      </c>
      <c r="H19" s="334">
        <f>SUM(D19:G19)</f>
        <v>669290</v>
      </c>
    </row>
    <row r="20" spans="1:9" s="12" customFormat="1" ht="18" customHeight="1" x14ac:dyDescent="0.2">
      <c r="A20" s="279" t="s">
        <v>27</v>
      </c>
      <c r="B20" s="169" t="s">
        <v>290</v>
      </c>
      <c r="C20" s="290" t="s">
        <v>211</v>
      </c>
      <c r="D20" s="290"/>
      <c r="E20" s="290"/>
      <c r="F20" s="763"/>
      <c r="G20" s="290"/>
      <c r="H20" s="334"/>
    </row>
    <row r="21" spans="1:9" s="12" customFormat="1" ht="18" customHeight="1" x14ac:dyDescent="0.2">
      <c r="A21" s="279" t="s">
        <v>28</v>
      </c>
      <c r="B21" s="169" t="s">
        <v>312</v>
      </c>
      <c r="C21" s="290" t="s">
        <v>212</v>
      </c>
      <c r="D21" s="290"/>
      <c r="E21" s="290"/>
      <c r="F21" s="763"/>
      <c r="G21" s="290"/>
      <c r="H21" s="334"/>
    </row>
    <row r="22" spans="1:9" s="418" customFormat="1" ht="18" customHeight="1" x14ac:dyDescent="0.2">
      <c r="A22" s="172" t="s">
        <v>29</v>
      </c>
      <c r="B22" s="168" t="s">
        <v>623</v>
      </c>
      <c r="C22" s="289" t="s">
        <v>427</v>
      </c>
      <c r="D22" s="565">
        <f>D23+D24</f>
        <v>41102020</v>
      </c>
      <c r="E22" s="580">
        <f>E23+E24</f>
        <v>4248400</v>
      </c>
      <c r="F22" s="764"/>
      <c r="G22" s="565">
        <v>5408640</v>
      </c>
      <c r="H22" s="333">
        <f>SUM(D22:G22)</f>
        <v>50759060</v>
      </c>
    </row>
    <row r="23" spans="1:9" s="418" customFormat="1" ht="18" customHeight="1" x14ac:dyDescent="0.2">
      <c r="A23" s="172"/>
      <c r="B23" s="168" t="s">
        <v>624</v>
      </c>
      <c r="C23" s="289"/>
      <c r="D23" s="565">
        <f>'működési tám részl'!B22</f>
        <v>31798800</v>
      </c>
      <c r="E23" s="565">
        <f>'működési tám részl'!B28</f>
        <v>4248400</v>
      </c>
      <c r="F23" s="765"/>
      <c r="G23" s="565">
        <v>5408640</v>
      </c>
      <c r="H23" s="333">
        <f>SUM(D23:G23)</f>
        <v>41455840</v>
      </c>
    </row>
    <row r="24" spans="1:9" s="418" customFormat="1" ht="18" customHeight="1" x14ac:dyDescent="0.2">
      <c r="A24" s="172" t="s">
        <v>30</v>
      </c>
      <c r="B24" s="168" t="s">
        <v>625</v>
      </c>
      <c r="C24" s="289"/>
      <c r="D24" s="565">
        <v>9303220</v>
      </c>
      <c r="E24" s="565"/>
      <c r="F24" s="765"/>
      <c r="G24" s="565">
        <v>0</v>
      </c>
      <c r="H24" s="333">
        <f>SUM(D24:G24)</f>
        <v>9303220</v>
      </c>
      <c r="I24" s="811"/>
    </row>
    <row r="25" spans="1:9" s="12" customFormat="1" ht="18" customHeight="1" x14ac:dyDescent="0.2">
      <c r="A25" s="279" t="s">
        <v>31</v>
      </c>
      <c r="B25" s="169" t="s">
        <v>416</v>
      </c>
      <c r="C25" s="290" t="s">
        <v>309</v>
      </c>
      <c r="D25" s="566">
        <f t="shared" ref="D25:G25" si="0">D22</f>
        <v>41102020</v>
      </c>
      <c r="E25" s="566">
        <f t="shared" si="0"/>
        <v>4248400</v>
      </c>
      <c r="F25" s="766"/>
      <c r="G25" s="566">
        <f t="shared" si="0"/>
        <v>5408640</v>
      </c>
      <c r="H25" s="334">
        <f>H22</f>
        <v>50759060</v>
      </c>
    </row>
    <row r="26" spans="1:9" s="12" customFormat="1" ht="18" customHeight="1" x14ac:dyDescent="0.2">
      <c r="A26" s="279" t="s">
        <v>32</v>
      </c>
      <c r="B26" s="169" t="s">
        <v>417</v>
      </c>
      <c r="C26" s="290" t="s">
        <v>309</v>
      </c>
      <c r="D26" s="290"/>
      <c r="E26" s="290"/>
      <c r="F26" s="763"/>
      <c r="G26" s="290"/>
      <c r="H26" s="334"/>
    </row>
    <row r="27" spans="1:9" s="12" customFormat="1" ht="18" customHeight="1" x14ac:dyDescent="0.2">
      <c r="A27" s="422" t="s">
        <v>33</v>
      </c>
      <c r="B27" s="716" t="s">
        <v>726</v>
      </c>
      <c r="C27" s="423" t="s">
        <v>213</v>
      </c>
      <c r="D27" s="581">
        <f t="shared" ref="D27:H27" si="1">D19+D25</f>
        <v>41102020</v>
      </c>
      <c r="E27" s="581">
        <f t="shared" si="1"/>
        <v>4248400</v>
      </c>
      <c r="F27" s="767"/>
      <c r="G27" s="581">
        <f t="shared" si="1"/>
        <v>6077930</v>
      </c>
      <c r="H27" s="470">
        <f t="shared" si="1"/>
        <v>51428350</v>
      </c>
    </row>
    <row r="28" spans="1:9" s="12" customFormat="1" ht="18" customHeight="1" x14ac:dyDescent="0.2">
      <c r="A28"/>
      <c r="B28" s="1"/>
      <c r="C28" s="1"/>
      <c r="D28" s="506"/>
      <c r="E28" s="506"/>
      <c r="F28" s="726"/>
      <c r="G28" s="506"/>
      <c r="H28" s="1"/>
    </row>
    <row r="29" spans="1:9" s="12" customFormat="1" ht="18" customHeight="1" x14ac:dyDescent="0.3">
      <c r="A29" s="854" t="s">
        <v>702</v>
      </c>
      <c r="B29" s="853"/>
      <c r="C29" s="853"/>
      <c r="D29" s="853"/>
      <c r="E29" s="853"/>
      <c r="F29" s="853"/>
      <c r="G29" s="853"/>
      <c r="H29" s="853"/>
    </row>
    <row r="30" spans="1:9" s="12" customFormat="1" ht="18" customHeight="1" x14ac:dyDescent="0.3">
      <c r="A30" s="852" t="s">
        <v>699</v>
      </c>
      <c r="B30" s="853"/>
      <c r="C30" s="853"/>
      <c r="D30" s="853"/>
      <c r="E30" s="853"/>
      <c r="F30" s="853"/>
      <c r="G30" s="853"/>
      <c r="H30" s="853"/>
    </row>
    <row r="31" spans="1:9" s="12" customFormat="1" ht="18" customHeight="1" x14ac:dyDescent="0.3">
      <c r="A31" s="505"/>
      <c r="B31" s="505"/>
      <c r="C31" s="505"/>
      <c r="D31" s="505"/>
      <c r="E31" s="505"/>
      <c r="F31" s="725"/>
      <c r="G31" s="505"/>
      <c r="H31" s="505"/>
    </row>
    <row r="32" spans="1:9" s="12" customFormat="1" ht="15" customHeight="1" x14ac:dyDescent="0.25">
      <c r="A32" s="2"/>
      <c r="B32" s="3"/>
      <c r="C32" s="3"/>
      <c r="D32" s="3"/>
      <c r="E32" s="3"/>
      <c r="F32" s="3"/>
      <c r="G32" s="3"/>
      <c r="H32" s="3"/>
    </row>
    <row r="33" spans="1:8" s="12" customFormat="1" ht="60" customHeight="1" x14ac:dyDescent="0.2">
      <c r="A33" s="94" t="s">
        <v>13</v>
      </c>
      <c r="B33" s="95" t="s">
        <v>12</v>
      </c>
      <c r="C33" s="510" t="s">
        <v>157</v>
      </c>
      <c r="D33" s="561" t="s">
        <v>596</v>
      </c>
      <c r="E33" s="561" t="s">
        <v>597</v>
      </c>
      <c r="F33" s="774" t="s">
        <v>776</v>
      </c>
      <c r="G33" s="561" t="s">
        <v>598</v>
      </c>
      <c r="H33" s="775" t="s">
        <v>599</v>
      </c>
    </row>
    <row r="34" spans="1:8" s="100" customFormat="1" ht="18" customHeight="1" x14ac:dyDescent="0.2">
      <c r="A34" s="97"/>
      <c r="B34" s="98" t="s">
        <v>100</v>
      </c>
      <c r="C34" s="511" t="s">
        <v>101</v>
      </c>
      <c r="D34" s="560"/>
      <c r="E34" s="560"/>
      <c r="F34" s="768"/>
      <c r="G34" s="560"/>
      <c r="H34" s="303"/>
    </row>
    <row r="35" spans="1:8" s="12" customFormat="1" ht="18.75" customHeight="1" x14ac:dyDescent="0.2">
      <c r="A35" s="172" t="s">
        <v>5</v>
      </c>
      <c r="B35" s="168" t="s">
        <v>517</v>
      </c>
      <c r="C35" s="289" t="s">
        <v>439</v>
      </c>
      <c r="D35" s="565">
        <v>29698000</v>
      </c>
      <c r="E35" s="565"/>
      <c r="F35" s="765"/>
      <c r="G35" s="565"/>
      <c r="H35" s="333">
        <f>SUM(D35:G35)</f>
        <v>29698000</v>
      </c>
    </row>
    <row r="36" spans="1:8" s="12" customFormat="1" ht="18.75" customHeight="1" x14ac:dyDescent="0.2">
      <c r="A36" s="172" t="s">
        <v>6</v>
      </c>
      <c r="B36" s="168" t="s">
        <v>510</v>
      </c>
      <c r="C36" s="289" t="s">
        <v>519</v>
      </c>
      <c r="D36" s="565"/>
      <c r="E36" s="565"/>
      <c r="F36" s="765"/>
      <c r="G36" s="565"/>
      <c r="H36" s="333"/>
    </row>
    <row r="37" spans="1:8" s="12" customFormat="1" ht="18.75" customHeight="1" x14ac:dyDescent="0.2">
      <c r="A37" s="172" t="s">
        <v>7</v>
      </c>
      <c r="B37" s="168" t="s">
        <v>511</v>
      </c>
      <c r="C37" s="289" t="s">
        <v>520</v>
      </c>
      <c r="D37" s="565">
        <v>2220000</v>
      </c>
      <c r="E37" s="565"/>
      <c r="F37" s="765"/>
      <c r="G37" s="565"/>
      <c r="H37" s="472">
        <f>SUM(D37:G37)</f>
        <v>2220000</v>
      </c>
    </row>
    <row r="38" spans="1:8" s="12" customFormat="1" ht="18.75" customHeight="1" x14ac:dyDescent="0.2">
      <c r="A38" s="172" t="s">
        <v>8</v>
      </c>
      <c r="B38" s="168" t="s">
        <v>512</v>
      </c>
      <c r="C38" s="289" t="s">
        <v>441</v>
      </c>
      <c r="D38" s="565">
        <v>952000</v>
      </c>
      <c r="E38" s="565"/>
      <c r="F38" s="765"/>
      <c r="G38" s="565"/>
      <c r="H38" s="333">
        <f>SUM(D38:G38)</f>
        <v>952000</v>
      </c>
    </row>
    <row r="39" spans="1:8" s="12" customFormat="1" ht="18.75" customHeight="1" x14ac:dyDescent="0.2">
      <c r="A39" s="172" t="s">
        <v>9</v>
      </c>
      <c r="B39" s="168" t="s">
        <v>513</v>
      </c>
      <c r="C39" s="289" t="s">
        <v>521</v>
      </c>
      <c r="D39" s="565"/>
      <c r="E39" s="565"/>
      <c r="F39" s="765"/>
      <c r="G39" s="565"/>
      <c r="H39" s="334"/>
    </row>
    <row r="40" spans="1:8" ht="18.75" customHeight="1" x14ac:dyDescent="0.2">
      <c r="A40" s="172" t="s">
        <v>10</v>
      </c>
      <c r="B40" s="168" t="s">
        <v>442</v>
      </c>
      <c r="C40" s="289" t="s">
        <v>443</v>
      </c>
      <c r="D40" s="565">
        <v>544000</v>
      </c>
      <c r="E40" s="565"/>
      <c r="F40" s="765"/>
      <c r="G40" s="565"/>
      <c r="H40" s="333">
        <f>SUM(D40:G40)</f>
        <v>544000</v>
      </c>
    </row>
    <row r="41" spans="1:8" ht="18.75" customHeight="1" x14ac:dyDescent="0.2">
      <c r="A41" s="172" t="s">
        <v>11</v>
      </c>
      <c r="B41" s="168" t="s">
        <v>514</v>
      </c>
      <c r="C41" s="289" t="s">
        <v>522</v>
      </c>
      <c r="D41" s="565"/>
      <c r="E41" s="565"/>
      <c r="F41" s="765"/>
      <c r="G41" s="565"/>
      <c r="H41" s="333"/>
    </row>
    <row r="42" spans="1:8" ht="18.75" customHeight="1" x14ac:dyDescent="0.2">
      <c r="A42" s="172" t="s">
        <v>22</v>
      </c>
      <c r="B42" s="168" t="s">
        <v>515</v>
      </c>
      <c r="C42" s="289" t="s">
        <v>523</v>
      </c>
      <c r="D42" s="565"/>
      <c r="E42" s="565"/>
      <c r="F42" s="765"/>
      <c r="G42" s="565"/>
      <c r="H42" s="333"/>
    </row>
    <row r="43" spans="1:8" ht="18.75" customHeight="1" x14ac:dyDescent="0.2">
      <c r="A43" s="172" t="s">
        <v>23</v>
      </c>
      <c r="B43" s="168" t="s">
        <v>516</v>
      </c>
      <c r="C43" s="289" t="s">
        <v>524</v>
      </c>
      <c r="D43" s="565"/>
      <c r="E43" s="565"/>
      <c r="F43" s="765"/>
      <c r="G43" s="565"/>
      <c r="H43" s="334"/>
    </row>
    <row r="44" spans="1:8" ht="18.75" customHeight="1" x14ac:dyDescent="0.2">
      <c r="A44" s="172" t="s">
        <v>24</v>
      </c>
      <c r="B44" s="169" t="s">
        <v>518</v>
      </c>
      <c r="C44" s="290" t="s">
        <v>215</v>
      </c>
      <c r="D44" s="566">
        <f>SUM(D35:D43)</f>
        <v>33414000</v>
      </c>
      <c r="E44" s="566">
        <f>SUM(E35:E43)</f>
        <v>0</v>
      </c>
      <c r="F44" s="766"/>
      <c r="G44" s="566"/>
      <c r="H44" s="334">
        <f>SUM(H35:H43)</f>
        <v>33414000</v>
      </c>
    </row>
    <row r="45" spans="1:8" ht="18.75" customHeight="1" x14ac:dyDescent="0.2">
      <c r="A45" s="172" t="s">
        <v>25</v>
      </c>
      <c r="B45" s="697" t="s">
        <v>778</v>
      </c>
      <c r="C45" s="698" t="s">
        <v>777</v>
      </c>
      <c r="D45" s="566"/>
      <c r="E45" s="566"/>
      <c r="F45" s="779">
        <v>1550000</v>
      </c>
      <c r="G45" s="566"/>
      <c r="H45" s="333">
        <f>SUM(F45:G45)</f>
        <v>1550000</v>
      </c>
    </row>
    <row r="46" spans="1:8" ht="18.75" customHeight="1" x14ac:dyDescent="0.2">
      <c r="A46" s="524" t="s">
        <v>26</v>
      </c>
      <c r="B46" s="168" t="s">
        <v>526</v>
      </c>
      <c r="C46" s="289" t="s">
        <v>525</v>
      </c>
      <c r="D46" s="567"/>
      <c r="E46" s="567"/>
      <c r="F46" s="567"/>
      <c r="G46" s="567"/>
      <c r="H46" s="562">
        <f>SUM(D46:G46)</f>
        <v>0</v>
      </c>
    </row>
    <row r="47" spans="1:8" ht="18.75" customHeight="1" x14ac:dyDescent="0.2">
      <c r="A47" s="172" t="s">
        <v>27</v>
      </c>
      <c r="B47" s="169" t="s">
        <v>216</v>
      </c>
      <c r="C47" s="290" t="s">
        <v>218</v>
      </c>
      <c r="D47" s="568"/>
      <c r="E47" s="568">
        <f>SUM(E46)</f>
        <v>0</v>
      </c>
      <c r="F47" s="769">
        <f>SUM(F45:F46)</f>
        <v>1550000</v>
      </c>
      <c r="G47" s="568"/>
      <c r="H47" s="569">
        <f>F47</f>
        <v>1550000</v>
      </c>
    </row>
    <row r="48" spans="1:8" x14ac:dyDescent="0.2">
      <c r="A48" s="172" t="s">
        <v>28</v>
      </c>
      <c r="B48" s="169" t="s">
        <v>217</v>
      </c>
      <c r="C48" s="290" t="s">
        <v>219</v>
      </c>
      <c r="D48" s="568">
        <f>D44+D47</f>
        <v>33414000</v>
      </c>
      <c r="E48" s="568">
        <f>E44+E47</f>
        <v>0</v>
      </c>
      <c r="F48" s="769">
        <f>F44+F47</f>
        <v>1550000</v>
      </c>
      <c r="G48" s="568"/>
      <c r="H48" s="564">
        <f>H44+H47+H45</f>
        <v>36514000</v>
      </c>
    </row>
    <row r="49" spans="1:19" ht="25.5" x14ac:dyDescent="0.2">
      <c r="A49" s="172" t="s">
        <v>29</v>
      </c>
      <c r="B49" s="169" t="s">
        <v>221</v>
      </c>
      <c r="C49" s="290" t="s">
        <v>220</v>
      </c>
      <c r="D49" s="568">
        <v>6554100</v>
      </c>
      <c r="E49" s="568"/>
      <c r="F49" s="769">
        <v>302250</v>
      </c>
      <c r="G49" s="568"/>
      <c r="H49" s="564">
        <f>SUM(D49:G49)</f>
        <v>6856350</v>
      </c>
    </row>
    <row r="50" spans="1:19" x14ac:dyDescent="0.2">
      <c r="A50" s="172" t="s">
        <v>30</v>
      </c>
      <c r="B50" s="169" t="s">
        <v>448</v>
      </c>
      <c r="C50" s="290" t="s">
        <v>449</v>
      </c>
      <c r="D50" s="568">
        <f>D51+D52+D53</f>
        <v>142000</v>
      </c>
      <c r="E50" s="568">
        <f>E51+E52+E53</f>
        <v>16000</v>
      </c>
      <c r="F50" s="769"/>
      <c r="G50" s="568"/>
      <c r="H50" s="564">
        <f>SUM(D50:G50)</f>
        <v>158000</v>
      </c>
    </row>
    <row r="51" spans="1:19" x14ac:dyDescent="0.2">
      <c r="A51" s="172" t="s">
        <v>31</v>
      </c>
      <c r="B51" s="697" t="s">
        <v>771</v>
      </c>
      <c r="C51" s="289"/>
      <c r="D51" s="570">
        <v>141000</v>
      </c>
      <c r="E51" s="570"/>
      <c r="F51" s="700"/>
      <c r="G51" s="570"/>
      <c r="H51" s="563">
        <f>SUM(D51:G51)</f>
        <v>141000</v>
      </c>
    </row>
    <row r="52" spans="1:19" x14ac:dyDescent="0.2">
      <c r="A52" s="172" t="s">
        <v>32</v>
      </c>
      <c r="B52" s="168" t="s">
        <v>600</v>
      </c>
      <c r="C52" s="289"/>
      <c r="D52" s="570">
        <v>1000</v>
      </c>
      <c r="E52" s="570">
        <v>3000</v>
      </c>
      <c r="F52" s="700"/>
      <c r="G52" s="570"/>
      <c r="H52" s="563">
        <f>SUM(D52:G52)</f>
        <v>4000</v>
      </c>
    </row>
    <row r="53" spans="1:19" x14ac:dyDescent="0.2">
      <c r="A53" s="172" t="s">
        <v>33</v>
      </c>
      <c r="B53" s="168" t="s">
        <v>601</v>
      </c>
      <c r="C53" s="289"/>
      <c r="D53" s="570"/>
      <c r="E53" s="570">
        <v>13000</v>
      </c>
      <c r="F53" s="700"/>
      <c r="G53" s="570"/>
      <c r="H53" s="563">
        <f>SUM(D53:G53)</f>
        <v>13000</v>
      </c>
    </row>
    <row r="54" spans="1:19" x14ac:dyDescent="0.2">
      <c r="A54" s="172" t="s">
        <v>34</v>
      </c>
      <c r="B54" s="270" t="s">
        <v>527</v>
      </c>
      <c r="C54" s="267" t="s">
        <v>450</v>
      </c>
      <c r="D54" s="568">
        <f>D55+D56+D57+D58+D59+D60</f>
        <v>157000</v>
      </c>
      <c r="E54" s="568">
        <f>E55+E56+E57+E58+E59+E60</f>
        <v>151000</v>
      </c>
      <c r="F54" s="769"/>
      <c r="G54" s="568"/>
      <c r="H54" s="564">
        <f>D54+E54</f>
        <v>308000</v>
      </c>
    </row>
    <row r="55" spans="1:19" x14ac:dyDescent="0.2">
      <c r="A55" s="172" t="s">
        <v>35</v>
      </c>
      <c r="B55" s="514" t="s">
        <v>528</v>
      </c>
      <c r="C55" s="289"/>
      <c r="D55" s="570">
        <v>7000</v>
      </c>
      <c r="E55" s="570">
        <v>11000</v>
      </c>
      <c r="F55" s="700"/>
      <c r="G55" s="570"/>
      <c r="H55" s="563">
        <f t="shared" ref="H55:H62" si="2">SUM(D55:G55)</f>
        <v>18000</v>
      </c>
    </row>
    <row r="56" spans="1:19" x14ac:dyDescent="0.2">
      <c r="A56" s="572">
        <v>22</v>
      </c>
      <c r="B56" s="573" t="s">
        <v>602</v>
      </c>
      <c r="C56" s="574"/>
      <c r="D56" s="575">
        <v>150000</v>
      </c>
      <c r="E56" s="575"/>
      <c r="F56" s="700"/>
      <c r="G56" s="575"/>
      <c r="H56" s="576">
        <f t="shared" si="2"/>
        <v>150000</v>
      </c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</row>
    <row r="57" spans="1:19" x14ac:dyDescent="0.2">
      <c r="A57" s="172">
        <v>23</v>
      </c>
      <c r="B57" s="514" t="s">
        <v>529</v>
      </c>
      <c r="C57" s="289"/>
      <c r="D57" s="570"/>
      <c r="E57" s="570"/>
      <c r="F57" s="700"/>
      <c r="G57" s="570"/>
      <c r="H57" s="563">
        <f t="shared" si="2"/>
        <v>0</v>
      </c>
    </row>
    <row r="58" spans="1:19" x14ac:dyDescent="0.2">
      <c r="A58" s="172">
        <v>24</v>
      </c>
      <c r="B58" s="514" t="s">
        <v>530</v>
      </c>
      <c r="C58" s="289"/>
      <c r="D58" s="570"/>
      <c r="E58" s="570"/>
      <c r="F58" s="700"/>
      <c r="G58" s="570"/>
      <c r="H58" s="563">
        <f t="shared" si="2"/>
        <v>0</v>
      </c>
    </row>
    <row r="59" spans="1:19" x14ac:dyDescent="0.2">
      <c r="A59" s="172">
        <v>25</v>
      </c>
      <c r="B59" s="514" t="s">
        <v>531</v>
      </c>
      <c r="C59" s="289"/>
      <c r="D59" s="570"/>
      <c r="E59" s="570"/>
      <c r="F59" s="700"/>
      <c r="G59" s="570"/>
      <c r="H59" s="563">
        <f t="shared" si="2"/>
        <v>0</v>
      </c>
    </row>
    <row r="60" spans="1:19" x14ac:dyDescent="0.2">
      <c r="A60" s="172">
        <v>26</v>
      </c>
      <c r="B60" s="514" t="s">
        <v>532</v>
      </c>
      <c r="C60" s="289"/>
      <c r="D60" s="570"/>
      <c r="E60" s="570">
        <v>140000</v>
      </c>
      <c r="F60" s="700"/>
      <c r="G60" s="570"/>
      <c r="H60" s="563">
        <f t="shared" si="2"/>
        <v>140000</v>
      </c>
    </row>
    <row r="61" spans="1:19" x14ac:dyDescent="0.2">
      <c r="A61" s="172">
        <v>27</v>
      </c>
      <c r="B61" s="515" t="s">
        <v>533</v>
      </c>
      <c r="C61" s="518" t="s">
        <v>534</v>
      </c>
      <c r="D61" s="564">
        <f>D62+D63</f>
        <v>54000</v>
      </c>
      <c r="E61" s="564">
        <f>E62</f>
        <v>0</v>
      </c>
      <c r="F61" s="770"/>
      <c r="G61" s="564"/>
      <c r="H61" s="564">
        <f>SUM(D61:G61)</f>
        <v>54000</v>
      </c>
    </row>
    <row r="62" spans="1:19" x14ac:dyDescent="0.2">
      <c r="A62" s="172">
        <v>28</v>
      </c>
      <c r="B62" s="514" t="s">
        <v>535</v>
      </c>
      <c r="C62" s="519"/>
      <c r="D62" s="571"/>
      <c r="E62" s="571"/>
      <c r="F62" s="771"/>
      <c r="G62" s="571"/>
      <c r="H62" s="563">
        <f t="shared" si="2"/>
        <v>0</v>
      </c>
    </row>
    <row r="63" spans="1:19" x14ac:dyDescent="0.2">
      <c r="A63" s="172">
        <v>29</v>
      </c>
      <c r="B63" s="514" t="s">
        <v>603</v>
      </c>
      <c r="C63" s="519"/>
      <c r="D63" s="571">
        <v>54000</v>
      </c>
      <c r="E63" s="571"/>
      <c r="F63" s="771"/>
      <c r="G63" s="571"/>
      <c r="H63" s="563">
        <f>SUM(D63:G63)</f>
        <v>54000</v>
      </c>
    </row>
    <row r="64" spans="1:19" x14ac:dyDescent="0.2">
      <c r="A64" s="172">
        <v>30</v>
      </c>
      <c r="B64" s="515" t="s">
        <v>458</v>
      </c>
      <c r="C64" s="518" t="s">
        <v>459</v>
      </c>
      <c r="D64" s="564"/>
      <c r="E64" s="564">
        <f>E65+E66+E67</f>
        <v>508000</v>
      </c>
      <c r="F64" s="770"/>
      <c r="G64" s="564"/>
      <c r="H64" s="564">
        <f t="shared" ref="H64:H73" si="3">SUM(D64:G64)</f>
        <v>508000</v>
      </c>
    </row>
    <row r="65" spans="1:19" x14ac:dyDescent="0.2">
      <c r="A65" s="172">
        <v>31</v>
      </c>
      <c r="B65" s="514" t="s">
        <v>536</v>
      </c>
      <c r="C65" s="519"/>
      <c r="D65" s="571"/>
      <c r="E65" s="571">
        <v>95000</v>
      </c>
      <c r="F65" s="771"/>
      <c r="G65" s="571"/>
      <c r="H65" s="563">
        <f t="shared" si="3"/>
        <v>95000</v>
      </c>
    </row>
    <row r="66" spans="1:19" x14ac:dyDescent="0.2">
      <c r="A66" s="172">
        <v>32</v>
      </c>
      <c r="B66" s="514" t="s">
        <v>537</v>
      </c>
      <c r="C66" s="519"/>
      <c r="D66" s="571"/>
      <c r="E66" s="571">
        <v>228000</v>
      </c>
      <c r="F66" s="771"/>
      <c r="G66" s="571"/>
      <c r="H66" s="563">
        <f t="shared" si="3"/>
        <v>228000</v>
      </c>
    </row>
    <row r="67" spans="1:19" x14ac:dyDescent="0.2">
      <c r="A67" s="172">
        <v>33</v>
      </c>
      <c r="B67" s="514" t="s">
        <v>538</v>
      </c>
      <c r="C67" s="519"/>
      <c r="D67" s="571"/>
      <c r="E67" s="571">
        <v>185000</v>
      </c>
      <c r="F67" s="771"/>
      <c r="G67" s="571"/>
      <c r="H67" s="563">
        <f t="shared" si="3"/>
        <v>185000</v>
      </c>
    </row>
    <row r="68" spans="1:19" x14ac:dyDescent="0.2">
      <c r="A68" s="172">
        <v>34</v>
      </c>
      <c r="B68" s="515" t="s">
        <v>604</v>
      </c>
      <c r="C68" s="518" t="s">
        <v>480</v>
      </c>
      <c r="D68" s="577"/>
      <c r="E68" s="577"/>
      <c r="F68" s="771"/>
      <c r="G68" s="577">
        <v>6000000</v>
      </c>
      <c r="H68" s="349">
        <f t="shared" si="3"/>
        <v>6000000</v>
      </c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</row>
    <row r="69" spans="1:19" x14ac:dyDescent="0.2">
      <c r="A69" s="172">
        <v>35</v>
      </c>
      <c r="B69" s="515" t="s">
        <v>539</v>
      </c>
      <c r="C69" s="518" t="s">
        <v>461</v>
      </c>
      <c r="D69" s="564"/>
      <c r="E69" s="564">
        <v>100000</v>
      </c>
      <c r="F69" s="770"/>
      <c r="G69" s="564"/>
      <c r="H69" s="564">
        <f t="shared" si="3"/>
        <v>100000</v>
      </c>
    </row>
    <row r="70" spans="1:19" x14ac:dyDescent="0.2">
      <c r="A70" s="172">
        <v>36</v>
      </c>
      <c r="B70" s="515" t="s">
        <v>540</v>
      </c>
      <c r="C70" s="518" t="s">
        <v>463</v>
      </c>
      <c r="D70" s="564">
        <f>D72+D73+D71</f>
        <v>0</v>
      </c>
      <c r="E70" s="564">
        <f>E71+E72+E73</f>
        <v>0</v>
      </c>
      <c r="F70" s="770"/>
      <c r="G70" s="564"/>
      <c r="H70" s="564">
        <f t="shared" si="3"/>
        <v>0</v>
      </c>
    </row>
    <row r="71" spans="1:19" x14ac:dyDescent="0.2">
      <c r="A71" s="172">
        <v>37</v>
      </c>
      <c r="B71" s="514" t="s">
        <v>605</v>
      </c>
      <c r="C71" s="519"/>
      <c r="D71" s="571"/>
      <c r="E71" s="571"/>
      <c r="F71" s="771"/>
      <c r="G71" s="571"/>
      <c r="H71" s="563">
        <f t="shared" si="3"/>
        <v>0</v>
      </c>
    </row>
    <row r="72" spans="1:19" x14ac:dyDescent="0.2">
      <c r="A72" s="172">
        <v>38</v>
      </c>
      <c r="B72" s="514" t="s">
        <v>542</v>
      </c>
      <c r="C72" s="519"/>
      <c r="D72" s="571"/>
      <c r="E72" s="571"/>
      <c r="F72" s="771"/>
      <c r="G72" s="571"/>
      <c r="H72" s="563">
        <f t="shared" si="3"/>
        <v>0</v>
      </c>
    </row>
    <row r="73" spans="1:19" x14ac:dyDescent="0.2">
      <c r="A73" s="172">
        <v>39</v>
      </c>
      <c r="B73" s="514" t="s">
        <v>606</v>
      </c>
      <c r="C73" s="519"/>
      <c r="D73" s="571"/>
      <c r="E73" s="571"/>
      <c r="F73" s="780"/>
      <c r="G73" s="571"/>
      <c r="H73" s="563">
        <f t="shared" si="3"/>
        <v>0</v>
      </c>
    </row>
    <row r="74" spans="1:19" x14ac:dyDescent="0.2">
      <c r="A74" s="172">
        <v>40</v>
      </c>
      <c r="B74" s="515" t="s">
        <v>544</v>
      </c>
      <c r="C74" s="518" t="s">
        <v>545</v>
      </c>
      <c r="D74" s="564">
        <f>D75+D76+D77+D78+D79</f>
        <v>3000</v>
      </c>
      <c r="E74" s="564">
        <f>E75+E76+E77+E78+E79</f>
        <v>192000</v>
      </c>
      <c r="F74" s="770"/>
      <c r="G74" s="564"/>
      <c r="H74" s="564">
        <f t="shared" ref="H74:H81" si="4">SUM(D74:G74)</f>
        <v>195000</v>
      </c>
    </row>
    <row r="75" spans="1:19" x14ac:dyDescent="0.2">
      <c r="A75" s="172">
        <v>41</v>
      </c>
      <c r="B75" s="514" t="s">
        <v>607</v>
      </c>
      <c r="C75" s="520"/>
      <c r="D75" s="563">
        <v>3000</v>
      </c>
      <c r="E75" s="563"/>
      <c r="F75" s="772"/>
      <c r="G75" s="563"/>
      <c r="H75" s="563">
        <f t="shared" si="4"/>
        <v>3000</v>
      </c>
    </row>
    <row r="76" spans="1:19" x14ac:dyDescent="0.2">
      <c r="A76" s="172">
        <v>42</v>
      </c>
      <c r="B76" s="514" t="s">
        <v>546</v>
      </c>
      <c r="C76" s="520"/>
      <c r="D76" s="563"/>
      <c r="E76" s="563">
        <v>39000</v>
      </c>
      <c r="F76" s="772"/>
      <c r="G76" s="563"/>
      <c r="H76" s="563">
        <f t="shared" si="4"/>
        <v>39000</v>
      </c>
    </row>
    <row r="77" spans="1:19" x14ac:dyDescent="0.2">
      <c r="A77" s="172">
        <v>43</v>
      </c>
      <c r="B77" s="514" t="s">
        <v>547</v>
      </c>
      <c r="C77" s="519"/>
      <c r="D77" s="571"/>
      <c r="E77" s="571">
        <v>46000</v>
      </c>
      <c r="F77" s="771"/>
      <c r="G77" s="571"/>
      <c r="H77" s="563">
        <f t="shared" si="4"/>
        <v>46000</v>
      </c>
    </row>
    <row r="78" spans="1:19" x14ac:dyDescent="0.2">
      <c r="A78" s="172">
        <v>44</v>
      </c>
      <c r="B78" s="514" t="s">
        <v>608</v>
      </c>
      <c r="C78" s="519"/>
      <c r="D78" s="577"/>
      <c r="E78" s="577"/>
      <c r="F78" s="771"/>
      <c r="G78" s="577"/>
      <c r="H78" s="578">
        <f t="shared" si="4"/>
        <v>0</v>
      </c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</row>
    <row r="79" spans="1:19" x14ac:dyDescent="0.2">
      <c r="A79" s="172">
        <v>45</v>
      </c>
      <c r="B79" s="514" t="s">
        <v>548</v>
      </c>
      <c r="C79" s="519"/>
      <c r="D79" s="571"/>
      <c r="E79" s="571">
        <v>107000</v>
      </c>
      <c r="F79" s="771"/>
      <c r="G79" s="571"/>
      <c r="H79" s="563">
        <f t="shared" si="4"/>
        <v>107000</v>
      </c>
    </row>
    <row r="80" spans="1:19" x14ac:dyDescent="0.2">
      <c r="A80" s="172">
        <v>46</v>
      </c>
      <c r="B80" s="515" t="s">
        <v>549</v>
      </c>
      <c r="C80" s="518" t="s">
        <v>550</v>
      </c>
      <c r="D80" s="564">
        <f>D81+D82</f>
        <v>50000</v>
      </c>
      <c r="E80" s="564">
        <f>E81</f>
        <v>0</v>
      </c>
      <c r="F80" s="770"/>
      <c r="G80" s="564"/>
      <c r="H80" s="564">
        <f t="shared" si="4"/>
        <v>50000</v>
      </c>
    </row>
    <row r="81" spans="1:19" x14ac:dyDescent="0.2">
      <c r="A81" s="172">
        <v>47</v>
      </c>
      <c r="B81" s="514" t="s">
        <v>551</v>
      </c>
      <c r="C81" s="519"/>
      <c r="D81" s="571">
        <v>50000</v>
      </c>
      <c r="E81" s="571"/>
      <c r="F81" s="771"/>
      <c r="G81" s="571"/>
      <c r="H81" s="563">
        <f t="shared" si="4"/>
        <v>50000</v>
      </c>
    </row>
    <row r="82" spans="1:19" x14ac:dyDescent="0.2">
      <c r="A82" s="172">
        <v>48</v>
      </c>
      <c r="B82" s="514" t="s">
        <v>552</v>
      </c>
      <c r="C82" s="519"/>
      <c r="D82" s="571"/>
      <c r="E82" s="571"/>
      <c r="F82" s="771"/>
      <c r="G82" s="571"/>
      <c r="H82" s="563"/>
    </row>
    <row r="83" spans="1:19" x14ac:dyDescent="0.2">
      <c r="A83" s="172">
        <v>49</v>
      </c>
      <c r="B83" s="515" t="s">
        <v>553</v>
      </c>
      <c r="C83" s="518" t="s">
        <v>470</v>
      </c>
      <c r="D83" s="564">
        <v>63000</v>
      </c>
      <c r="E83" s="564">
        <v>221000</v>
      </c>
      <c r="F83" s="770"/>
      <c r="G83" s="564">
        <v>1620000</v>
      </c>
      <c r="H83" s="564">
        <f>SUM(D83:G83)</f>
        <v>1904000</v>
      </c>
    </row>
    <row r="84" spans="1:19" x14ac:dyDescent="0.2">
      <c r="A84" s="172">
        <v>50</v>
      </c>
      <c r="B84" s="515" t="s">
        <v>473</v>
      </c>
      <c r="C84" s="518" t="s">
        <v>474</v>
      </c>
      <c r="D84" s="564">
        <v>20000</v>
      </c>
      <c r="E84" s="564">
        <v>31000</v>
      </c>
      <c r="F84" s="770"/>
      <c r="G84" s="564"/>
      <c r="H84" s="564">
        <f>SUM(D84:G84)</f>
        <v>51000</v>
      </c>
    </row>
    <row r="85" spans="1:19" x14ac:dyDescent="0.2">
      <c r="A85" s="172">
        <v>51</v>
      </c>
      <c r="B85" s="515" t="s">
        <v>592</v>
      </c>
      <c r="C85" s="290" t="s">
        <v>223</v>
      </c>
      <c r="D85" s="568">
        <f>D50+D54+D61+D64+D68+D69+D70+D74+D80+D83+D84</f>
        <v>489000</v>
      </c>
      <c r="E85" s="568">
        <f>E50+E54+E61+E64+E68+E69+E70+E74+E80+E83+E84</f>
        <v>1219000</v>
      </c>
      <c r="F85" s="769">
        <f>F50+F54+F61+F64+F68+F69+F70+F74+F80+F83+F84</f>
        <v>0</v>
      </c>
      <c r="G85" s="568">
        <f>G68+G83</f>
        <v>7620000</v>
      </c>
      <c r="H85" s="564">
        <f>SUM(D85:G85)</f>
        <v>9328000</v>
      </c>
    </row>
    <row r="86" spans="1:19" x14ac:dyDescent="0.2">
      <c r="A86" s="172">
        <v>52</v>
      </c>
      <c r="B86" s="515" t="s">
        <v>117</v>
      </c>
      <c r="C86" s="290" t="s">
        <v>224</v>
      </c>
      <c r="D86" s="568"/>
      <c r="E86" s="568"/>
      <c r="F86" s="769"/>
      <c r="G86" s="568"/>
      <c r="H86" s="563"/>
    </row>
    <row r="87" spans="1:19" x14ac:dyDescent="0.2">
      <c r="A87" s="172">
        <v>53</v>
      </c>
      <c r="B87" s="515" t="s">
        <v>225</v>
      </c>
      <c r="C87" s="290" t="s">
        <v>226</v>
      </c>
      <c r="D87" s="568"/>
      <c r="E87" s="568"/>
      <c r="F87" s="769"/>
      <c r="G87" s="568"/>
      <c r="H87" s="563"/>
    </row>
    <row r="88" spans="1:19" x14ac:dyDescent="0.2">
      <c r="A88" s="172">
        <v>54</v>
      </c>
      <c r="B88" s="516" t="s">
        <v>1</v>
      </c>
      <c r="C88" s="290" t="s">
        <v>227</v>
      </c>
      <c r="D88" s="568"/>
      <c r="E88" s="568"/>
      <c r="F88" s="769"/>
      <c r="G88" s="568"/>
      <c r="H88" s="563"/>
    </row>
    <row r="89" spans="1:19" x14ac:dyDescent="0.2">
      <c r="A89" s="172">
        <v>55</v>
      </c>
      <c r="B89" s="516" t="s">
        <v>118</v>
      </c>
      <c r="C89" s="290" t="s">
        <v>228</v>
      </c>
      <c r="D89" s="568"/>
      <c r="E89" s="568"/>
      <c r="F89" s="769"/>
      <c r="G89" s="568"/>
      <c r="H89" s="563"/>
    </row>
    <row r="90" spans="1:19" x14ac:dyDescent="0.2">
      <c r="A90" s="172">
        <v>56</v>
      </c>
      <c r="B90" s="516" t="s">
        <v>230</v>
      </c>
      <c r="C90" s="290" t="s">
        <v>229</v>
      </c>
      <c r="D90" s="568"/>
      <c r="E90" s="568">
        <f>E94+E103</f>
        <v>280000</v>
      </c>
      <c r="F90" s="769"/>
      <c r="G90" s="568"/>
      <c r="H90" s="564">
        <f t="shared" ref="H90:H103" si="5">SUM(D90:G90)</f>
        <v>280000</v>
      </c>
    </row>
    <row r="91" spans="1:19" x14ac:dyDescent="0.2">
      <c r="A91" s="172">
        <v>57</v>
      </c>
      <c r="B91" s="517" t="s">
        <v>609</v>
      </c>
      <c r="C91" s="290" t="s">
        <v>561</v>
      </c>
      <c r="D91" s="334"/>
      <c r="E91" s="334">
        <f>E92+E93</f>
        <v>0</v>
      </c>
      <c r="F91" s="769"/>
      <c r="G91" s="334"/>
      <c r="H91" s="349">
        <f t="shared" si="5"/>
        <v>0</v>
      </c>
      <c r="I91" s="506"/>
      <c r="J91" s="506"/>
      <c r="K91" s="506"/>
      <c r="L91" s="506"/>
      <c r="M91" s="506"/>
      <c r="N91" s="506"/>
      <c r="O91" s="506"/>
      <c r="P91" s="506"/>
      <c r="Q91" s="506"/>
      <c r="R91" s="506"/>
      <c r="S91" s="506"/>
    </row>
    <row r="92" spans="1:19" x14ac:dyDescent="0.2">
      <c r="A92" s="172">
        <v>58</v>
      </c>
      <c r="B92" s="781" t="s">
        <v>781</v>
      </c>
      <c r="C92" s="290"/>
      <c r="D92" s="334"/>
      <c r="E92" s="333"/>
      <c r="F92" s="700"/>
      <c r="G92" s="334"/>
      <c r="H92" s="578">
        <f t="shared" si="5"/>
        <v>0</v>
      </c>
      <c r="I92" s="506"/>
      <c r="J92" s="506"/>
      <c r="K92" s="506"/>
      <c r="L92" s="506"/>
      <c r="M92" s="506"/>
      <c r="N92" s="506"/>
      <c r="O92" s="506"/>
      <c r="P92" s="506"/>
      <c r="Q92" s="506"/>
      <c r="R92" s="506"/>
      <c r="S92" s="506"/>
    </row>
    <row r="93" spans="1:19" x14ac:dyDescent="0.2">
      <c r="A93" s="172">
        <v>59</v>
      </c>
      <c r="B93" s="517" t="s">
        <v>610</v>
      </c>
      <c r="C93" s="290"/>
      <c r="D93" s="334"/>
      <c r="E93" s="333">
        <v>0</v>
      </c>
      <c r="F93" s="700"/>
      <c r="G93" s="334"/>
      <c r="H93" s="578">
        <f t="shared" si="5"/>
        <v>0</v>
      </c>
      <c r="I93" s="506"/>
      <c r="J93" s="506"/>
      <c r="K93" s="506"/>
      <c r="L93" s="506"/>
      <c r="M93" s="506"/>
      <c r="N93" s="506"/>
      <c r="O93" s="506"/>
      <c r="P93" s="506"/>
      <c r="Q93" s="506"/>
      <c r="R93" s="506"/>
      <c r="S93" s="506"/>
    </row>
    <row r="94" spans="1:19" x14ac:dyDescent="0.2">
      <c r="A94" s="172">
        <v>60</v>
      </c>
      <c r="B94" s="516" t="s">
        <v>611</v>
      </c>
      <c r="C94" s="290" t="s">
        <v>562</v>
      </c>
      <c r="D94" s="334">
        <f>D100+D102</f>
        <v>0</v>
      </c>
      <c r="E94" s="334">
        <f>E95+E96+E97+E98+E99+E101+E102</f>
        <v>220000</v>
      </c>
      <c r="F94" s="769"/>
      <c r="G94" s="334"/>
      <c r="H94" s="349">
        <f t="shared" si="5"/>
        <v>220000</v>
      </c>
      <c r="I94" s="506"/>
      <c r="J94" s="506"/>
      <c r="K94" s="506"/>
      <c r="L94" s="506"/>
      <c r="M94" s="506"/>
      <c r="N94" s="506"/>
      <c r="O94" s="506"/>
      <c r="P94" s="506"/>
      <c r="Q94" s="506"/>
      <c r="R94" s="506"/>
      <c r="S94" s="506"/>
    </row>
    <row r="95" spans="1:19" x14ac:dyDescent="0.2">
      <c r="A95" s="172">
        <v>61</v>
      </c>
      <c r="B95" s="781" t="s">
        <v>779</v>
      </c>
      <c r="C95" s="290"/>
      <c r="D95" s="334"/>
      <c r="E95" s="333"/>
      <c r="F95" s="700"/>
      <c r="G95" s="334"/>
      <c r="H95" s="578">
        <f t="shared" si="5"/>
        <v>0</v>
      </c>
      <c r="I95" s="506"/>
      <c r="J95" s="506"/>
      <c r="K95" s="506"/>
      <c r="L95" s="506"/>
      <c r="M95" s="506"/>
      <c r="N95" s="506"/>
      <c r="O95" s="506"/>
      <c r="P95" s="506"/>
      <c r="Q95" s="506"/>
      <c r="R95" s="506"/>
      <c r="S95" s="506"/>
    </row>
    <row r="96" spans="1:19" x14ac:dyDescent="0.2">
      <c r="A96" s="172">
        <v>62</v>
      </c>
      <c r="B96" s="517" t="s">
        <v>612</v>
      </c>
      <c r="C96" s="290"/>
      <c r="D96" s="334"/>
      <c r="E96" s="333"/>
      <c r="F96" s="700"/>
      <c r="G96" s="334"/>
      <c r="H96" s="578">
        <f t="shared" si="5"/>
        <v>0</v>
      </c>
      <c r="I96" s="506"/>
      <c r="J96" s="506"/>
      <c r="K96" s="506"/>
      <c r="L96" s="506"/>
      <c r="M96" s="506"/>
      <c r="N96" s="506"/>
      <c r="O96" s="506"/>
      <c r="P96" s="506"/>
      <c r="Q96" s="506"/>
      <c r="R96" s="506"/>
      <c r="S96" s="506"/>
    </row>
    <row r="97" spans="1:19" x14ac:dyDescent="0.2">
      <c r="A97" s="172">
        <v>63</v>
      </c>
      <c r="B97" s="517" t="s">
        <v>613</v>
      </c>
      <c r="C97" s="290"/>
      <c r="D97" s="334"/>
      <c r="E97" s="333"/>
      <c r="F97" s="700"/>
      <c r="G97" s="334"/>
      <c r="H97" s="578">
        <f t="shared" si="5"/>
        <v>0</v>
      </c>
      <c r="I97" s="506"/>
      <c r="J97" s="506"/>
      <c r="K97" s="506"/>
      <c r="L97" s="506"/>
      <c r="M97" s="506"/>
      <c r="N97" s="506"/>
      <c r="O97" s="506"/>
      <c r="P97" s="506"/>
      <c r="Q97" s="506"/>
      <c r="R97" s="506"/>
      <c r="S97" s="506"/>
    </row>
    <row r="98" spans="1:19" x14ac:dyDescent="0.2">
      <c r="A98" s="172">
        <v>64</v>
      </c>
      <c r="B98" s="517" t="s">
        <v>614</v>
      </c>
      <c r="C98" s="290"/>
      <c r="D98" s="334"/>
      <c r="E98" s="333"/>
      <c r="F98" s="700"/>
      <c r="G98" s="334"/>
      <c r="H98" s="578">
        <f t="shared" si="5"/>
        <v>0</v>
      </c>
      <c r="I98" s="506"/>
      <c r="J98" s="506"/>
      <c r="K98" s="506"/>
      <c r="L98" s="506"/>
      <c r="M98" s="506"/>
      <c r="N98" s="506"/>
      <c r="O98" s="506"/>
      <c r="P98" s="506"/>
      <c r="Q98" s="506"/>
      <c r="R98" s="506"/>
      <c r="S98" s="506"/>
    </row>
    <row r="99" spans="1:19" x14ac:dyDescent="0.2">
      <c r="A99" s="172">
        <v>65</v>
      </c>
      <c r="B99" s="781" t="s">
        <v>780</v>
      </c>
      <c r="C99" s="290"/>
      <c r="D99" s="334"/>
      <c r="E99" s="333">
        <v>120000</v>
      </c>
      <c r="F99" s="700"/>
      <c r="G99" s="334"/>
      <c r="H99" s="578">
        <f t="shared" si="5"/>
        <v>120000</v>
      </c>
      <c r="I99" s="506"/>
      <c r="J99" s="506"/>
      <c r="K99" s="506"/>
      <c r="L99" s="506"/>
      <c r="M99" s="506"/>
      <c r="N99" s="506"/>
      <c r="O99" s="506"/>
      <c r="P99" s="506"/>
      <c r="Q99" s="506"/>
      <c r="R99" s="506"/>
      <c r="S99" s="506"/>
    </row>
    <row r="100" spans="1:19" x14ac:dyDescent="0.2">
      <c r="A100" s="172">
        <v>66</v>
      </c>
      <c r="B100" s="517" t="s">
        <v>615</v>
      </c>
      <c r="C100" s="290"/>
      <c r="D100" s="333"/>
      <c r="E100" s="333"/>
      <c r="F100" s="700"/>
      <c r="G100" s="334"/>
      <c r="H100" s="578">
        <f t="shared" si="5"/>
        <v>0</v>
      </c>
      <c r="I100" s="506"/>
      <c r="J100" s="506"/>
      <c r="K100" s="506"/>
      <c r="L100" s="506"/>
      <c r="M100" s="506"/>
      <c r="N100" s="506"/>
      <c r="O100" s="506"/>
      <c r="P100" s="506"/>
      <c r="Q100" s="506"/>
      <c r="R100" s="506"/>
      <c r="S100" s="506"/>
    </row>
    <row r="101" spans="1:19" x14ac:dyDescent="0.2">
      <c r="A101" s="172">
        <v>67</v>
      </c>
      <c r="B101" s="517" t="s">
        <v>616</v>
      </c>
      <c r="C101" s="290"/>
      <c r="D101" s="333"/>
      <c r="E101" s="333"/>
      <c r="F101" s="700"/>
      <c r="G101" s="334"/>
      <c r="H101" s="578">
        <f t="shared" si="5"/>
        <v>0</v>
      </c>
      <c r="I101" s="506"/>
      <c r="J101" s="506"/>
      <c r="K101" s="506"/>
      <c r="L101" s="506"/>
      <c r="M101" s="506"/>
      <c r="N101" s="506"/>
      <c r="O101" s="506"/>
      <c r="P101" s="506"/>
      <c r="Q101" s="506"/>
      <c r="R101" s="506"/>
      <c r="S101" s="506"/>
    </row>
    <row r="102" spans="1:19" x14ac:dyDescent="0.2">
      <c r="A102" s="172">
        <v>68</v>
      </c>
      <c r="B102" s="517" t="s">
        <v>617</v>
      </c>
      <c r="C102" s="290"/>
      <c r="D102" s="333"/>
      <c r="E102" s="333">
        <v>100000</v>
      </c>
      <c r="F102" s="700"/>
      <c r="G102" s="334"/>
      <c r="H102" s="578">
        <f t="shared" si="5"/>
        <v>100000</v>
      </c>
      <c r="I102" s="506"/>
      <c r="J102" s="506"/>
      <c r="K102" s="506"/>
      <c r="L102" s="506"/>
      <c r="M102" s="506"/>
      <c r="N102" s="506"/>
      <c r="O102" s="506"/>
      <c r="P102" s="506"/>
      <c r="Q102" s="506"/>
      <c r="R102" s="506"/>
      <c r="S102" s="506"/>
    </row>
    <row r="103" spans="1:19" x14ac:dyDescent="0.2">
      <c r="A103" s="172">
        <v>69</v>
      </c>
      <c r="B103" s="516" t="s">
        <v>618</v>
      </c>
      <c r="C103" s="290" t="s">
        <v>563</v>
      </c>
      <c r="D103" s="334"/>
      <c r="E103" s="334">
        <v>60000</v>
      </c>
      <c r="F103" s="769"/>
      <c r="G103" s="334"/>
      <c r="H103" s="349">
        <f t="shared" si="5"/>
        <v>60000</v>
      </c>
      <c r="I103" s="506"/>
      <c r="J103" s="506"/>
      <c r="K103" s="506"/>
      <c r="L103" s="506"/>
      <c r="M103" s="506"/>
      <c r="N103" s="506"/>
      <c r="O103" s="506"/>
      <c r="P103" s="506"/>
      <c r="Q103" s="506"/>
      <c r="R103" s="506"/>
      <c r="S103" s="506"/>
    </row>
    <row r="104" spans="1:19" x14ac:dyDescent="0.2">
      <c r="A104" s="172">
        <v>70</v>
      </c>
      <c r="B104" s="516" t="s">
        <v>231</v>
      </c>
      <c r="C104" s="290" t="s">
        <v>232</v>
      </c>
      <c r="D104" s="570"/>
      <c r="E104" s="568">
        <f>E105+E106</f>
        <v>0</v>
      </c>
      <c r="F104" s="769"/>
      <c r="G104" s="570"/>
      <c r="H104" s="564">
        <f>H105+H106</f>
        <v>0</v>
      </c>
    </row>
    <row r="105" spans="1:19" x14ac:dyDescent="0.2">
      <c r="A105" s="172">
        <v>71</v>
      </c>
      <c r="B105" s="579" t="s">
        <v>619</v>
      </c>
      <c r="C105" s="522" t="s">
        <v>621</v>
      </c>
      <c r="D105" s="333"/>
      <c r="E105" s="333"/>
      <c r="F105" s="700"/>
      <c r="G105" s="333"/>
      <c r="H105" s="578">
        <f>SUM(E105:G105)</f>
        <v>0</v>
      </c>
      <c r="I105" s="506"/>
      <c r="J105" s="506"/>
      <c r="K105" s="506"/>
      <c r="L105" s="506"/>
      <c r="M105" s="506"/>
      <c r="N105" s="506"/>
      <c r="O105" s="506"/>
      <c r="P105" s="506"/>
      <c r="Q105" s="506"/>
      <c r="R105" s="506"/>
      <c r="S105" s="506"/>
    </row>
    <row r="106" spans="1:19" x14ac:dyDescent="0.2">
      <c r="A106" s="172">
        <v>72</v>
      </c>
      <c r="B106" s="579" t="s">
        <v>620</v>
      </c>
      <c r="C106" s="522" t="s">
        <v>622</v>
      </c>
      <c r="D106" s="333"/>
      <c r="E106" s="333"/>
      <c r="F106" s="700"/>
      <c r="G106" s="333"/>
      <c r="H106" s="578">
        <f>SUM(E106:G106)</f>
        <v>0</v>
      </c>
      <c r="I106" s="506"/>
      <c r="J106" s="506"/>
      <c r="K106" s="506"/>
      <c r="L106" s="506"/>
      <c r="M106" s="506"/>
      <c r="N106" s="506"/>
      <c r="O106" s="506"/>
      <c r="P106" s="506"/>
      <c r="Q106" s="506"/>
      <c r="R106" s="506"/>
      <c r="S106" s="506"/>
    </row>
    <row r="107" spans="1:19" ht="13.5" thickBot="1" x14ac:dyDescent="0.25">
      <c r="A107" s="172">
        <v>73</v>
      </c>
      <c r="B107" s="521" t="s">
        <v>63</v>
      </c>
      <c r="C107" s="522" t="s">
        <v>233</v>
      </c>
      <c r="D107" s="570"/>
      <c r="E107" s="570"/>
      <c r="F107" s="700"/>
      <c r="G107" s="570"/>
      <c r="H107" s="563"/>
    </row>
    <row r="108" spans="1:19" ht="16.5" thickBot="1" x14ac:dyDescent="0.3">
      <c r="A108" s="584">
        <v>74</v>
      </c>
      <c r="B108" s="523" t="s">
        <v>235</v>
      </c>
      <c r="C108" s="582" t="s">
        <v>234</v>
      </c>
      <c r="D108" s="583">
        <f>D48+D49+D85+D90+D104+D107</f>
        <v>40457100</v>
      </c>
      <c r="E108" s="583">
        <f>E48+E49+E85+E86+E89+E90+E104+E107</f>
        <v>1499000</v>
      </c>
      <c r="F108" s="773">
        <f>F48+F49+F85+F86+F89+F90+F104+F107</f>
        <v>1852250</v>
      </c>
      <c r="G108" s="583">
        <f>G48+G49+G85</f>
        <v>7620000</v>
      </c>
      <c r="H108" s="776">
        <f>SUM(D108:G108)</f>
        <v>51428350</v>
      </c>
    </row>
  </sheetData>
  <mergeCells count="5">
    <mergeCell ref="B1:H1"/>
    <mergeCell ref="A2:H2"/>
    <mergeCell ref="A3:H3"/>
    <mergeCell ref="A29:H29"/>
    <mergeCell ref="A30:H3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fitToHeight="2" orientation="landscape" r:id="rId1"/>
  <headerFooter alignWithMargins="0"/>
  <rowBreaks count="2" manualBreakCount="2">
    <brk id="27" max="7" man="1"/>
    <brk id="49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5"/>
  <sheetViews>
    <sheetView topLeftCell="A25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847" t="s">
        <v>351</v>
      </c>
      <c r="C1" s="847"/>
      <c r="D1" s="847"/>
      <c r="E1" s="847"/>
      <c r="F1" s="847"/>
      <c r="G1" s="847"/>
    </row>
    <row r="2" spans="1:22" ht="36" customHeight="1" x14ac:dyDescent="0.3">
      <c r="A2" s="853" t="s">
        <v>15</v>
      </c>
      <c r="B2" s="852"/>
      <c r="C2" s="852"/>
      <c r="D2" s="852"/>
      <c r="E2" s="852"/>
      <c r="F2" s="852"/>
      <c r="G2" s="852"/>
    </row>
    <row r="3" spans="1:22" ht="18.75" x14ac:dyDescent="0.3">
      <c r="A3" s="853" t="s">
        <v>365</v>
      </c>
      <c r="B3" s="852"/>
      <c r="C3" s="852"/>
      <c r="D3" s="852"/>
      <c r="E3" s="852"/>
      <c r="F3" s="852"/>
      <c r="G3" s="852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18</v>
      </c>
      <c r="C5" s="3"/>
      <c r="D5" s="3"/>
      <c r="E5" s="3"/>
      <c r="F5" s="3"/>
    </row>
    <row r="6" spans="1:22" x14ac:dyDescent="0.2">
      <c r="G6" s="93"/>
    </row>
    <row r="7" spans="1:22" x14ac:dyDescent="0.2">
      <c r="G7" s="93" t="s">
        <v>14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6" x14ac:dyDescent="0.2">
      <c r="A8" s="94" t="s">
        <v>13</v>
      </c>
      <c r="B8" s="95" t="s">
        <v>12</v>
      </c>
      <c r="C8" s="96" t="s">
        <v>157</v>
      </c>
      <c r="D8" s="306" t="s">
        <v>334</v>
      </c>
      <c r="E8" s="306" t="s">
        <v>335</v>
      </c>
      <c r="F8" s="306" t="s">
        <v>336</v>
      </c>
      <c r="G8" s="174" t="s">
        <v>363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97"/>
      <c r="B9" s="98" t="s">
        <v>100</v>
      </c>
      <c r="C9" s="98" t="s">
        <v>101</v>
      </c>
      <c r="D9" s="303" t="s">
        <v>102</v>
      </c>
      <c r="E9" s="303" t="s">
        <v>103</v>
      </c>
      <c r="F9" s="303" t="s">
        <v>104</v>
      </c>
      <c r="G9" s="99" t="s">
        <v>105</v>
      </c>
    </row>
    <row r="10" spans="1:22" s="12" customFormat="1" ht="18" customHeight="1" x14ac:dyDescent="0.2">
      <c r="A10" s="279" t="s">
        <v>5</v>
      </c>
      <c r="B10" s="168" t="s">
        <v>170</v>
      </c>
      <c r="C10" s="289" t="s">
        <v>171</v>
      </c>
      <c r="D10" s="348"/>
      <c r="E10" s="304"/>
      <c r="F10" s="304"/>
      <c r="G10" s="291">
        <f>SUM(D10:F10)</f>
        <v>0</v>
      </c>
    </row>
    <row r="11" spans="1:22" s="12" customFormat="1" ht="18" customHeight="1" x14ac:dyDescent="0.2">
      <c r="A11" s="279" t="s">
        <v>6</v>
      </c>
      <c r="B11" s="169" t="s">
        <v>313</v>
      </c>
      <c r="C11" s="290" t="s">
        <v>172</v>
      </c>
      <c r="D11" s="339">
        <f>D10</f>
        <v>0</v>
      </c>
      <c r="E11" s="305"/>
      <c r="F11" s="305"/>
      <c r="G11" s="292">
        <f>SUM(G10:G10)</f>
        <v>0</v>
      </c>
    </row>
    <row r="12" spans="1:22" s="12" customFormat="1" ht="18" customHeight="1" x14ac:dyDescent="0.2">
      <c r="A12" s="279" t="s">
        <v>7</v>
      </c>
      <c r="B12" s="170" t="s">
        <v>2</v>
      </c>
      <c r="C12" s="289" t="s">
        <v>188</v>
      </c>
      <c r="D12" s="304"/>
      <c r="E12" s="304"/>
      <c r="F12" s="304"/>
      <c r="G12" s="293"/>
    </row>
    <row r="13" spans="1:22" s="12" customFormat="1" ht="18" customHeight="1" x14ac:dyDescent="0.2">
      <c r="A13" s="279" t="s">
        <v>8</v>
      </c>
      <c r="B13" s="170" t="s">
        <v>189</v>
      </c>
      <c r="C13" s="289" t="s">
        <v>190</v>
      </c>
      <c r="D13" s="304"/>
      <c r="E13" s="304"/>
      <c r="F13" s="304"/>
      <c r="G13" s="293"/>
    </row>
    <row r="14" spans="1:22" s="12" customFormat="1" ht="18" customHeight="1" x14ac:dyDescent="0.2">
      <c r="A14" s="279" t="s">
        <v>9</v>
      </c>
      <c r="B14" s="170" t="s">
        <v>191</v>
      </c>
      <c r="C14" s="289" t="s">
        <v>192</v>
      </c>
      <c r="D14" s="304"/>
      <c r="E14" s="304"/>
      <c r="F14" s="304"/>
      <c r="G14" s="293"/>
    </row>
    <row r="15" spans="1:22" s="12" customFormat="1" ht="18" customHeight="1" x14ac:dyDescent="0.2">
      <c r="A15" s="279" t="s">
        <v>10</v>
      </c>
      <c r="B15" s="170" t="s">
        <v>193</v>
      </c>
      <c r="C15" s="289" t="s">
        <v>194</v>
      </c>
      <c r="D15" s="304"/>
      <c r="E15" s="304"/>
      <c r="F15" s="304"/>
      <c r="G15" s="293"/>
    </row>
    <row r="16" spans="1:22" s="12" customFormat="1" ht="18" customHeight="1" x14ac:dyDescent="0.2">
      <c r="A16" s="279" t="s">
        <v>11</v>
      </c>
      <c r="B16" s="170" t="s">
        <v>195</v>
      </c>
      <c r="C16" s="289" t="s">
        <v>196</v>
      </c>
      <c r="D16" s="304"/>
      <c r="E16" s="304"/>
      <c r="F16" s="304"/>
      <c r="G16" s="294"/>
    </row>
    <row r="17" spans="1:7" s="12" customFormat="1" ht="18" customHeight="1" x14ac:dyDescent="0.2">
      <c r="A17" s="279" t="s">
        <v>22</v>
      </c>
      <c r="B17" s="170" t="s">
        <v>197</v>
      </c>
      <c r="C17" s="289" t="s">
        <v>198</v>
      </c>
      <c r="D17" s="304"/>
      <c r="E17" s="304"/>
      <c r="F17" s="304"/>
      <c r="G17" s="295"/>
    </row>
    <row r="18" spans="1:7" s="13" customFormat="1" ht="18" customHeight="1" x14ac:dyDescent="0.2">
      <c r="A18" s="279" t="s">
        <v>23</v>
      </c>
      <c r="B18" s="170" t="s">
        <v>199</v>
      </c>
      <c r="C18" s="289" t="s">
        <v>200</v>
      </c>
      <c r="D18" s="304"/>
      <c r="E18" s="304"/>
      <c r="F18" s="304"/>
      <c r="G18" s="296"/>
    </row>
    <row r="19" spans="1:7" s="12" customFormat="1" ht="18" customHeight="1" x14ac:dyDescent="0.2">
      <c r="A19" s="279" t="s">
        <v>24</v>
      </c>
      <c r="B19" s="170" t="s">
        <v>201</v>
      </c>
      <c r="C19" s="289" t="s">
        <v>202</v>
      </c>
      <c r="D19" s="304"/>
      <c r="E19" s="304"/>
      <c r="F19" s="304"/>
      <c r="G19" s="297"/>
    </row>
    <row r="20" spans="1:7" s="12" customFormat="1" ht="27.75" customHeight="1" x14ac:dyDescent="0.2">
      <c r="A20" s="279" t="s">
        <v>25</v>
      </c>
      <c r="B20" s="170" t="s">
        <v>203</v>
      </c>
      <c r="C20" s="289" t="s">
        <v>204</v>
      </c>
      <c r="D20" s="304"/>
      <c r="E20" s="304"/>
      <c r="F20" s="304"/>
      <c r="G20" s="298"/>
    </row>
    <row r="21" spans="1:7" s="12" customFormat="1" ht="18" customHeight="1" x14ac:dyDescent="0.2">
      <c r="A21" s="279" t="s">
        <v>26</v>
      </c>
      <c r="B21" s="171" t="s">
        <v>314</v>
      </c>
      <c r="C21" s="290" t="s">
        <v>205</v>
      </c>
      <c r="D21" s="305"/>
      <c r="E21" s="305"/>
      <c r="F21" s="305"/>
      <c r="G21" s="299">
        <f>SUM(G12:G20)</f>
        <v>0</v>
      </c>
    </row>
    <row r="22" spans="1:7" s="12" customFormat="1" ht="18" customHeight="1" x14ac:dyDescent="0.2">
      <c r="A22" s="279" t="s">
        <v>27</v>
      </c>
      <c r="B22" s="169" t="s">
        <v>290</v>
      </c>
      <c r="C22" s="290" t="s">
        <v>211</v>
      </c>
      <c r="D22" s="305"/>
      <c r="E22" s="305"/>
      <c r="F22" s="305"/>
      <c r="G22" s="300"/>
    </row>
    <row r="23" spans="1:7" s="12" customFormat="1" ht="18" customHeight="1" x14ac:dyDescent="0.2">
      <c r="A23" s="279" t="s">
        <v>28</v>
      </c>
      <c r="B23" s="169" t="s">
        <v>312</v>
      </c>
      <c r="C23" s="290" t="s">
        <v>212</v>
      </c>
      <c r="D23" s="305"/>
      <c r="E23" s="305"/>
      <c r="F23" s="305"/>
      <c r="G23" s="301"/>
    </row>
    <row r="24" spans="1:7" s="12" customFormat="1" ht="18" customHeight="1" x14ac:dyDescent="0.2">
      <c r="A24" s="279" t="s">
        <v>29</v>
      </c>
      <c r="B24" s="171" t="s">
        <v>315</v>
      </c>
      <c r="C24" s="290" t="s">
        <v>213</v>
      </c>
      <c r="D24" s="331">
        <f>D11+D21+D22+D23</f>
        <v>0</v>
      </c>
      <c r="E24" s="331">
        <f>E11+E21+E22+E23</f>
        <v>0</v>
      </c>
      <c r="F24" s="331">
        <f>F11+F21+F22+F23</f>
        <v>0</v>
      </c>
      <c r="G24" s="331">
        <f>G11+G21+G22+G23</f>
        <v>0</v>
      </c>
    </row>
    <row r="25" spans="1:7" s="12" customFormat="1" ht="18" customHeight="1" x14ac:dyDescent="0.2">
      <c r="A25"/>
      <c r="B25" s="1"/>
      <c r="C25" s="1"/>
      <c r="D25" s="1"/>
      <c r="E25" s="1"/>
      <c r="F25" s="1"/>
      <c r="G25" s="1"/>
    </row>
    <row r="26" spans="1:7" s="12" customFormat="1" ht="18" customHeight="1" x14ac:dyDescent="0.3">
      <c r="A26" s="853" t="s">
        <v>15</v>
      </c>
      <c r="B26" s="852"/>
      <c r="C26" s="852"/>
      <c r="D26" s="852"/>
      <c r="E26" s="852"/>
      <c r="F26" s="852"/>
      <c r="G26" s="852"/>
    </row>
    <row r="27" spans="1:7" s="12" customFormat="1" ht="18" customHeight="1" x14ac:dyDescent="0.3">
      <c r="A27" s="853" t="s">
        <v>366</v>
      </c>
      <c r="B27" s="852"/>
      <c r="C27" s="852"/>
      <c r="D27" s="852"/>
      <c r="E27" s="852"/>
      <c r="F27" s="852"/>
      <c r="G27" s="852"/>
    </row>
    <row r="28" spans="1:7" s="12" customFormat="1" ht="18" customHeight="1" x14ac:dyDescent="0.25">
      <c r="A28" s="2"/>
      <c r="B28" s="3"/>
      <c r="C28" s="3"/>
      <c r="D28" s="3"/>
      <c r="E28" s="3"/>
      <c r="F28" s="3"/>
      <c r="G28" s="1"/>
    </row>
    <row r="29" spans="1:7" s="12" customFormat="1" ht="18" customHeight="1" x14ac:dyDescent="0.2">
      <c r="A29" s="4"/>
      <c r="B29" s="3" t="s">
        <v>18</v>
      </c>
      <c r="C29" s="3"/>
      <c r="D29" s="3"/>
      <c r="E29" s="3"/>
      <c r="F29" s="3"/>
      <c r="G29" s="1"/>
    </row>
    <row r="30" spans="1:7" s="12" customFormat="1" ht="18" customHeight="1" x14ac:dyDescent="0.2">
      <c r="A30"/>
      <c r="B30" s="1"/>
      <c r="C30" s="1"/>
      <c r="D30" s="1"/>
      <c r="E30" s="1"/>
      <c r="F30" s="1"/>
      <c r="G30" s="93" t="s">
        <v>14</v>
      </c>
    </row>
    <row r="31" spans="1:7" s="12" customFormat="1" ht="39" customHeight="1" x14ac:dyDescent="0.2">
      <c r="A31" s="94" t="s">
        <v>13</v>
      </c>
      <c r="B31" s="95" t="s">
        <v>12</v>
      </c>
      <c r="C31" s="96" t="s">
        <v>157</v>
      </c>
      <c r="D31" s="306" t="s">
        <v>334</v>
      </c>
      <c r="E31" s="306" t="s">
        <v>335</v>
      </c>
      <c r="F31" s="306" t="s">
        <v>336</v>
      </c>
      <c r="G31" s="174" t="s">
        <v>363</v>
      </c>
    </row>
    <row r="32" spans="1:7" s="100" customFormat="1" ht="18" customHeight="1" x14ac:dyDescent="0.2">
      <c r="A32" s="97"/>
      <c r="B32" s="98" t="s">
        <v>100</v>
      </c>
      <c r="C32" s="98" t="s">
        <v>101</v>
      </c>
      <c r="D32" s="303" t="s">
        <v>102</v>
      </c>
      <c r="E32" s="303" t="s">
        <v>103</v>
      </c>
      <c r="F32" s="303" t="s">
        <v>104</v>
      </c>
      <c r="G32" s="99" t="s">
        <v>105</v>
      </c>
    </row>
    <row r="33" spans="1:7" s="12" customFormat="1" ht="20.25" customHeight="1" x14ac:dyDescent="0.2">
      <c r="A33" s="172" t="s">
        <v>5</v>
      </c>
      <c r="B33" s="168" t="s">
        <v>214</v>
      </c>
      <c r="C33" s="289" t="s">
        <v>215</v>
      </c>
      <c r="D33" s="333"/>
      <c r="E33" s="304"/>
      <c r="F33" s="304"/>
      <c r="G33" s="307">
        <f>D33</f>
        <v>0</v>
      </c>
    </row>
    <row r="34" spans="1:7" s="12" customFormat="1" ht="20.25" customHeight="1" x14ac:dyDescent="0.2">
      <c r="A34" s="172" t="s">
        <v>6</v>
      </c>
      <c r="B34" s="168" t="s">
        <v>216</v>
      </c>
      <c r="C34" s="289" t="s">
        <v>218</v>
      </c>
      <c r="D34" s="333"/>
      <c r="E34" s="304"/>
      <c r="F34" s="304"/>
      <c r="G34" s="307">
        <f>D34</f>
        <v>0</v>
      </c>
    </row>
    <row r="35" spans="1:7" s="12" customFormat="1" ht="20.25" customHeight="1" x14ac:dyDescent="0.2">
      <c r="A35" s="173" t="s">
        <v>7</v>
      </c>
      <c r="B35" s="169" t="s">
        <v>217</v>
      </c>
      <c r="C35" s="290" t="s">
        <v>219</v>
      </c>
      <c r="D35" s="334">
        <f>D33+D34</f>
        <v>0</v>
      </c>
      <c r="E35" s="305"/>
      <c r="F35" s="305"/>
      <c r="G35" s="307">
        <f>D35</f>
        <v>0</v>
      </c>
    </row>
    <row r="36" spans="1:7" s="12" customFormat="1" ht="20.25" customHeight="1" x14ac:dyDescent="0.2">
      <c r="A36" s="173" t="s">
        <v>8</v>
      </c>
      <c r="B36" s="169" t="s">
        <v>221</v>
      </c>
      <c r="C36" s="290" t="s">
        <v>220</v>
      </c>
      <c r="D36" s="334"/>
      <c r="E36" s="305"/>
      <c r="F36" s="305"/>
      <c r="G36" s="307">
        <f>D36</f>
        <v>0</v>
      </c>
    </row>
    <row r="37" spans="1:7" s="12" customFormat="1" ht="20.25" customHeight="1" x14ac:dyDescent="0.2">
      <c r="A37" s="173" t="s">
        <v>9</v>
      </c>
      <c r="B37" s="169" t="s">
        <v>222</v>
      </c>
      <c r="C37" s="290" t="s">
        <v>223</v>
      </c>
      <c r="D37" s="334"/>
      <c r="E37" s="305"/>
      <c r="F37" s="305"/>
      <c r="G37" s="307">
        <f>D37</f>
        <v>0</v>
      </c>
    </row>
    <row r="38" spans="1:7" ht="20.25" customHeight="1" x14ac:dyDescent="0.2">
      <c r="A38" s="172" t="s">
        <v>10</v>
      </c>
      <c r="B38" s="168" t="s">
        <v>117</v>
      </c>
      <c r="C38" s="289" t="s">
        <v>224</v>
      </c>
      <c r="D38" s="304"/>
      <c r="E38" s="304"/>
      <c r="F38" s="304"/>
      <c r="G38" s="328"/>
    </row>
    <row r="39" spans="1:7" ht="20.25" customHeight="1" x14ac:dyDescent="0.2">
      <c r="A39" s="172" t="s">
        <v>11</v>
      </c>
      <c r="B39" s="168" t="s">
        <v>225</v>
      </c>
      <c r="C39" s="289" t="s">
        <v>226</v>
      </c>
      <c r="D39" s="304"/>
      <c r="E39" s="304"/>
      <c r="F39" s="304"/>
      <c r="G39" s="328"/>
    </row>
    <row r="40" spans="1:7" ht="20.25" customHeight="1" x14ac:dyDescent="0.2">
      <c r="A40" s="172" t="s">
        <v>22</v>
      </c>
      <c r="B40" s="170" t="s">
        <v>1</v>
      </c>
      <c r="C40" s="289" t="s">
        <v>227</v>
      </c>
      <c r="D40" s="304"/>
      <c r="E40" s="304"/>
      <c r="F40" s="304"/>
      <c r="G40" s="328"/>
    </row>
    <row r="41" spans="1:7" ht="20.25" customHeight="1" x14ac:dyDescent="0.2">
      <c r="A41" s="173" t="s">
        <v>23</v>
      </c>
      <c r="B41" s="171" t="s">
        <v>118</v>
      </c>
      <c r="C41" s="290" t="s">
        <v>228</v>
      </c>
      <c r="D41" s="305"/>
      <c r="E41" s="305"/>
      <c r="F41" s="305"/>
      <c r="G41" s="328"/>
    </row>
    <row r="42" spans="1:7" ht="20.25" customHeight="1" x14ac:dyDescent="0.2">
      <c r="A42" s="172" t="s">
        <v>24</v>
      </c>
      <c r="B42" s="170" t="s">
        <v>230</v>
      </c>
      <c r="C42" s="289" t="s">
        <v>229</v>
      </c>
      <c r="D42" s="304"/>
      <c r="E42" s="304"/>
      <c r="F42" s="304"/>
      <c r="G42" s="328"/>
    </row>
    <row r="43" spans="1:7" ht="20.25" customHeight="1" x14ac:dyDescent="0.2">
      <c r="A43" s="172" t="s">
        <v>25</v>
      </c>
      <c r="B43" s="170" t="s">
        <v>231</v>
      </c>
      <c r="C43" s="289" t="s">
        <v>232</v>
      </c>
      <c r="D43" s="304"/>
      <c r="E43" s="304"/>
      <c r="F43" s="304"/>
      <c r="G43" s="328"/>
    </row>
    <row r="44" spans="1:7" ht="20.25" customHeight="1" x14ac:dyDescent="0.2">
      <c r="A44" s="172" t="s">
        <v>26</v>
      </c>
      <c r="B44" s="168" t="s">
        <v>63</v>
      </c>
      <c r="C44" s="289" t="s">
        <v>233</v>
      </c>
      <c r="D44" s="304"/>
      <c r="E44" s="304"/>
      <c r="F44" s="304"/>
      <c r="G44" s="328"/>
    </row>
    <row r="45" spans="1:7" ht="20.25" customHeight="1" x14ac:dyDescent="0.2">
      <c r="A45" s="173" t="s">
        <v>27</v>
      </c>
      <c r="B45" s="169" t="s">
        <v>235</v>
      </c>
      <c r="C45" s="290" t="s">
        <v>234</v>
      </c>
      <c r="D45" s="334">
        <f>D35+D36+D37+D41+D42+D43+D44</f>
        <v>0</v>
      </c>
      <c r="E45" s="305"/>
      <c r="F45" s="305"/>
      <c r="G45" s="307">
        <f>D45</f>
        <v>0</v>
      </c>
    </row>
  </sheetData>
  <mergeCells count="5">
    <mergeCell ref="A27:G27"/>
    <mergeCell ref="B1:G1"/>
    <mergeCell ref="A2:G2"/>
    <mergeCell ref="A3:G3"/>
    <mergeCell ref="A26:G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zoomScaleNormal="100" workbookViewId="0">
      <selection activeCell="C17" sqref="C17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8.85546875" style="1" customWidth="1"/>
    <col min="7" max="7" width="10.28515625" style="1" customWidth="1"/>
    <col min="8" max="22" width="9.140625" style="1"/>
  </cols>
  <sheetData>
    <row r="1" spans="1:7" x14ac:dyDescent="0.2">
      <c r="B1" s="847" t="s">
        <v>352</v>
      </c>
      <c r="C1" s="847"/>
      <c r="D1" s="847"/>
      <c r="E1" s="847"/>
      <c r="F1" s="847"/>
      <c r="G1" s="847"/>
    </row>
    <row r="2" spans="1:7" ht="36" customHeight="1" x14ac:dyDescent="0.3">
      <c r="A2" s="853" t="s">
        <v>111</v>
      </c>
      <c r="B2" s="852"/>
      <c r="C2" s="852"/>
      <c r="D2" s="852"/>
      <c r="E2" s="852"/>
      <c r="F2" s="852"/>
      <c r="G2" s="852"/>
    </row>
    <row r="3" spans="1:7" ht="18.75" x14ac:dyDescent="0.3">
      <c r="A3" s="853" t="s">
        <v>365</v>
      </c>
      <c r="B3" s="852"/>
      <c r="C3" s="852"/>
      <c r="D3" s="852"/>
      <c r="E3" s="852"/>
      <c r="F3" s="852"/>
      <c r="G3" s="852"/>
    </row>
    <row r="4" spans="1:7" s="12" customFormat="1" ht="30" customHeight="1" x14ac:dyDescent="0.2">
      <c r="A4"/>
      <c r="B4" s="1"/>
      <c r="C4" s="1"/>
      <c r="D4" s="1"/>
      <c r="E4" s="1"/>
      <c r="F4" s="1"/>
      <c r="G4" s="93"/>
    </row>
    <row r="5" spans="1:7" s="12" customFormat="1" ht="30" customHeight="1" x14ac:dyDescent="0.2">
      <c r="A5"/>
      <c r="B5" s="1"/>
      <c r="C5" s="1"/>
      <c r="D5" s="1"/>
      <c r="E5" s="1"/>
      <c r="F5" s="1"/>
      <c r="G5" s="93" t="s">
        <v>14</v>
      </c>
    </row>
    <row r="6" spans="1:7" s="12" customFormat="1" ht="44.25" customHeight="1" x14ac:dyDescent="0.2">
      <c r="A6" s="94" t="s">
        <v>13</v>
      </c>
      <c r="B6" s="95" t="s">
        <v>12</v>
      </c>
      <c r="C6" s="96" t="s">
        <v>157</v>
      </c>
      <c r="D6" s="306" t="s">
        <v>334</v>
      </c>
      <c r="E6" s="306" t="s">
        <v>335</v>
      </c>
      <c r="F6" s="306" t="s">
        <v>336</v>
      </c>
      <c r="G6" s="174" t="s">
        <v>363</v>
      </c>
    </row>
    <row r="7" spans="1:7" s="12" customFormat="1" ht="20.25" customHeight="1" x14ac:dyDescent="0.2">
      <c r="A7" s="97"/>
      <c r="B7" s="98" t="s">
        <v>100</v>
      </c>
      <c r="C7" s="98" t="s">
        <v>101</v>
      </c>
      <c r="D7" s="303" t="s">
        <v>102</v>
      </c>
      <c r="E7" s="303" t="s">
        <v>103</v>
      </c>
      <c r="F7" s="303" t="s">
        <v>104</v>
      </c>
      <c r="G7" s="99" t="s">
        <v>105</v>
      </c>
    </row>
    <row r="8" spans="1:7" s="12" customFormat="1" ht="18" customHeight="1" x14ac:dyDescent="0.2">
      <c r="A8" s="279" t="s">
        <v>5</v>
      </c>
      <c r="B8" s="168" t="s">
        <v>170</v>
      </c>
      <c r="C8" s="289" t="s">
        <v>171</v>
      </c>
      <c r="D8" s="330"/>
      <c r="E8" s="304"/>
      <c r="F8" s="304"/>
      <c r="G8" s="291">
        <f>SUM(D8:F8)</f>
        <v>0</v>
      </c>
    </row>
    <row r="9" spans="1:7" s="12" customFormat="1" ht="18" customHeight="1" x14ac:dyDescent="0.2">
      <c r="A9" s="279" t="s">
        <v>6</v>
      </c>
      <c r="B9" s="169" t="s">
        <v>313</v>
      </c>
      <c r="C9" s="290" t="s">
        <v>172</v>
      </c>
      <c r="D9" s="273">
        <f>D8</f>
        <v>0</v>
      </c>
      <c r="E9" s="305"/>
      <c r="F9" s="305"/>
      <c r="G9" s="292">
        <f>SUM(G8:G8)</f>
        <v>0</v>
      </c>
    </row>
    <row r="10" spans="1:7" s="12" customFormat="1" ht="18" customHeight="1" x14ac:dyDescent="0.2">
      <c r="A10" s="279" t="s">
        <v>7</v>
      </c>
      <c r="B10" s="170" t="s">
        <v>2</v>
      </c>
      <c r="C10" s="289" t="s">
        <v>188</v>
      </c>
      <c r="D10" s="304"/>
      <c r="E10" s="304"/>
      <c r="F10" s="304"/>
      <c r="G10" s="293"/>
    </row>
    <row r="11" spans="1:7" s="13" customFormat="1" ht="18" customHeight="1" x14ac:dyDescent="0.2">
      <c r="A11" s="279" t="s">
        <v>8</v>
      </c>
      <c r="B11" s="170" t="s">
        <v>189</v>
      </c>
      <c r="C11" s="289" t="s">
        <v>190</v>
      </c>
      <c r="D11" s="304"/>
      <c r="E11" s="304"/>
      <c r="F11" s="304"/>
      <c r="G11" s="293"/>
    </row>
    <row r="12" spans="1:7" s="12" customFormat="1" ht="18" customHeight="1" x14ac:dyDescent="0.2">
      <c r="A12" s="279" t="s">
        <v>9</v>
      </c>
      <c r="B12" s="170" t="s">
        <v>191</v>
      </c>
      <c r="C12" s="289" t="s">
        <v>192</v>
      </c>
      <c r="D12" s="304"/>
      <c r="E12" s="304"/>
      <c r="F12" s="304"/>
      <c r="G12" s="293"/>
    </row>
    <row r="13" spans="1:7" s="12" customFormat="1" ht="27.75" customHeight="1" x14ac:dyDescent="0.2">
      <c r="A13" s="279" t="s">
        <v>10</v>
      </c>
      <c r="B13" s="170" t="s">
        <v>193</v>
      </c>
      <c r="C13" s="289" t="s">
        <v>194</v>
      </c>
      <c r="D13" s="304"/>
      <c r="E13" s="304"/>
      <c r="F13" s="304"/>
      <c r="G13" s="293"/>
    </row>
    <row r="14" spans="1:7" s="12" customFormat="1" ht="18" customHeight="1" x14ac:dyDescent="0.2">
      <c r="A14" s="279" t="s">
        <v>11</v>
      </c>
      <c r="B14" s="170" t="s">
        <v>195</v>
      </c>
      <c r="C14" s="289" t="s">
        <v>196</v>
      </c>
      <c r="D14" s="304"/>
      <c r="E14" s="304"/>
      <c r="F14" s="304"/>
      <c r="G14" s="294"/>
    </row>
    <row r="15" spans="1:7" s="12" customFormat="1" ht="18" customHeight="1" x14ac:dyDescent="0.2">
      <c r="A15" s="279" t="s">
        <v>22</v>
      </c>
      <c r="B15" s="170" t="s">
        <v>197</v>
      </c>
      <c r="C15" s="289" t="s">
        <v>198</v>
      </c>
      <c r="D15" s="304"/>
      <c r="E15" s="304"/>
      <c r="F15" s="304"/>
      <c r="G15" s="295"/>
    </row>
    <row r="16" spans="1:7" s="12" customFormat="1" ht="18" customHeight="1" x14ac:dyDescent="0.2">
      <c r="A16" s="279" t="s">
        <v>23</v>
      </c>
      <c r="B16" s="170" t="s">
        <v>199</v>
      </c>
      <c r="C16" s="289" t="s">
        <v>200</v>
      </c>
      <c r="D16" s="304"/>
      <c r="E16" s="304"/>
      <c r="F16" s="304"/>
      <c r="G16" s="296"/>
    </row>
    <row r="17" spans="1:7" s="12" customFormat="1" ht="18" customHeight="1" x14ac:dyDescent="0.2">
      <c r="A17" s="279" t="s">
        <v>24</v>
      </c>
      <c r="B17" s="170" t="s">
        <v>201</v>
      </c>
      <c r="C17" s="289" t="s">
        <v>202</v>
      </c>
      <c r="D17" s="304"/>
      <c r="E17" s="304"/>
      <c r="F17" s="304"/>
      <c r="G17" s="297"/>
    </row>
    <row r="18" spans="1:7" s="12" customFormat="1" ht="18" customHeight="1" x14ac:dyDescent="0.2">
      <c r="A18" s="279" t="s">
        <v>25</v>
      </c>
      <c r="B18" s="170" t="s">
        <v>203</v>
      </c>
      <c r="C18" s="289" t="s">
        <v>204</v>
      </c>
      <c r="D18" s="304"/>
      <c r="E18" s="304"/>
      <c r="F18" s="304"/>
      <c r="G18" s="298"/>
    </row>
    <row r="19" spans="1:7" s="12" customFormat="1" ht="18" customHeight="1" x14ac:dyDescent="0.2">
      <c r="A19" s="279" t="s">
        <v>26</v>
      </c>
      <c r="B19" s="171" t="s">
        <v>314</v>
      </c>
      <c r="C19" s="290" t="s">
        <v>205</v>
      </c>
      <c r="D19" s="305"/>
      <c r="E19" s="305"/>
      <c r="F19" s="305"/>
      <c r="G19" s="299">
        <f>SUM(G10:G18)</f>
        <v>0</v>
      </c>
    </row>
    <row r="20" spans="1:7" s="12" customFormat="1" ht="18.75" customHeight="1" x14ac:dyDescent="0.2">
      <c r="A20" s="279" t="s">
        <v>27</v>
      </c>
      <c r="B20" s="169" t="s">
        <v>290</v>
      </c>
      <c r="C20" s="290" t="s">
        <v>211</v>
      </c>
      <c r="D20" s="305"/>
      <c r="E20" s="305"/>
      <c r="F20" s="305"/>
      <c r="G20" s="300"/>
    </row>
    <row r="21" spans="1:7" s="12" customFormat="1" ht="18" customHeight="1" x14ac:dyDescent="0.2">
      <c r="A21" s="279" t="s">
        <v>28</v>
      </c>
      <c r="B21" s="169" t="s">
        <v>312</v>
      </c>
      <c r="C21" s="290" t="s">
        <v>212</v>
      </c>
      <c r="D21" s="305"/>
      <c r="E21" s="305"/>
      <c r="F21" s="305"/>
      <c r="G21" s="301"/>
    </row>
    <row r="22" spans="1:7" s="12" customFormat="1" ht="18" customHeight="1" x14ac:dyDescent="0.2">
      <c r="A22" s="279" t="s">
        <v>29</v>
      </c>
      <c r="B22" s="171" t="s">
        <v>315</v>
      </c>
      <c r="C22" s="290" t="s">
        <v>213</v>
      </c>
      <c r="D22" s="331">
        <f>D9+D19+D20+D21</f>
        <v>0</v>
      </c>
      <c r="E22" s="331">
        <f>E9+E19+E20+E21</f>
        <v>0</v>
      </c>
      <c r="F22" s="331">
        <f>F9+F19+F20+F21</f>
        <v>0</v>
      </c>
      <c r="G22" s="331">
        <f>G9+G19+G20+G21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853" t="s">
        <v>111</v>
      </c>
      <c r="B24" s="852"/>
      <c r="C24" s="852"/>
      <c r="D24" s="852"/>
      <c r="E24" s="852"/>
      <c r="F24" s="852"/>
      <c r="G24" s="852"/>
    </row>
    <row r="25" spans="1:7" s="100" customFormat="1" ht="18" customHeight="1" x14ac:dyDescent="0.3">
      <c r="A25" s="853" t="s">
        <v>366</v>
      </c>
      <c r="B25" s="852"/>
      <c r="C25" s="852"/>
      <c r="D25" s="852"/>
      <c r="E25" s="852"/>
      <c r="F25" s="852"/>
      <c r="G25" s="852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7.25" customHeight="1" x14ac:dyDescent="0.2">
      <c r="A27" s="4"/>
      <c r="B27" s="3" t="s">
        <v>18</v>
      </c>
      <c r="C27" s="3"/>
      <c r="D27" s="3"/>
      <c r="E27" s="3"/>
      <c r="F27" s="3"/>
      <c r="G27" s="1"/>
    </row>
    <row r="28" spans="1:7" s="12" customFormat="1" ht="16.5" customHeight="1" x14ac:dyDescent="0.2">
      <c r="A28"/>
      <c r="B28" s="1"/>
      <c r="C28" s="1"/>
      <c r="D28" s="1"/>
      <c r="E28" s="1"/>
      <c r="F28" s="1"/>
      <c r="G28" s="93" t="s">
        <v>14</v>
      </c>
    </row>
    <row r="29" spans="1:7" s="12" customFormat="1" ht="44.25" customHeight="1" x14ac:dyDescent="0.2">
      <c r="A29" s="94" t="s">
        <v>13</v>
      </c>
      <c r="B29" s="95" t="s">
        <v>12</v>
      </c>
      <c r="C29" s="96" t="s">
        <v>157</v>
      </c>
      <c r="D29" s="306" t="s">
        <v>334</v>
      </c>
      <c r="E29" s="306" t="s">
        <v>335</v>
      </c>
      <c r="F29" s="306" t="s">
        <v>336</v>
      </c>
      <c r="G29" s="174" t="s">
        <v>363</v>
      </c>
    </row>
    <row r="30" spans="1:7" s="12" customFormat="1" ht="18" customHeight="1" x14ac:dyDescent="0.2">
      <c r="A30" s="97"/>
      <c r="B30" s="98" t="s">
        <v>100</v>
      </c>
      <c r="C30" s="98" t="s">
        <v>101</v>
      </c>
      <c r="D30" s="303" t="s">
        <v>102</v>
      </c>
      <c r="E30" s="303" t="s">
        <v>103</v>
      </c>
      <c r="F30" s="303" t="s">
        <v>104</v>
      </c>
      <c r="G30" s="99" t="s">
        <v>105</v>
      </c>
    </row>
    <row r="31" spans="1:7" ht="18.75" customHeight="1" x14ac:dyDescent="0.2">
      <c r="A31" s="172" t="s">
        <v>5</v>
      </c>
      <c r="B31" s="168" t="s">
        <v>214</v>
      </c>
      <c r="C31" s="289" t="s">
        <v>215</v>
      </c>
      <c r="D31" s="333"/>
      <c r="E31" s="304"/>
      <c r="F31" s="304"/>
      <c r="G31" s="307">
        <f>D31</f>
        <v>0</v>
      </c>
    </row>
    <row r="32" spans="1:7" ht="18.75" customHeight="1" x14ac:dyDescent="0.2">
      <c r="A32" s="172" t="s">
        <v>6</v>
      </c>
      <c r="B32" s="168" t="s">
        <v>216</v>
      </c>
      <c r="C32" s="289" t="s">
        <v>218</v>
      </c>
      <c r="D32" s="333"/>
      <c r="E32" s="304"/>
      <c r="F32" s="304"/>
      <c r="G32" s="293"/>
    </row>
    <row r="33" spans="1:7" ht="18.75" customHeight="1" x14ac:dyDescent="0.2">
      <c r="A33" s="173" t="s">
        <v>7</v>
      </c>
      <c r="B33" s="169" t="s">
        <v>217</v>
      </c>
      <c r="C33" s="290" t="s">
        <v>219</v>
      </c>
      <c r="D33" s="334">
        <f>D31+D32</f>
        <v>0</v>
      </c>
      <c r="E33" s="305"/>
      <c r="F33" s="305"/>
      <c r="G33" s="307">
        <f>D33</f>
        <v>0</v>
      </c>
    </row>
    <row r="34" spans="1:7" ht="18.75" customHeight="1" x14ac:dyDescent="0.2">
      <c r="A34" s="173" t="s">
        <v>8</v>
      </c>
      <c r="B34" s="169" t="s">
        <v>221</v>
      </c>
      <c r="C34" s="290" t="s">
        <v>220</v>
      </c>
      <c r="D34" s="334"/>
      <c r="E34" s="305"/>
      <c r="F34" s="305"/>
      <c r="G34" s="307">
        <f>D34</f>
        <v>0</v>
      </c>
    </row>
    <row r="35" spans="1:7" ht="18.75" customHeight="1" x14ac:dyDescent="0.2">
      <c r="A35" s="173" t="s">
        <v>9</v>
      </c>
      <c r="B35" s="169" t="s">
        <v>222</v>
      </c>
      <c r="C35" s="290" t="s">
        <v>223</v>
      </c>
      <c r="D35" s="334"/>
      <c r="E35" s="305"/>
      <c r="F35" s="305"/>
      <c r="G35" s="307">
        <f>D35</f>
        <v>0</v>
      </c>
    </row>
    <row r="36" spans="1:7" ht="18.75" customHeight="1" x14ac:dyDescent="0.2">
      <c r="A36" s="173" t="s">
        <v>10</v>
      </c>
      <c r="B36" s="168" t="s">
        <v>117</v>
      </c>
      <c r="C36" s="289" t="s">
        <v>224</v>
      </c>
      <c r="D36" s="333"/>
      <c r="E36" s="304"/>
      <c r="F36" s="304"/>
      <c r="G36" s="308"/>
    </row>
    <row r="37" spans="1:7" ht="18.75" customHeight="1" x14ac:dyDescent="0.2">
      <c r="A37" s="172" t="s">
        <v>11</v>
      </c>
      <c r="B37" s="168" t="s">
        <v>225</v>
      </c>
      <c r="C37" s="289" t="s">
        <v>226</v>
      </c>
      <c r="D37" s="333"/>
      <c r="E37" s="304"/>
      <c r="F37" s="304"/>
      <c r="G37" s="308"/>
    </row>
    <row r="38" spans="1:7" ht="18.75" customHeight="1" x14ac:dyDescent="0.2">
      <c r="A38" s="172" t="s">
        <v>22</v>
      </c>
      <c r="B38" s="170" t="s">
        <v>1</v>
      </c>
      <c r="C38" s="289" t="s">
        <v>227</v>
      </c>
      <c r="D38" s="333"/>
      <c r="E38" s="304"/>
      <c r="F38" s="304"/>
      <c r="G38" s="293"/>
    </row>
    <row r="39" spans="1:7" ht="18.75" customHeight="1" x14ac:dyDescent="0.2">
      <c r="A39" s="173" t="s">
        <v>23</v>
      </c>
      <c r="B39" s="171" t="s">
        <v>118</v>
      </c>
      <c r="C39" s="290" t="s">
        <v>228</v>
      </c>
      <c r="D39" s="334"/>
      <c r="E39" s="305"/>
      <c r="F39" s="305"/>
      <c r="G39" s="291">
        <f>G37+G38</f>
        <v>0</v>
      </c>
    </row>
    <row r="40" spans="1:7" ht="18.75" customHeight="1" x14ac:dyDescent="0.2">
      <c r="A40" s="172" t="s">
        <v>24</v>
      </c>
      <c r="B40" s="170" t="s">
        <v>230</v>
      </c>
      <c r="C40" s="289" t="s">
        <v>229</v>
      </c>
      <c r="D40" s="333"/>
      <c r="E40" s="304"/>
      <c r="F40" s="304"/>
      <c r="G40" s="292"/>
    </row>
    <row r="41" spans="1:7" ht="18.75" customHeight="1" x14ac:dyDescent="0.2">
      <c r="A41" s="172" t="s">
        <v>25</v>
      </c>
      <c r="B41" s="170" t="s">
        <v>231</v>
      </c>
      <c r="C41" s="289" t="s">
        <v>232</v>
      </c>
      <c r="D41" s="333"/>
      <c r="E41" s="304"/>
      <c r="F41" s="304"/>
      <c r="G41" s="293"/>
    </row>
    <row r="42" spans="1:7" ht="18.75" customHeight="1" x14ac:dyDescent="0.2">
      <c r="A42" s="172" t="s">
        <v>26</v>
      </c>
      <c r="B42" s="168" t="s">
        <v>63</v>
      </c>
      <c r="C42" s="289" t="s">
        <v>233</v>
      </c>
      <c r="D42" s="333"/>
      <c r="E42" s="304"/>
      <c r="F42" s="304"/>
      <c r="G42" s="293"/>
    </row>
    <row r="43" spans="1:7" ht="18.75" customHeight="1" x14ac:dyDescent="0.2">
      <c r="A43" s="173" t="s">
        <v>27</v>
      </c>
      <c r="B43" s="169" t="s">
        <v>235</v>
      </c>
      <c r="C43" s="290" t="s">
        <v>234</v>
      </c>
      <c r="D43" s="334">
        <f>D33+D34+D35+D39+D40+D41+D42</f>
        <v>0</v>
      </c>
      <c r="E43" s="305"/>
      <c r="F43" s="305"/>
      <c r="G43" s="291">
        <f>G33+G34+G35+G36+G39+G40+G41+G42</f>
        <v>0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847" t="s">
        <v>387</v>
      </c>
      <c r="C1" s="847"/>
      <c r="D1" s="847"/>
      <c r="E1" s="847"/>
      <c r="F1" s="847"/>
      <c r="G1" s="847"/>
    </row>
    <row r="2" spans="1:22" ht="36" customHeight="1" x14ac:dyDescent="0.3">
      <c r="A2" s="853" t="s">
        <v>16</v>
      </c>
      <c r="B2" s="852"/>
      <c r="C2" s="852"/>
      <c r="D2" s="852"/>
      <c r="E2" s="852"/>
      <c r="F2" s="852"/>
      <c r="G2" s="852"/>
    </row>
    <row r="3" spans="1:22" ht="18.75" x14ac:dyDescent="0.3">
      <c r="A3" s="853" t="s">
        <v>365</v>
      </c>
      <c r="B3" s="852"/>
      <c r="C3" s="852"/>
      <c r="D3" s="852"/>
      <c r="E3" s="852"/>
      <c r="F3" s="852"/>
      <c r="G3" s="852"/>
    </row>
    <row r="4" spans="1:22" x14ac:dyDescent="0.2">
      <c r="G4" s="93"/>
    </row>
    <row r="5" spans="1:22" x14ac:dyDescent="0.2">
      <c r="G5" s="93" t="s">
        <v>14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8.25" customHeight="1" x14ac:dyDescent="0.2">
      <c r="A6" s="94" t="s">
        <v>13</v>
      </c>
      <c r="B6" s="95" t="s">
        <v>12</v>
      </c>
      <c r="C6" s="96" t="s">
        <v>157</v>
      </c>
      <c r="D6" s="306" t="s">
        <v>334</v>
      </c>
      <c r="E6" s="306" t="s">
        <v>335</v>
      </c>
      <c r="F6" s="306" t="s">
        <v>336</v>
      </c>
      <c r="G6" s="174" t="s">
        <v>363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97"/>
      <c r="B7" s="98" t="s">
        <v>100</v>
      </c>
      <c r="C7" s="98" t="s">
        <v>101</v>
      </c>
      <c r="D7" s="303" t="s">
        <v>102</v>
      </c>
      <c r="E7" s="303" t="s">
        <v>103</v>
      </c>
      <c r="F7" s="303" t="s">
        <v>104</v>
      </c>
      <c r="G7" s="99" t="s">
        <v>105</v>
      </c>
    </row>
    <row r="8" spans="1:22" s="12" customFormat="1" ht="18" customHeight="1" x14ac:dyDescent="0.2">
      <c r="A8" s="279" t="s">
        <v>5</v>
      </c>
      <c r="B8" s="168" t="s">
        <v>170</v>
      </c>
      <c r="C8" s="289" t="s">
        <v>171</v>
      </c>
      <c r="D8" s="333"/>
      <c r="E8" s="304"/>
      <c r="F8" s="304"/>
      <c r="G8" s="307">
        <f>D8+E8+F8</f>
        <v>0</v>
      </c>
    </row>
    <row r="9" spans="1:22" s="12" customFormat="1" ht="18" customHeight="1" x14ac:dyDescent="0.2">
      <c r="A9" s="279" t="s">
        <v>6</v>
      </c>
      <c r="B9" s="169" t="s">
        <v>313</v>
      </c>
      <c r="C9" s="290" t="s">
        <v>172</v>
      </c>
      <c r="D9" s="334">
        <f>D8</f>
        <v>0</v>
      </c>
      <c r="E9" s="305"/>
      <c r="F9" s="305"/>
      <c r="G9" s="292">
        <f>SUM(G8:G8)</f>
        <v>0</v>
      </c>
    </row>
    <row r="10" spans="1:22" s="12" customFormat="1" ht="18" customHeight="1" x14ac:dyDescent="0.2">
      <c r="A10" s="279" t="s">
        <v>7</v>
      </c>
      <c r="B10" s="170" t="s">
        <v>2</v>
      </c>
      <c r="C10" s="289" t="s">
        <v>188</v>
      </c>
      <c r="D10" s="333"/>
      <c r="E10" s="304"/>
      <c r="F10" s="304"/>
      <c r="G10" s="293"/>
    </row>
    <row r="11" spans="1:22" s="12" customFormat="1" ht="18" customHeight="1" x14ac:dyDescent="0.2">
      <c r="A11" s="279" t="s">
        <v>8</v>
      </c>
      <c r="B11" s="170" t="s">
        <v>189</v>
      </c>
      <c r="C11" s="289" t="s">
        <v>190</v>
      </c>
      <c r="D11" s="333"/>
      <c r="E11" s="304"/>
      <c r="F11" s="304"/>
      <c r="G11" s="293"/>
    </row>
    <row r="12" spans="1:22" s="12" customFormat="1" ht="18" customHeight="1" x14ac:dyDescent="0.2">
      <c r="A12" s="279" t="s">
        <v>9</v>
      </c>
      <c r="B12" s="170" t="s">
        <v>191</v>
      </c>
      <c r="C12" s="289" t="s">
        <v>192</v>
      </c>
      <c r="D12" s="333"/>
      <c r="E12" s="304"/>
      <c r="F12" s="304"/>
      <c r="G12" s="293"/>
    </row>
    <row r="13" spans="1:22" s="12" customFormat="1" ht="18" customHeight="1" x14ac:dyDescent="0.2">
      <c r="A13" s="279" t="s">
        <v>10</v>
      </c>
      <c r="B13" s="170" t="s">
        <v>193</v>
      </c>
      <c r="C13" s="289" t="s">
        <v>194</v>
      </c>
      <c r="D13" s="333"/>
      <c r="E13" s="304"/>
      <c r="F13" s="304"/>
      <c r="G13" s="293"/>
    </row>
    <row r="14" spans="1:22" s="12" customFormat="1" ht="18" customHeight="1" x14ac:dyDescent="0.2">
      <c r="A14" s="279" t="s">
        <v>11</v>
      </c>
      <c r="B14" s="170" t="s">
        <v>195</v>
      </c>
      <c r="C14" s="289" t="s">
        <v>196</v>
      </c>
      <c r="D14" s="333"/>
      <c r="E14" s="304"/>
      <c r="F14" s="304"/>
      <c r="G14" s="294"/>
    </row>
    <row r="15" spans="1:22" s="12" customFormat="1" ht="18" customHeight="1" x14ac:dyDescent="0.2">
      <c r="A15" s="279" t="s">
        <v>22</v>
      </c>
      <c r="B15" s="170" t="s">
        <v>197</v>
      </c>
      <c r="C15" s="289" t="s">
        <v>198</v>
      </c>
      <c r="D15" s="333"/>
      <c r="E15" s="304"/>
      <c r="F15" s="304"/>
      <c r="G15" s="295"/>
    </row>
    <row r="16" spans="1:22" s="13" customFormat="1" ht="18" customHeight="1" x14ac:dyDescent="0.2">
      <c r="A16" s="279" t="s">
        <v>23</v>
      </c>
      <c r="B16" s="170" t="s">
        <v>199</v>
      </c>
      <c r="C16" s="289" t="s">
        <v>200</v>
      </c>
      <c r="D16" s="333"/>
      <c r="E16" s="304"/>
      <c r="F16" s="304"/>
      <c r="G16" s="296"/>
    </row>
    <row r="17" spans="1:7" s="12" customFormat="1" ht="18" customHeight="1" x14ac:dyDescent="0.2">
      <c r="A17" s="279" t="s">
        <v>24</v>
      </c>
      <c r="B17" s="170" t="s">
        <v>201</v>
      </c>
      <c r="C17" s="289" t="s">
        <v>202</v>
      </c>
      <c r="D17" s="333"/>
      <c r="E17" s="304"/>
      <c r="F17" s="304"/>
      <c r="G17" s="297"/>
    </row>
    <row r="18" spans="1:7" s="12" customFormat="1" ht="27.75" customHeight="1" x14ac:dyDescent="0.2">
      <c r="A18" s="279" t="s">
        <v>25</v>
      </c>
      <c r="B18" s="170" t="s">
        <v>203</v>
      </c>
      <c r="C18" s="289" t="s">
        <v>204</v>
      </c>
      <c r="D18" s="333"/>
      <c r="E18" s="304"/>
      <c r="F18" s="304"/>
      <c r="G18" s="298"/>
    </row>
    <row r="19" spans="1:7" s="12" customFormat="1" ht="18" customHeight="1" x14ac:dyDescent="0.2">
      <c r="A19" s="279" t="s">
        <v>26</v>
      </c>
      <c r="B19" s="171" t="s">
        <v>314</v>
      </c>
      <c r="C19" s="290" t="s">
        <v>205</v>
      </c>
      <c r="D19" s="334">
        <f>SUM(D10:D18)</f>
        <v>0</v>
      </c>
      <c r="E19" s="305"/>
      <c r="F19" s="305"/>
      <c r="G19" s="299">
        <f>SUM(G10:G18)</f>
        <v>0</v>
      </c>
    </row>
    <row r="20" spans="1:7" s="12" customFormat="1" ht="18" customHeight="1" x14ac:dyDescent="0.2">
      <c r="A20" s="279" t="s">
        <v>27</v>
      </c>
      <c r="B20" s="169" t="s">
        <v>290</v>
      </c>
      <c r="C20" s="290" t="s">
        <v>211</v>
      </c>
      <c r="D20" s="334"/>
      <c r="E20" s="305"/>
      <c r="F20" s="305"/>
      <c r="G20" s="300"/>
    </row>
    <row r="21" spans="1:7" s="12" customFormat="1" ht="18" customHeight="1" x14ac:dyDescent="0.2">
      <c r="A21" s="279" t="s">
        <v>28</v>
      </c>
      <c r="B21" s="169" t="s">
        <v>312</v>
      </c>
      <c r="C21" s="290" t="s">
        <v>212</v>
      </c>
      <c r="D21" s="334"/>
      <c r="E21" s="305"/>
      <c r="F21" s="305"/>
      <c r="G21" s="301"/>
    </row>
    <row r="22" spans="1:7" s="12" customFormat="1" ht="18" customHeight="1" x14ac:dyDescent="0.2">
      <c r="A22" s="279" t="s">
        <v>29</v>
      </c>
      <c r="B22" s="171" t="s">
        <v>315</v>
      </c>
      <c r="C22" s="305" t="s">
        <v>213</v>
      </c>
      <c r="D22" s="338">
        <f>D19+D20+D21+D9</f>
        <v>0</v>
      </c>
      <c r="E22" s="302">
        <f>E19+E20+E21+E9</f>
        <v>0</v>
      </c>
      <c r="F22" s="302">
        <f>F19+F20+F21+F9</f>
        <v>0</v>
      </c>
      <c r="G22" s="302">
        <f>G19+G20+G21+G9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853" t="s">
        <v>16</v>
      </c>
      <c r="B24" s="852"/>
      <c r="C24" s="852"/>
      <c r="D24" s="852"/>
      <c r="E24" s="852"/>
      <c r="F24" s="852"/>
      <c r="G24" s="852"/>
    </row>
    <row r="25" spans="1:7" s="12" customFormat="1" ht="18" customHeight="1" x14ac:dyDescent="0.3">
      <c r="A25" s="853" t="s">
        <v>366</v>
      </c>
      <c r="B25" s="852"/>
      <c r="C25" s="852"/>
      <c r="D25" s="852"/>
      <c r="E25" s="852"/>
      <c r="F25" s="852"/>
      <c r="G25" s="852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8" customHeight="1" x14ac:dyDescent="0.2">
      <c r="A27" s="4"/>
      <c r="B27" s="3" t="s">
        <v>18</v>
      </c>
      <c r="C27" s="3"/>
      <c r="D27" s="3"/>
      <c r="E27" s="3"/>
      <c r="F27" s="3"/>
      <c r="G27" s="1"/>
    </row>
    <row r="28" spans="1:7" s="12" customFormat="1" ht="18" customHeight="1" x14ac:dyDescent="0.2">
      <c r="A28"/>
      <c r="B28" s="1"/>
      <c r="C28" s="1"/>
      <c r="D28" s="1"/>
      <c r="E28" s="1"/>
      <c r="F28" s="1"/>
      <c r="G28" s="93" t="s">
        <v>14</v>
      </c>
    </row>
    <row r="29" spans="1:7" s="12" customFormat="1" ht="39" customHeight="1" x14ac:dyDescent="0.2">
      <c r="A29" s="94" t="s">
        <v>13</v>
      </c>
      <c r="B29" s="95" t="s">
        <v>12</v>
      </c>
      <c r="C29" s="96" t="s">
        <v>157</v>
      </c>
      <c r="D29" s="306" t="s">
        <v>334</v>
      </c>
      <c r="E29" s="306" t="s">
        <v>335</v>
      </c>
      <c r="F29" s="306" t="s">
        <v>336</v>
      </c>
      <c r="G29" s="174" t="s">
        <v>363</v>
      </c>
    </row>
    <row r="30" spans="1:7" s="100" customFormat="1" ht="18" customHeight="1" x14ac:dyDescent="0.2">
      <c r="A30" s="97"/>
      <c r="B30" s="98" t="s">
        <v>100</v>
      </c>
      <c r="C30" s="98" t="s">
        <v>101</v>
      </c>
      <c r="D30" s="303" t="s">
        <v>102</v>
      </c>
      <c r="E30" s="303" t="s">
        <v>103</v>
      </c>
      <c r="F30" s="303" t="s">
        <v>104</v>
      </c>
      <c r="G30" s="99" t="s">
        <v>105</v>
      </c>
    </row>
    <row r="31" spans="1:7" s="12" customFormat="1" ht="18" customHeight="1" x14ac:dyDescent="0.2">
      <c r="A31" s="172" t="s">
        <v>5</v>
      </c>
      <c r="B31" s="168" t="s">
        <v>214</v>
      </c>
      <c r="C31" s="289" t="s">
        <v>215</v>
      </c>
      <c r="D31" s="333"/>
      <c r="E31" s="333"/>
      <c r="F31" s="333"/>
      <c r="G31" s="307">
        <f>SUM(D31:F31)</f>
        <v>0</v>
      </c>
    </row>
    <row r="32" spans="1:7" s="12" customFormat="1" ht="21.75" customHeight="1" x14ac:dyDescent="0.2">
      <c r="A32" s="172" t="s">
        <v>6</v>
      </c>
      <c r="B32" s="168" t="s">
        <v>216</v>
      </c>
      <c r="C32" s="289" t="s">
        <v>218</v>
      </c>
      <c r="D32" s="333"/>
      <c r="E32" s="333"/>
      <c r="F32" s="333"/>
      <c r="G32" s="293"/>
    </row>
    <row r="33" spans="1:7" s="12" customFormat="1" ht="22.5" customHeight="1" x14ac:dyDescent="0.2">
      <c r="A33" s="173" t="s">
        <v>7</v>
      </c>
      <c r="B33" s="169" t="s">
        <v>217</v>
      </c>
      <c r="C33" s="290" t="s">
        <v>219</v>
      </c>
      <c r="D33" s="334"/>
      <c r="E33" s="334"/>
      <c r="F33" s="334"/>
      <c r="G33" s="292">
        <f>SUM(G31:G32)</f>
        <v>0</v>
      </c>
    </row>
    <row r="34" spans="1:7" s="12" customFormat="1" ht="18" customHeight="1" x14ac:dyDescent="0.2">
      <c r="A34" s="285" t="s">
        <v>8</v>
      </c>
      <c r="B34" s="169" t="s">
        <v>221</v>
      </c>
      <c r="C34" s="290" t="s">
        <v>220</v>
      </c>
      <c r="D34" s="334"/>
      <c r="E34" s="334"/>
      <c r="F34" s="334"/>
      <c r="G34" s="292">
        <f>SUM(D34:F34)</f>
        <v>0</v>
      </c>
    </row>
    <row r="35" spans="1:7" s="12" customFormat="1" ht="18" customHeight="1" x14ac:dyDescent="0.2">
      <c r="A35" s="286" t="s">
        <v>9</v>
      </c>
      <c r="B35" s="169" t="s">
        <v>222</v>
      </c>
      <c r="C35" s="290" t="s">
        <v>223</v>
      </c>
      <c r="D35" s="334"/>
      <c r="E35" s="334"/>
      <c r="F35" s="334"/>
      <c r="G35" s="292">
        <f>SUM(D35:F35)</f>
        <v>0</v>
      </c>
    </row>
    <row r="36" spans="1:7" ht="18" customHeight="1" x14ac:dyDescent="0.2">
      <c r="A36" s="173" t="s">
        <v>10</v>
      </c>
      <c r="B36" s="168" t="s">
        <v>117</v>
      </c>
      <c r="C36" s="289" t="s">
        <v>224</v>
      </c>
      <c r="D36" s="333"/>
      <c r="E36" s="333"/>
      <c r="F36" s="333"/>
      <c r="G36" s="308"/>
    </row>
    <row r="37" spans="1:7" ht="21.75" customHeight="1" x14ac:dyDescent="0.2">
      <c r="A37" s="172" t="s">
        <v>11</v>
      </c>
      <c r="B37" s="168" t="s">
        <v>225</v>
      </c>
      <c r="C37" s="289" t="s">
        <v>226</v>
      </c>
      <c r="D37" s="333"/>
      <c r="E37" s="333"/>
      <c r="F37" s="333"/>
      <c r="G37" s="308"/>
    </row>
    <row r="38" spans="1:7" ht="23.25" customHeight="1" x14ac:dyDescent="0.2">
      <c r="A38" s="172" t="s">
        <v>22</v>
      </c>
      <c r="B38" s="170" t="s">
        <v>1</v>
      </c>
      <c r="C38" s="289" t="s">
        <v>227</v>
      </c>
      <c r="D38" s="333"/>
      <c r="E38" s="333"/>
      <c r="F38" s="333"/>
      <c r="G38" s="293"/>
    </row>
    <row r="39" spans="1:7" ht="18" customHeight="1" x14ac:dyDescent="0.2">
      <c r="A39" s="173" t="s">
        <v>23</v>
      </c>
      <c r="B39" s="171" t="s">
        <v>118</v>
      </c>
      <c r="C39" s="290" t="s">
        <v>228</v>
      </c>
      <c r="D39" s="334"/>
      <c r="E39" s="334"/>
      <c r="F39" s="334"/>
      <c r="G39" s="291">
        <f>G37+G38</f>
        <v>0</v>
      </c>
    </row>
    <row r="40" spans="1:7" ht="24.75" customHeight="1" x14ac:dyDescent="0.2">
      <c r="A40" s="172" t="s">
        <v>24</v>
      </c>
      <c r="B40" s="170" t="s">
        <v>230</v>
      </c>
      <c r="C40" s="289" t="s">
        <v>229</v>
      </c>
      <c r="D40" s="333"/>
      <c r="E40" s="333"/>
      <c r="F40" s="333"/>
      <c r="G40" s="292"/>
    </row>
    <row r="41" spans="1:7" ht="21" customHeight="1" x14ac:dyDescent="0.2">
      <c r="A41" s="172" t="s">
        <v>25</v>
      </c>
      <c r="B41" s="170" t="s">
        <v>231</v>
      </c>
      <c r="C41" s="289" t="s">
        <v>232</v>
      </c>
      <c r="D41" s="304"/>
      <c r="E41" s="304"/>
      <c r="F41" s="304"/>
      <c r="G41" s="293"/>
    </row>
    <row r="42" spans="1:7" ht="23.25" customHeight="1" x14ac:dyDescent="0.2">
      <c r="A42" s="172" t="s">
        <v>26</v>
      </c>
      <c r="B42" s="168" t="s">
        <v>63</v>
      </c>
      <c r="C42" s="289" t="s">
        <v>233</v>
      </c>
      <c r="D42" s="304"/>
      <c r="E42" s="304"/>
      <c r="F42" s="304"/>
      <c r="G42" s="293"/>
    </row>
    <row r="43" spans="1:7" ht="21.75" customHeight="1" x14ac:dyDescent="0.2">
      <c r="A43" s="173" t="s">
        <v>27</v>
      </c>
      <c r="B43" s="169" t="s">
        <v>235</v>
      </c>
      <c r="C43" s="290" t="s">
        <v>234</v>
      </c>
      <c r="D43" s="343">
        <f>D33+D34+D35+D36+D39+D40+D41+D42</f>
        <v>0</v>
      </c>
      <c r="E43" s="291">
        <f>E33+E34+E35+E36+E39+E40+E41+E42</f>
        <v>0</v>
      </c>
      <c r="F43" s="291">
        <f>F33+F34+F35+F36+F39+F40+F41+F42</f>
        <v>0</v>
      </c>
      <c r="G43" s="291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15</vt:i4>
      </vt:variant>
    </vt:vector>
  </HeadingPairs>
  <TitlesOfParts>
    <vt:vector size="45" baseType="lpstr">
      <vt:lpstr>összevont bev</vt:lpstr>
      <vt:lpstr>összevont kiad</vt:lpstr>
      <vt:lpstr>önk bev</vt:lpstr>
      <vt:lpstr>önk kiad</vt:lpstr>
      <vt:lpstr>0</vt:lpstr>
      <vt:lpstr>óvoda</vt:lpstr>
      <vt:lpstr>Homoki O</vt:lpstr>
      <vt:lpstr>Vadárv O </vt:lpstr>
      <vt:lpstr>Könyvtár </vt:lpstr>
      <vt:lpstr>Múzeum</vt:lpstr>
      <vt:lpstr>ESZI </vt:lpstr>
      <vt:lpstr>bevételek részl</vt:lpstr>
      <vt:lpstr>működési tám részl</vt:lpstr>
      <vt:lpstr>int.bev.cofog</vt:lpstr>
      <vt:lpstr>önk.bev.cofog</vt:lpstr>
      <vt:lpstr>int.kiadás.cofog</vt:lpstr>
      <vt:lpstr>önk.kiadás.cofog</vt:lpstr>
      <vt:lpstr>létszám</vt:lpstr>
      <vt:lpstr>ellátások részl</vt:lpstr>
      <vt:lpstr>felhalm kiad</vt:lpstr>
      <vt:lpstr>összev mérleg</vt:lpstr>
      <vt:lpstr>műk mérleg</vt:lpstr>
      <vt:lpstr>felh mérleg</vt:lpstr>
      <vt:lpstr>közvetett tám</vt:lpstr>
      <vt:lpstr>több éves kih köt</vt:lpstr>
      <vt:lpstr>adósságot keletkeztető</vt:lpstr>
      <vt:lpstr>ei felh üt</vt:lpstr>
      <vt:lpstr>EU projekt</vt:lpstr>
      <vt:lpstr>gördülő</vt:lpstr>
      <vt:lpstr>Munka1</vt:lpstr>
      <vt:lpstr>'0'!Nyomtatási_terület</vt:lpstr>
      <vt:lpstr>'ESZI '!Nyomtatási_terület</vt:lpstr>
      <vt:lpstr>'Homoki O'!Nyomtatási_terület</vt:lpstr>
      <vt:lpstr>int.bev.cofog!Nyomtatási_terület</vt:lpstr>
      <vt:lpstr>'Könyvtár '!Nyomtatási_terület</vt:lpstr>
      <vt:lpstr>Múzeum!Nyomtatási_terület</vt:lpstr>
      <vt:lpstr>'működési tám részl'!Nyomtatási_terület</vt:lpstr>
      <vt:lpstr>óvoda!Nyomtatási_terület</vt:lpstr>
      <vt:lpstr>'önk bev'!Nyomtatási_terület</vt:lpstr>
      <vt:lpstr>'önk kiad'!Nyomtatási_terület</vt:lpstr>
      <vt:lpstr>önk.bev.cofog!Nyomtatási_terület</vt:lpstr>
      <vt:lpstr>önk.kiadás.cofog!Nyomtatási_terület</vt:lpstr>
      <vt:lpstr>'összevont bev'!Nyomtatási_terület</vt:lpstr>
      <vt:lpstr>'összevont kiad'!Nyomtatási_terület</vt:lpstr>
      <vt:lpstr>'Vadárv O 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2012. évi költségvetés 2. változat</dc:title>
  <dc:creator>Tiszaföldvár Város</dc:creator>
  <cp:lastModifiedBy>Kati</cp:lastModifiedBy>
  <cp:lastPrinted>2018-02-08T20:51:08Z</cp:lastPrinted>
  <dcterms:created xsi:type="dcterms:W3CDTF">2007-01-05T06:14:08Z</dcterms:created>
  <dcterms:modified xsi:type="dcterms:W3CDTF">2018-02-09T05:20:46Z</dcterms:modified>
</cp:coreProperties>
</file>