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1580" tabRatio="727" activeTab="0"/>
  </bookViews>
  <sheets>
    <sheet name="1.sz.mell.összevont 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4.sz.mell.Felúj." sheetId="6" r:id="rId6"/>
    <sheet name="5.1. sz. mell Önkorm" sheetId="7" r:id="rId7"/>
    <sheet name="5.2. sz. mell-Hivatal" sheetId="8" r:id="rId8"/>
    <sheet name="5.3. sz. mell-Óvoda" sheetId="9" r:id="rId9"/>
    <sheet name="6. sz. mell-Adósságállomány" sheetId="10" r:id="rId10"/>
    <sheet name="7.sz.mell. - Gördülőtervezé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_xlnm.Print_Titles" localSheetId="0">'1.sz.mell.összevont mérl.'!$1:$2</definedName>
    <definedName name="_xlnm.Print_Titles" localSheetId="4">'3.sz.mell.Beruh.'!$1:$5</definedName>
    <definedName name="_xlnm.Print_Titles" localSheetId="6">'5.1. sz. mell Önkorm'!$1:$6</definedName>
    <definedName name="_xlnm.Print_Titles" localSheetId="7">'5.2. sz. mell-Hivatal'!$1:$6</definedName>
    <definedName name="_xlnm.Print_Titles" localSheetId="8">'5.3. sz. mell-Óvoda'!$1:$6</definedName>
    <definedName name="_xlnm.Print_Area" localSheetId="0">'1.sz.mell.összevont mérl.'!$A$1:$G$152</definedName>
  </definedNames>
  <calcPr fullCalcOnLoad="1"/>
</workbook>
</file>

<file path=xl/sharedStrings.xml><?xml version="1.0" encoding="utf-8"?>
<sst xmlns="http://schemas.openxmlformats.org/spreadsheetml/2006/main" count="1298" uniqueCount="519">
  <si>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</si>
  <si>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</si>
  <si>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</si>
  <si>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</si>
  <si>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</si>
  <si>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</si>
  <si>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</si>
  <si>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</si>
  <si>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</si>
  <si>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</si>
  <si>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</si>
  <si>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</si>
  <si>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</si>
  <si>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</si>
  <si>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</si>
  <si>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</si>
  <si>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</si>
  <si>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</si>
  <si>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</si>
  <si>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</si>
  <si>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</si>
  <si>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</si>
  <si>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</si>
  <si>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</si>
  <si>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</si>
  <si>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</si>
  <si>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</si>
  <si>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</si>
  <si>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</si>
  <si>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</si>
  <si>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</si>
  <si>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</si>
  <si>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</si>
  <si>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</si>
  <si>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</si>
  <si>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</si>
  <si>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</si>
  <si>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</si>
  <si>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</si>
  <si>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</si>
  <si>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</si>
  <si>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</si>
  <si>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</si>
  <si>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</si>
  <si>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</si>
  <si>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</si>
  <si>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</si>
  <si>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</si>
  <si>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</si>
  <si>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</si>
  <si>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</si>
  <si>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</si>
  <si>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</si>
  <si>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</si>
  <si>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</si>
  <si>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</si>
  <si>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</si>
  <si>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</si>
  <si>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</si>
  <si>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</si>
  <si>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</si>
  <si>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</si>
  <si>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</si>
  <si>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</si>
  <si>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</si>
  <si>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</si>
  <si>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</si>
  <si>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</si>
  <si>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</si>
  <si>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</si>
  <si>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</si>
  <si>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</si>
  <si>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</si>
  <si>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</si>
  <si>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</si>
  <si>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</si>
  <si>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</si>
  <si>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</si>
  <si>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</si>
  <si>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</si>
  <si>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</si>
  <si>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</si>
  <si>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</si>
  <si>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</si>
  <si>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</si>
  <si>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</si>
  <si>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</si>
  <si>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</si>
  <si>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</si>
  <si>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</si>
  <si>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</si>
  <si>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</si>
  <si>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</si>
  <si>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</si>
  <si>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</si>
  <si>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</si>
  <si>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</si>
  <si>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</si>
  <si>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</si>
  <si>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</si>
  <si>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</si>
  <si>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</si>
  <si>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</si>
  <si>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</si>
  <si>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</si>
  <si>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</si>
  <si>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</si>
  <si>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</si>
  <si>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</si>
  <si>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</si>
  <si>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</si>
  <si>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</si>
  <si>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</si>
  <si>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</si>
  <si>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</si>
  <si>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</si>
  <si>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</si>
  <si>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</si>
  <si>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</si>
  <si>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</si>
  <si>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</si>
  <si>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</si>
  <si>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</si>
  <si>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</si>
  <si>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</si>
  <si>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</si>
  <si>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</si>
  <si>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</si>
  <si>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</si>
  <si>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</si>
  <si>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</si>
  <si>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</si>
  <si>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</si>
  <si>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</si>
  <si>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</si>
  <si>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</si>
  <si>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</si>
  <si>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</si>
  <si>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</si>
  <si>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</si>
  <si>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</si>
  <si>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</si>
  <si>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</si>
  <si>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</si>
  <si>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</si>
  <si>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</si>
  <si>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</si>
  <si>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</si>
  <si>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</si>
  <si>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</si>
  <si>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</si>
  <si>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</si>
  <si>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</si>
  <si>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</si>
  <si>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</si>
  <si>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</si>
  <si>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</si>
  <si>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</si>
  <si>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</si>
  <si>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</si>
  <si>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</si>
  <si>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</si>
  <si>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</si>
  <si>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</si>
  <si>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</si>
  <si>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</si>
  <si>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</si>
  <si>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</si>
  <si>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</si>
  <si>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</si>
  <si>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</si>
  <si>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</si>
  <si>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</si>
  <si>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</si>
  <si>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</si>
  <si>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</si>
  <si>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</si>
  <si>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</si>
  <si>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</si>
  <si>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</si>
  <si>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</si>
  <si>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</si>
  <si>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</si>
  <si>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</si>
  <si>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</si>
  <si>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</si>
  <si>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</si>
  <si>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</si>
  <si>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</si>
  <si>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</si>
  <si>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</si>
  <si>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</si>
  <si>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</si>
  <si>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</si>
  <si>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</si>
  <si>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</si>
  <si>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</si>
  <si>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</si>
  <si>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</si>
  <si>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</si>
  <si>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</si>
  <si>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</si>
  <si>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</si>
  <si>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</si>
  <si>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</si>
  <si>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</si>
  <si>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</si>
  <si>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</si>
  <si>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</si>
  <si>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</si>
  <si>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</si>
  <si>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</si>
  <si>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</si>
  <si>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</si>
  <si>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</si>
  <si>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</si>
  <si>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</si>
  <si>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</si>
  <si>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</si>
  <si>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</si>
  <si>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</si>
  <si>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</si>
  <si>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</si>
  <si>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</si>
  <si>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</si>
  <si>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</si>
  <si>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</si>
  <si>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</si>
  <si>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</si>
  <si>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</si>
  <si>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</si>
  <si>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</si>
  <si>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</si>
  <si>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</si>
  <si>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</si>
  <si>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</si>
  <si>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</si>
  <si>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</si>
  <si>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</si>
  <si>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</si>
  <si>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</si>
  <si>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</si>
  <si>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</si>
  <si>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</si>
  <si>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</si>
  <si>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</si>
  <si>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</si>
  <si>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</si>
  <si>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</si>
  <si>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</si>
  <si>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</si>
  <si>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</si>
  <si>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</si>
  <si>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</si>
  <si>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</si>
  <si>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</si>
  <si>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</si>
  <si>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</si>
  <si>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</si>
  <si>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</si>
  <si>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</si>
  <si>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</si>
  <si>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</si>
  <si>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</si>
  <si>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</si>
  <si>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</si>
  <si>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</si>
  <si>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</si>
  <si>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</si>
  <si>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</si>
  <si>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</si>
  <si>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</si>
  <si>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</si>
  <si>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</si>
  <si>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</si>
  <si>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</si>
  <si>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</si>
  <si>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</si>
  <si>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</si>
  <si>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</si>
  <si>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</si>
  <si>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</si>
  <si>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</si>
  <si>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</si>
  <si>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</si>
  <si>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</si>
  <si>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</si>
  <si>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</si>
  <si>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</si>
  <si>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</si>
  <si>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</si>
  <si>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</si>
  <si>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</si>
  <si>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</si>
  <si>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</si>
  <si>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</si>
  <si>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</si>
  <si>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</si>
  <si>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</si>
  <si>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</si>
  <si>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</si>
  <si>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</si>
  <si>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</si>
  <si>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</si>
  <si>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</si>
  <si>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</si>
  <si>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</si>
  <si>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</si>
  <si>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</si>
  <si>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</si>
  <si>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</si>
  <si>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</si>
  <si>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</si>
  <si>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</si>
  <si>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</si>
  <si>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</si>
  <si>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</si>
  <si>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</si>
  <si>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</si>
  <si>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</si>
  <si>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</si>
  <si>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</si>
  <si>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</si>
  <si>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</si>
  <si>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</si>
  <si>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</si>
  <si>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</si>
  <si>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</si>
  <si>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</si>
  <si>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</si>
  <si>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</si>
  <si>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</si>
  <si>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</si>
  <si>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</si>
  <si>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</si>
  <si>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</si>
  <si>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</si>
  <si>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</si>
  <si>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</si>
  <si>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</si>
  <si>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</si>
  <si>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</si>
  <si>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</si>
  <si>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</si>
  <si>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</si>
  <si>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</si>
  <si>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</si>
  <si>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</si>
  <si>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</si>
  <si>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</si>
  <si>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</si>
  <si>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</si>
  <si>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</si>
  <si>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</si>
  <si>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</si>
  <si>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</si>
  <si>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</si>
  <si>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</si>
  <si>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</si>
  <si>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</si>
  <si>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</si>
  <si>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</si>
  <si>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</si>
  <si>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</si>
  <si>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6=(2-5)</t>
  </si>
  <si>
    <t>13.4.</t>
  </si>
  <si>
    <t>Belföldi finanszírozás bevételei (13.1. + … + 13.4.)</t>
  </si>
  <si>
    <t>Kunfehértó Község Önkormányzat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</si>
  <si>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</si>
  <si>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</si>
  <si>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</si>
  <si>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</si>
  <si>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Polgármetseri Hivatal</t>
  </si>
  <si>
    <t>Polgármesteri Hivatal összesen:</t>
  </si>
  <si>
    <t>Önkormányzat mindösszesen:</t>
  </si>
  <si>
    <t>Felhasználás
2016. XII.31-ig</t>
  </si>
  <si>
    <t>Forintban !</t>
  </si>
  <si>
    <t xml:space="preserve"> Forintban !</t>
  </si>
  <si>
    <t>Forintban</t>
  </si>
  <si>
    <t xml:space="preserve"> Forintban</t>
  </si>
  <si>
    <t>Kis értékű tárgyi eszközök</t>
  </si>
  <si>
    <t>2017</t>
  </si>
  <si>
    <t>2017. évi előirányzat</t>
  </si>
  <si>
    <t xml:space="preserve">
2017. év utáni szükséglet
</t>
  </si>
  <si>
    <t>II. Felhalmozási célú bevételek és kiadások 2017. évi mérlege
(Önkormányzati szinten)
Kunfehértó Község Önkormányzatánál</t>
  </si>
  <si>
    <t>I. Működési célú bevételek és kiadások 2017. évi mérlege
(Önkormányzati szinten)
Kunfehértó Község Önkormányzatánál</t>
  </si>
  <si>
    <t>Beruházási kiadások 2017. évi előirányzata beruházásonként
Kunfehértó Község Önkormányzatánál</t>
  </si>
  <si>
    <t>Felújítási kiadások 2017. évi előirányzata felújításonként
Kunfehértó Község Önkormányzatánál</t>
  </si>
  <si>
    <t>2017. évi összes bevétel, kiadás</t>
  </si>
  <si>
    <t>2017. évi kötelező feladatainak bevételei, kiadásai</t>
  </si>
  <si>
    <t>Fehértó Nonprofit Kft. székhely fűtés felújítás</t>
  </si>
  <si>
    <t>Kunfehértó Községi Önkormányzat Mosolyvár Óvoda</t>
  </si>
  <si>
    <t xml:space="preserve">Kunfehértó Község Önkormányzat
2017. ÉVI KÖLTSÉGVETÉS
ÖSSZEVONT MÉRLEGE </t>
  </si>
  <si>
    <t>Kötelező feladat</t>
  </si>
  <si>
    <t xml:space="preserve">   - OEP támogatás</t>
  </si>
  <si>
    <t xml:space="preserve">   - Közfoglalkoztatási támogatás</t>
  </si>
  <si>
    <t xml:space="preserve">    - szociális étkeztetés térítési díja</t>
  </si>
  <si>
    <t xml:space="preserve">    - haszonbérleti díjak </t>
  </si>
  <si>
    <t xml:space="preserve">     - Önkormányzat működése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</si>
  <si>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</si>
  <si>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</si>
  <si>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</si>
  <si>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</si>
  <si>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</si>
  <si>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</si>
  <si>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</si>
  <si>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</si>
  <si>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</si>
  <si>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Közfoglalkoztatás</t>
  </si>
  <si>
    <t xml:space="preserve">     - Mosolyvár Óvoda</t>
  </si>
  <si>
    <t xml:space="preserve">     - Polgármesteri Hivatal</t>
  </si>
  <si>
    <t>Intézményi kiadások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</si>
  <si>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</si>
  <si>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</si>
  <si>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</si>
  <si>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  eszközbeszerzés</t>
  </si>
  <si>
    <t xml:space="preserve">      - Önkormányzat</t>
  </si>
  <si>
    <t xml:space="preserve">            Fehértó Non-Profit Kft. Irodahelyiség fűtéskorszerűsítés</t>
  </si>
  <si>
    <t xml:space="preserve">     - Önkorányzati társulásban ellátott feladatai </t>
  </si>
  <si>
    <t xml:space="preserve">     - Fehértó Non-Profit Kft. Közfeladatellátási támogatása</t>
  </si>
  <si>
    <t>Önkormányzat működési kiadásai</t>
  </si>
  <si>
    <t xml:space="preserve">    - Mosolyvár Óvoda</t>
  </si>
  <si>
    <t xml:space="preserve">    - Polgármesteri Hivatal </t>
  </si>
  <si>
    <t xml:space="preserve">Önkormányzat működési bevétele </t>
  </si>
  <si>
    <t>Intézményi működési bevételek</t>
  </si>
  <si>
    <t>Államig. feladat</t>
  </si>
  <si>
    <t>Önként váll. feladat</t>
  </si>
  <si>
    <t>Módosítás 2017.05.25.</t>
  </si>
  <si>
    <t>Eredeti</t>
  </si>
  <si>
    <t xml:space="preserve">   - Elvonások és befizetések bevételei</t>
  </si>
  <si>
    <t>3.5</t>
  </si>
  <si>
    <t xml:space="preserve">              Ingatlan beruházás</t>
  </si>
  <si>
    <t xml:space="preserve">            Iskola ebédlől </t>
  </si>
  <si>
    <t>Államháztartási megelőlegezés</t>
  </si>
  <si>
    <t>Intézményfinanszrozás</t>
  </si>
  <si>
    <t>Felhalmozási célú pénzeszközök átvétele</t>
  </si>
  <si>
    <t>Kerékpárút tervezés</t>
  </si>
  <si>
    <t>2016-2017</t>
  </si>
  <si>
    <t>Iskola ebédlő</t>
  </si>
  <si>
    <t xml:space="preserve">   - Diákfoglalkoztatás</t>
  </si>
  <si>
    <t xml:space="preserve">    - egyéb működési bevételek</t>
  </si>
  <si>
    <t xml:space="preserve">    - közvetített szolgáltatások bevétele</t>
  </si>
  <si>
    <t xml:space="preserve">    - bérleti díjak</t>
  </si>
  <si>
    <t>Működési célú átvett pénzeszköz</t>
  </si>
  <si>
    <t>ingatlanok értékesítése</t>
  </si>
  <si>
    <t>Fogorvosi felszerelések</t>
  </si>
  <si>
    <t>Meteorológiai állomás</t>
  </si>
  <si>
    <t>Seprőgép</t>
  </si>
  <si>
    <t>Fűnyíró</t>
  </si>
  <si>
    <t>Anyakönyvi gyertyatartó</t>
  </si>
  <si>
    <t>Szennyvíz hasznosítás</t>
  </si>
  <si>
    <t>Telekvásárlás</t>
  </si>
  <si>
    <t>Parcel földút kiépítés</t>
  </si>
  <si>
    <t>Csapadékvíz elvezetés</t>
  </si>
  <si>
    <t>2015-2018</t>
  </si>
  <si>
    <t>ASP rendszer</t>
  </si>
  <si>
    <t>Ivóvízhálózat felújítás (Viola - Kölcsey u.)</t>
  </si>
  <si>
    <t xml:space="preserve">  Mosolyvár Óvoda</t>
  </si>
  <si>
    <t xml:space="preserve">    - Óvodai tehetségek program</t>
  </si>
  <si>
    <t xml:space="preserve">           Ivóvíz hálózat (Viola - Kölcsey u.)</t>
  </si>
  <si>
    <t>Módosítás 2017.09.28.</t>
  </si>
  <si>
    <t>Konyha gázzsámoly</t>
  </si>
  <si>
    <t>Módosítás 2017.12.31.</t>
  </si>
  <si>
    <t>Mód. Előir. 2017.12.31.</t>
  </si>
  <si>
    <t>Mód. flőir. 2017.12.31.</t>
  </si>
  <si>
    <t>Elszámolásból származó bevételek</t>
  </si>
  <si>
    <t>,</t>
  </si>
  <si>
    <t>Működési célú átvett pénzeszközök ÁH-n kívülről</t>
  </si>
  <si>
    <t>Megne-vezés</t>
  </si>
  <si>
    <t>5.1. melléklet az 2/2017. (I.26.) önkormányzati rendelethez</t>
  </si>
  <si>
    <t>1. melléklet az 2/2017. (I.26.) önkormányzati rendelethez</t>
  </si>
  <si>
    <t>2. melléklet az 2/2017. (I.26.) önkormányzati rendelethez</t>
  </si>
  <si>
    <t>2.1. melléklet az 2/2017. (I.26.) önkormányzati rendelethez</t>
  </si>
  <si>
    <t>2.2. melléklet az 2/2017. (I.26.) önkormányzati rendelethez</t>
  </si>
  <si>
    <t>3. melléklet az 2/2017. (I.26.) önkormányzati rendelethez</t>
  </si>
  <si>
    <t>4. melléklet az 2/2017. (I.26.) önkormányzati rendelethez</t>
  </si>
  <si>
    <t>5.2. melléklet az 2/2017. (I.26.) önkormányzati rendelethez</t>
  </si>
  <si>
    <t>5.3. melléklet az 2/2017. (I.26.) önkormányzati rendelethez</t>
  </si>
  <si>
    <t>6. melléklet az 2/2017. (I.26.) önkormányzati rendelethez</t>
  </si>
  <si>
    <t>Kunfehértó Községi Önkormányzat adósságállománya</t>
  </si>
  <si>
    <t>sor-szám</t>
  </si>
  <si>
    <t>Állomány 2016. 12.31.</t>
  </si>
  <si>
    <t>Törlesztés</t>
  </si>
  <si>
    <t>2017. évi kamat</t>
  </si>
  <si>
    <t>Állomány 2017. 12.31.</t>
  </si>
  <si>
    <t>2018. évi kamat</t>
  </si>
  <si>
    <t>Állomány 2018. 12.31.</t>
  </si>
  <si>
    <t>2019. évi kamat</t>
  </si>
  <si>
    <t>Állomány 2019. 12.31.</t>
  </si>
  <si>
    <t>Pénzügyi lizing  (gépkocsi beszerzés)</t>
  </si>
  <si>
    <t>7. melléklet az 2/2017. (I.26.) önkormányzati rendelethez</t>
  </si>
  <si>
    <t>Kunfehértó Község Önkormányzat
2017. ÉVI KÖLTSÉGVETÉSI ÉVET KÖVETŐ 3 ÉV TERVEZETT BEVÉTELEI, KIADÁSAI</t>
  </si>
  <si>
    <t>Ezer forintban</t>
  </si>
  <si>
    <t>2018. évi</t>
  </si>
  <si>
    <t>2019. évi</t>
  </si>
  <si>
    <t>2020. évi</t>
  </si>
  <si>
    <t>A</t>
  </si>
  <si>
    <t>B</t>
  </si>
  <si>
    <t>C</t>
  </si>
  <si>
    <t>D</t>
  </si>
  <si>
    <t>E</t>
  </si>
  <si>
    <t>Önkormányzat működési támogatásai</t>
  </si>
  <si>
    <t>Helyi adók  (4.1.1.+...+4.1.3.)</t>
  </si>
  <si>
    <t>4.1.3.</t>
  </si>
  <si>
    <t>- Értékesítési és forgalmi adók (iparűzési adó)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</si>
  <si>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</si>
  <si>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</si>
  <si>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</si>
  <si>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</si>
  <si>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 xml:space="preserve"> BEVÉTELEK ÖSSZESEN: (9+10)</t>
  </si>
  <si>
    <t>Sor-szám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</si>
  <si>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</si>
  <si>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</si>
  <si>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</si>
  <si>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</si>
  <si>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</si>
  <si>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Felhalmozási célú finanszírozási kiadások összesen (13.+...+24.)</t>
  </si>
  <si>
    <t>Hiány külső finanszírozásának bevételei (20+..+24 )</t>
  </si>
  <si>
    <t>Hiány belső finanszírozásának bevételei (15.+..+18. 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</si>
</sst>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 CE"/>
      <family val="0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49" fontId="14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0" fontId="13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0" fontId="13" fillId="0" borderId="23" xfId="60" applyFont="1" applyFill="1" applyBorder="1" applyAlignment="1" applyProtection="1">
      <alignment vertical="center" wrapText="1"/>
      <protection/>
    </xf>
    <xf numFmtId="0" fontId="13" fillId="0" borderId="25" xfId="60" applyFont="1" applyFill="1" applyBorder="1" applyAlignment="1" applyProtection="1">
      <alignment vertical="center" wrapText="1"/>
      <protection/>
    </xf>
    <xf numFmtId="0" fontId="13" fillId="0" borderId="22" xfId="60" applyFont="1" applyFill="1" applyBorder="1" applyAlignment="1" applyProtection="1">
      <alignment horizontal="center" vertical="center" wrapText="1"/>
      <protection/>
    </xf>
    <xf numFmtId="0" fontId="13" fillId="0" borderId="23" xfId="60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center" vertical="center" wrapText="1"/>
      <protection/>
    </xf>
    <xf numFmtId="0" fontId="7" fillId="0" borderId="26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0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4" fillId="0" borderId="28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indent="6"/>
      <protection/>
    </xf>
    <xf numFmtId="0" fontId="14" fillId="0" borderId="11" xfId="60" applyFont="1" applyFill="1" applyBorder="1" applyAlignment="1" applyProtection="1">
      <alignment horizontal="left" vertical="center" wrapText="1" indent="6"/>
      <protection/>
    </xf>
    <xf numFmtId="0" fontId="14" fillId="0" borderId="15" xfId="60" applyFont="1" applyFill="1" applyBorder="1" applyAlignment="1" applyProtection="1">
      <alignment horizontal="left" vertical="center" wrapText="1" indent="6"/>
      <protection/>
    </xf>
    <xf numFmtId="0" fontId="14" fillId="0" borderId="34" xfId="60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13" fillId="0" borderId="25" xfId="60" applyFont="1" applyFill="1" applyBorder="1" applyAlignment="1" applyProtection="1">
      <alignment horizontal="center" vertical="center" wrapText="1"/>
      <protection/>
    </xf>
    <xf numFmtId="0" fontId="13" fillId="0" borderId="41" xfId="60" applyFont="1" applyFill="1" applyBorder="1" applyAlignment="1" applyProtection="1">
      <alignment horizontal="center" vertical="center" wrapText="1"/>
      <protection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4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60" applyNumberFormat="1" applyFont="1" applyFill="1" applyBorder="1" applyAlignment="1" applyProtection="1">
      <alignment horizontal="center" vertical="center" wrapText="1"/>
      <protection/>
    </xf>
    <xf numFmtId="49" fontId="14" fillId="0" borderId="17" xfId="60" applyNumberFormat="1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60" applyNumberFormat="1" applyFont="1" applyFill="1" applyBorder="1" applyAlignment="1" applyProtection="1">
      <alignment horizontal="center" vertical="center" wrapText="1"/>
      <protection/>
    </xf>
    <xf numFmtId="49" fontId="14" fillId="0" borderId="16" xfId="60" applyNumberFormat="1" applyFont="1" applyFill="1" applyBorder="1" applyAlignment="1" applyProtection="1">
      <alignment horizontal="center" vertical="center" wrapText="1"/>
      <protection/>
    </xf>
    <xf numFmtId="49" fontId="14" fillId="0" borderId="21" xfId="6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 quotePrefix="1">
      <alignment horizontal="right" vertical="center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/>
      <protection/>
    </xf>
    <xf numFmtId="164" fontId="21" fillId="0" borderId="23" xfId="0" applyNumberFormat="1" applyFont="1" applyFill="1" applyBorder="1" applyAlignment="1" applyProtection="1">
      <alignment vertical="center" wrapText="1"/>
      <protection/>
    </xf>
    <xf numFmtId="164" fontId="21" fillId="33" borderId="23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1" xfId="0" applyNumberFormat="1" applyFont="1" applyFill="1" applyBorder="1" applyAlignment="1" applyProtection="1">
      <alignment vertical="center" wrapText="1"/>
      <protection/>
    </xf>
    <xf numFmtId="164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0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top"/>
      <protection locked="0"/>
    </xf>
    <xf numFmtId="0" fontId="25" fillId="0" borderId="0" xfId="0" applyFont="1" applyAlignment="1" applyProtection="1">
      <alignment horizontal="right" vertical="top"/>
      <protection/>
    </xf>
    <xf numFmtId="164" fontId="2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64" fontId="2" fillId="33" borderId="55" xfId="0" applyNumberFormat="1" applyFont="1" applyFill="1" applyBorder="1" applyAlignment="1" applyProtection="1">
      <alignment vertical="center" wrapText="1"/>
      <protection locked="0"/>
    </xf>
    <xf numFmtId="164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24" fillId="33" borderId="23" xfId="0" applyNumberFormat="1" applyFont="1" applyFill="1" applyBorder="1" applyAlignment="1" applyProtection="1">
      <alignment vertical="center" wrapText="1"/>
      <protection locked="0"/>
    </xf>
    <xf numFmtId="164" fontId="14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60" applyFont="1" applyFill="1" applyBorder="1" applyAlignment="1" applyProtection="1">
      <alignment horizontal="left" vertical="center" wrapText="1" indent="1"/>
      <protection/>
    </xf>
    <xf numFmtId="0" fontId="28" fillId="0" borderId="0" xfId="60" applyFont="1" applyFill="1" applyProtection="1">
      <alignment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60" applyFont="1" applyFill="1" applyBorder="1" applyAlignment="1" applyProtection="1">
      <alignment horizontal="left" vertical="center" wrapText="1" indent="1"/>
      <protection/>
    </xf>
    <xf numFmtId="0" fontId="29" fillId="0" borderId="22" xfId="60" applyFont="1" applyFill="1" applyBorder="1" applyAlignment="1" applyProtection="1">
      <alignment horizontal="center" vertical="center" wrapText="1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center" vertical="center" wrapText="1"/>
      <protection/>
    </xf>
    <xf numFmtId="164" fontId="2" fillId="33" borderId="44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33" borderId="61" xfId="0" applyNumberFormat="1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Border="1" applyAlignment="1" applyProtection="1">
      <alignment wrapTex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5" xfId="0" applyNumberFormat="1" applyFont="1" applyBorder="1" applyAlignment="1" applyProtection="1">
      <alignment horizontal="left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left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164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3" xfId="0" applyFont="1" applyBorder="1" applyAlignment="1" applyProtection="1">
      <alignment horizontal="left" wrapText="1" indent="1"/>
      <protection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4" xfId="0" applyFont="1" applyBorder="1" applyAlignment="1" applyProtection="1">
      <alignment horizontal="left" wrapText="1" indent="1"/>
      <protection/>
    </xf>
    <xf numFmtId="164" fontId="14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21" fillId="0" borderId="26" xfId="0" applyNumberFormat="1" applyFont="1" applyFill="1" applyBorder="1" applyAlignment="1" applyProtection="1">
      <alignment vertical="center" wrapText="1"/>
      <protection/>
    </xf>
    <xf numFmtId="0" fontId="5" fillId="0" borderId="33" xfId="0" applyFont="1" applyFill="1" applyBorder="1" applyAlignment="1" applyProtection="1">
      <alignment vertical="center"/>
      <protection/>
    </xf>
    <xf numFmtId="164" fontId="20" fillId="0" borderId="33" xfId="60" applyNumberFormat="1" applyFont="1" applyFill="1" applyBorder="1" applyAlignment="1" applyProtection="1">
      <alignment horizontal="left" vertical="center"/>
      <protection/>
    </xf>
    <xf numFmtId="0" fontId="70" fillId="0" borderId="64" xfId="0" applyFont="1" applyBorder="1" applyAlignment="1">
      <alignment horizontal="center" vertical="center" wrapText="1"/>
    </xf>
    <xf numFmtId="0" fontId="70" fillId="0" borderId="65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1" fillId="0" borderId="18" xfId="0" applyFont="1" applyBorder="1" applyAlignment="1">
      <alignment horizontal="center"/>
    </xf>
    <xf numFmtId="0" fontId="71" fillId="0" borderId="12" xfId="0" applyFont="1" applyBorder="1" applyAlignment="1">
      <alignment horizontal="center" vertical="center" wrapText="1"/>
    </xf>
    <xf numFmtId="166" fontId="71" fillId="0" borderId="12" xfId="42" applyNumberFormat="1" applyFont="1" applyBorder="1" applyAlignment="1">
      <alignment/>
    </xf>
    <xf numFmtId="166" fontId="71" fillId="0" borderId="30" xfId="42" applyNumberFormat="1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34" xfId="0" applyFont="1" applyBorder="1" applyAlignment="1">
      <alignment/>
    </xf>
    <xf numFmtId="0" fontId="71" fillId="0" borderId="32" xfId="0" applyFont="1" applyBorder="1" applyAlignment="1">
      <alignment/>
    </xf>
    <xf numFmtId="0" fontId="0" fillId="0" borderId="0" xfId="59">
      <alignment/>
      <protection/>
    </xf>
    <xf numFmtId="0" fontId="5" fillId="0" borderId="33" xfId="59" applyFont="1" applyFill="1" applyBorder="1" applyAlignment="1" applyProtection="1">
      <alignment horizontal="right" vertical="center"/>
      <protection/>
    </xf>
    <xf numFmtId="0" fontId="13" fillId="0" borderId="51" xfId="60" applyFont="1" applyFill="1" applyBorder="1" applyAlignment="1" applyProtection="1">
      <alignment horizontal="center" vertical="center" wrapTex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59" applyFont="1" applyBorder="1" applyAlignment="1" applyProtection="1">
      <alignment horizontal="left" vertical="center" wrapText="1" inden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Border="1" applyAlignment="1" applyProtection="1">
      <alignment horizontal="left" wrapText="1" indent="1"/>
      <protection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59" applyFont="1" applyBorder="1" applyAlignment="1" applyProtection="1">
      <alignment horizontal="left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9" applyFont="1" applyBorder="1" applyAlignment="1" applyProtection="1" quotePrefix="1">
      <alignment horizontal="left" wrapText="1" indent="1"/>
      <protection/>
    </xf>
    <xf numFmtId="0" fontId="17" fillId="0" borderId="15" xfId="59" applyFont="1" applyBorder="1" applyAlignment="1" applyProtection="1">
      <alignment horizontal="left" wrapText="1" indent="1"/>
      <protection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7" xfId="60" applyFont="1" applyFill="1" applyBorder="1" applyAlignment="1" applyProtection="1">
      <alignment horizontal="center" vertical="center" wrapText="1"/>
      <protection/>
    </xf>
    <xf numFmtId="0" fontId="6" fillId="0" borderId="67" xfId="60" applyFont="1" applyFill="1" applyBorder="1" applyAlignment="1" applyProtection="1">
      <alignment vertical="center" wrapText="1"/>
      <protection/>
    </xf>
    <xf numFmtId="164" fontId="6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60" applyFont="1" applyFill="1" applyBorder="1" applyAlignment="1" applyProtection="1">
      <alignment horizontal="right" vertical="center" wrapText="1" indent="1"/>
      <protection/>
    </xf>
    <xf numFmtId="164" fontId="14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68" xfId="60" applyFont="1" applyFill="1" applyBorder="1" applyAlignment="1" applyProtection="1">
      <alignment horizontal="center" vertical="center" wrapText="1"/>
      <protection/>
    </xf>
    <xf numFmtId="0" fontId="13" fillId="0" borderId="28" xfId="60" applyFont="1" applyFill="1" applyBorder="1" applyAlignment="1" applyProtection="1">
      <alignment vertical="center"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59" applyFont="1" applyBorder="1" applyAlignment="1" applyProtection="1">
      <alignment horizontal="left" vertical="center" wrapText="1" inden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59" applyNumberFormat="1" applyFont="1" applyBorder="1" applyAlignment="1" applyProtection="1" quotePrefix="1">
      <alignment horizontal="right" vertical="center" wrapText="1" indent="1"/>
      <protection locked="0"/>
    </xf>
    <xf numFmtId="164" fontId="16" fillId="0" borderId="51" xfId="59" applyNumberFormat="1" applyFont="1" applyBorder="1" applyAlignment="1" applyProtection="1" quotePrefix="1">
      <alignment horizontal="right" vertical="center" wrapText="1" indent="1"/>
      <protection locked="0"/>
    </xf>
    <xf numFmtId="0" fontId="18" fillId="0" borderId="27" xfId="59" applyFont="1" applyBorder="1" applyAlignment="1" applyProtection="1">
      <alignment horizontal="left" vertical="center" wrapText="1" indent="1"/>
      <protection/>
    </xf>
    <xf numFmtId="0" fontId="16" fillId="0" borderId="28" xfId="59" applyFont="1" applyBorder="1" applyAlignment="1" applyProtection="1">
      <alignment horizontal="left" vertical="center" wrapText="1" indent="1"/>
      <protection/>
    </xf>
    <xf numFmtId="164" fontId="16" fillId="0" borderId="23" xfId="59" applyNumberFormat="1" applyFont="1" applyBorder="1" applyAlignment="1" applyProtection="1" quotePrefix="1">
      <alignment horizontal="right" vertical="center" wrapText="1" indent="1"/>
      <protection/>
    </xf>
    <xf numFmtId="164" fontId="16" fillId="0" borderId="51" xfId="59" applyNumberFormat="1" applyFont="1" applyBorder="1" applyAlignment="1" applyProtection="1" quotePrefix="1">
      <alignment horizontal="right" vertical="center" wrapText="1" indent="1"/>
      <protection/>
    </xf>
    <xf numFmtId="0" fontId="8" fillId="0" borderId="0" xfId="60" applyFont="1" applyFill="1" applyAlignment="1" applyProtection="1">
      <alignment horizontal="right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3" xfId="60" applyNumberFormat="1" applyFont="1" applyFill="1" applyBorder="1" applyAlignment="1" applyProtection="1">
      <alignment horizontal="left" vertical="center"/>
      <protection/>
    </xf>
    <xf numFmtId="164" fontId="20" fillId="0" borderId="33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right"/>
      <protection/>
    </xf>
    <xf numFmtId="164" fontId="6" fillId="0" borderId="33" xfId="6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27" fillId="0" borderId="6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top" wrapText="1"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25" fillId="0" borderId="0" xfId="0" applyFont="1" applyAlignment="1" applyProtection="1">
      <alignment horizontal="right" vertical="top"/>
      <protection/>
    </xf>
    <xf numFmtId="0" fontId="70" fillId="0" borderId="0" xfId="0" applyFont="1" applyAlignment="1">
      <alignment horizontal="center"/>
    </xf>
    <xf numFmtId="0" fontId="8" fillId="0" borderId="0" xfId="60" applyFont="1" applyFill="1" applyAlignment="1" applyProtection="1">
      <alignment horizontal="right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&#211;voda\tervezesi_tablak_ovoda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Polg&#225;rmesteri%20Hivatal\tervezesi_tablak_hivatal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&#214;nkorm&#225;nyzat\tervezesi_tablak_onkormanyzat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7_I_sz_rend_mod_szovges_indoko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7_II_sz_rend_mod_szovges_indoko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7_III_sz_rend_mod_szovges_indoko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Óvoda összesen"/>
      <sheetName val="óvoda szakmai"/>
      <sheetName val="óvoda étkeztetés"/>
      <sheetName val="Összes"/>
    </sheetNames>
    <sheetDataSet>
      <sheetData sheetId="0">
        <row r="54">
          <cell r="D54">
            <v>39189950</v>
          </cell>
        </row>
        <row r="62">
          <cell r="D62">
            <v>8796900</v>
          </cell>
        </row>
        <row r="135">
          <cell r="D135">
            <v>17020397</v>
          </cell>
        </row>
        <row r="220">
          <cell r="D220">
            <v>584200</v>
          </cell>
        </row>
        <row r="385">
          <cell r="D385">
            <v>4143000</v>
          </cell>
        </row>
        <row r="386">
          <cell r="D386">
            <v>1118600</v>
          </cell>
        </row>
        <row r="387">
          <cell r="D387">
            <v>338559</v>
          </cell>
        </row>
        <row r="460">
          <cell r="D460">
            <v>59991288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  <sheetData sheetId="2">
        <row r="54">
          <cell r="D54">
            <v>42843240</v>
          </cell>
        </row>
        <row r="62">
          <cell r="D62">
            <v>9535100</v>
          </cell>
        </row>
        <row r="136">
          <cell r="D136">
            <v>9823630</v>
          </cell>
        </row>
        <row r="461">
          <cell r="D461">
            <v>61436970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4 031 Civil támogatás"/>
      <sheetName val="018 010 Önk.elsz."/>
      <sheetName val="018 030 Finansz."/>
      <sheetName val="041 234 Közfogl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54">
          <cell r="D54">
            <v>25196200</v>
          </cell>
        </row>
        <row r="62">
          <cell r="D62">
            <v>5010860</v>
          </cell>
        </row>
        <row r="136">
          <cell r="D136">
            <v>40866720</v>
          </cell>
        </row>
        <row r="161">
          <cell r="D161">
            <v>3000000</v>
          </cell>
        </row>
        <row r="181">
          <cell r="D181">
            <v>5409000</v>
          </cell>
        </row>
        <row r="201">
          <cell r="D201">
            <v>44750000</v>
          </cell>
        </row>
        <row r="203">
          <cell r="D203">
            <v>908811</v>
          </cell>
        </row>
        <row r="221">
          <cell r="D221">
            <v>0</v>
          </cell>
        </row>
        <row r="226">
          <cell r="D226">
            <v>900000</v>
          </cell>
        </row>
        <row r="292">
          <cell r="D292">
            <v>121428258</v>
          </cell>
        </row>
        <row r="294">
          <cell r="D294">
            <v>642000</v>
          </cell>
        </row>
        <row r="305">
          <cell r="D305">
            <v>31615215</v>
          </cell>
        </row>
        <row r="306">
          <cell r="D306">
            <v>39064204</v>
          </cell>
        </row>
        <row r="307">
          <cell r="D307">
            <v>20083150</v>
          </cell>
        </row>
        <row r="308">
          <cell r="D308">
            <v>2493180</v>
          </cell>
        </row>
        <row r="329">
          <cell r="D329">
            <v>16493700</v>
          </cell>
        </row>
        <row r="355">
          <cell r="D355">
            <v>25500000</v>
          </cell>
        </row>
        <row r="363">
          <cell r="D363">
            <v>6400000</v>
          </cell>
        </row>
        <row r="366">
          <cell r="D366">
            <v>107200000</v>
          </cell>
        </row>
        <row r="381">
          <cell r="D381">
            <v>1130000</v>
          </cell>
        </row>
        <row r="387">
          <cell r="D387">
            <v>3150000</v>
          </cell>
        </row>
        <row r="388">
          <cell r="D388">
            <v>850000</v>
          </cell>
        </row>
        <row r="389">
          <cell r="D389">
            <v>532400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117081</v>
          </cell>
          <cell r="E8">
            <v>27048</v>
          </cell>
          <cell r="F8">
            <v>277210</v>
          </cell>
          <cell r="L8">
            <v>385644</v>
          </cell>
          <cell r="V8">
            <v>662854</v>
          </cell>
          <cell r="Z8">
            <v>144129</v>
          </cell>
        </row>
      </sheetData>
      <sheetData sheetId="1">
        <row r="19">
          <cell r="D19">
            <v>60500</v>
          </cell>
          <cell r="E19">
            <v>15275</v>
          </cell>
          <cell r="F19">
            <v>84774</v>
          </cell>
          <cell r="H19">
            <v>113310</v>
          </cell>
          <cell r="L19">
            <v>1638253</v>
          </cell>
          <cell r="V19">
            <v>1836337</v>
          </cell>
          <cell r="Z19">
            <v>75775</v>
          </cell>
        </row>
      </sheetData>
      <sheetData sheetId="2">
        <row r="3">
          <cell r="F3">
            <v>2834102</v>
          </cell>
        </row>
        <row r="4">
          <cell r="F4">
            <v>1428750</v>
          </cell>
        </row>
        <row r="7">
          <cell r="M7">
            <v>6500000</v>
          </cell>
        </row>
        <row r="8">
          <cell r="O8">
            <v>3236120</v>
          </cell>
        </row>
        <row r="11">
          <cell r="S11">
            <v>2023897</v>
          </cell>
        </row>
        <row r="13">
          <cell r="V13">
            <v>26575533</v>
          </cell>
        </row>
        <row r="15">
          <cell r="P15">
            <v>119942</v>
          </cell>
        </row>
        <row r="19">
          <cell r="P19">
            <v>44652</v>
          </cell>
        </row>
        <row r="21">
          <cell r="O21">
            <v>219904</v>
          </cell>
        </row>
        <row r="26">
          <cell r="F26">
            <v>-2430000</v>
          </cell>
        </row>
        <row r="27">
          <cell r="S27">
            <v>501994</v>
          </cell>
        </row>
        <row r="31">
          <cell r="D31">
            <v>134913</v>
          </cell>
          <cell r="E31">
            <v>29681</v>
          </cell>
          <cell r="F31">
            <v>1832852</v>
          </cell>
          <cell r="G31">
            <v>0</v>
          </cell>
          <cell r="H31">
            <v>5893970</v>
          </cell>
          <cell r="I31">
            <v>8438400</v>
          </cell>
          <cell r="N31">
            <v>3968066</v>
          </cell>
          <cell r="O31">
            <v>3456024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6">
          <cell r="Q6">
            <v>43200</v>
          </cell>
        </row>
        <row r="8">
          <cell r="D8">
            <v>785622</v>
          </cell>
          <cell r="E8">
            <v>172837</v>
          </cell>
          <cell r="F8">
            <v>530000</v>
          </cell>
          <cell r="H8">
            <v>203200</v>
          </cell>
          <cell r="R8">
            <v>530000</v>
          </cell>
          <cell r="Z8">
            <v>1118459</v>
          </cell>
        </row>
      </sheetData>
      <sheetData sheetId="1">
        <row r="19">
          <cell r="D19">
            <v>5300</v>
          </cell>
          <cell r="E19">
            <v>1166</v>
          </cell>
          <cell r="F19">
            <v>0</v>
          </cell>
          <cell r="Z19">
            <v>6466</v>
          </cell>
        </row>
      </sheetData>
      <sheetData sheetId="2">
        <row r="13">
          <cell r="P13">
            <v>99996</v>
          </cell>
        </row>
        <row r="14">
          <cell r="P14">
            <v>59536</v>
          </cell>
        </row>
        <row r="23">
          <cell r="W23">
            <v>40000000</v>
          </cell>
        </row>
        <row r="50">
          <cell r="Q50">
            <v>239430</v>
          </cell>
        </row>
        <row r="55">
          <cell r="Q55">
            <v>767000</v>
          </cell>
        </row>
        <row r="61">
          <cell r="Q61">
            <v>2327820</v>
          </cell>
          <cell r="U61">
            <v>1491580</v>
          </cell>
          <cell r="Y61">
            <v>292030</v>
          </cell>
        </row>
        <row r="62">
          <cell r="D62">
            <v>1180264</v>
          </cell>
          <cell r="E62">
            <v>295658</v>
          </cell>
          <cell r="F62">
            <v>12007480</v>
          </cell>
          <cell r="G62">
            <v>1428750</v>
          </cell>
          <cell r="H62">
            <v>36821930</v>
          </cell>
          <cell r="I62">
            <v>355000</v>
          </cell>
          <cell r="M62">
            <v>500000</v>
          </cell>
          <cell r="N62">
            <v>-3787166</v>
          </cell>
          <cell r="O62">
            <v>1124925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</sheetNames>
    <sheetDataSet>
      <sheetData sheetId="0">
        <row r="8">
          <cell r="D8">
            <v>2169249</v>
          </cell>
          <cell r="E8">
            <v>477235</v>
          </cell>
          <cell r="Z8">
            <v>2646484</v>
          </cell>
        </row>
      </sheetData>
      <sheetData sheetId="1">
        <row r="6">
          <cell r="D6">
            <v>31800</v>
          </cell>
          <cell r="E6">
            <v>6996</v>
          </cell>
          <cell r="F6">
            <v>0</v>
          </cell>
          <cell r="Z6">
            <v>38796</v>
          </cell>
        </row>
      </sheetData>
      <sheetData sheetId="2">
        <row r="46">
          <cell r="D46">
            <v>720000</v>
          </cell>
          <cell r="E46">
            <v>428900</v>
          </cell>
          <cell r="F46">
            <v>2133600</v>
          </cell>
          <cell r="N46">
            <v>38400645</v>
          </cell>
          <cell r="O46">
            <v>2685280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2"/>
  <sheetViews>
    <sheetView tabSelected="1" zoomScale="120" zoomScaleNormal="120" zoomScaleSheetLayoutView="100" workbookViewId="0" topLeftCell="A1">
      <selection activeCell="M139" sqref="M139"/>
    </sheetView>
  </sheetViews>
  <sheetFormatPr defaultColWidth="9.00390625" defaultRowHeight="12.75"/>
  <cols>
    <col min="1" max="1" width="9.50390625" style="164" customWidth="1"/>
    <col min="2" max="2" width="63.125" style="164" customWidth="1"/>
    <col min="3" max="3" width="12.625" style="165" bestFit="1" customWidth="1"/>
    <col min="4" max="4" width="12.375" style="165" bestFit="1" customWidth="1"/>
    <col min="5" max="6" width="12.375" style="165" customWidth="1"/>
    <col min="7" max="7" width="12.625" style="165" bestFit="1" customWidth="1"/>
    <col min="8" max="16384" width="9.375" style="183" customWidth="1"/>
  </cols>
  <sheetData>
    <row r="1" spans="2:7" ht="15.75">
      <c r="B1" s="372" t="s">
        <v>470</v>
      </c>
      <c r="C1" s="372"/>
      <c r="D1" s="372"/>
      <c r="E1" s="372"/>
      <c r="F1" s="372"/>
      <c r="G1" s="372"/>
    </row>
    <row r="2" spans="1:7" ht="57.75" customHeight="1">
      <c r="A2" s="376" t="s">
        <v>392</v>
      </c>
      <c r="B2" s="376"/>
      <c r="C2" s="376"/>
      <c r="D2" s="376"/>
      <c r="E2" s="376"/>
      <c r="F2" s="376"/>
      <c r="G2" s="376"/>
    </row>
    <row r="3" spans="1:7" ht="15.75" customHeight="1">
      <c r="A3" s="373" t="s">
        <v>4</v>
      </c>
      <c r="B3" s="373"/>
      <c r="C3" s="373"/>
      <c r="D3" s="373"/>
      <c r="E3" s="373"/>
      <c r="F3" s="373"/>
      <c r="G3" s="373"/>
    </row>
    <row r="4" spans="1:7" ht="15.75" customHeight="1" thickBot="1">
      <c r="A4" s="374" t="s">
        <v>87</v>
      </c>
      <c r="B4" s="374"/>
      <c r="C4" s="103" t="s">
        <v>378</v>
      </c>
      <c r="D4" s="103"/>
      <c r="E4" s="103"/>
      <c r="F4" s="103"/>
      <c r="G4" s="103"/>
    </row>
    <row r="5" spans="1:7" ht="37.5" customHeight="1" thickBot="1">
      <c r="A5" s="21" t="s">
        <v>52</v>
      </c>
      <c r="B5" s="22" t="s">
        <v>5</v>
      </c>
      <c r="C5" s="28" t="s">
        <v>382</v>
      </c>
      <c r="D5" s="28" t="s">
        <v>427</v>
      </c>
      <c r="E5" s="28" t="s">
        <v>460</v>
      </c>
      <c r="F5" s="28" t="s">
        <v>462</v>
      </c>
      <c r="G5" s="28" t="s">
        <v>463</v>
      </c>
    </row>
    <row r="6" spans="1:7" s="184" customFormat="1" ht="12" customHeight="1" thickBot="1">
      <c r="A6" s="178">
        <v>1</v>
      </c>
      <c r="B6" s="179">
        <v>2</v>
      </c>
      <c r="C6" s="180">
        <v>3</v>
      </c>
      <c r="D6" s="180"/>
      <c r="E6" s="180"/>
      <c r="F6" s="180"/>
      <c r="G6" s="180"/>
    </row>
    <row r="7" spans="1:7" s="185" customFormat="1" ht="12" customHeight="1" thickBot="1">
      <c r="A7" s="18" t="s">
        <v>6</v>
      </c>
      <c r="B7" s="19" t="s">
        <v>144</v>
      </c>
      <c r="C7" s="93">
        <f>+C8+C9+C10+C11+C12+C13</f>
        <v>93255749</v>
      </c>
      <c r="D7" s="93">
        <f>+D8+D9+D10+D11+D12+D13</f>
        <v>1152482</v>
      </c>
      <c r="E7" s="93">
        <f>+E8+E9+E10+E11+E12+E13</f>
        <v>3439331</v>
      </c>
      <c r="F7" s="93">
        <f>+F8+F9+F10+F11+F12+F13</f>
        <v>5427275</v>
      </c>
      <c r="G7" s="93">
        <f>+G8+G9+G10+G11+G12+G13</f>
        <v>103274837</v>
      </c>
    </row>
    <row r="8" spans="1:7" s="185" customFormat="1" ht="12" customHeight="1">
      <c r="A8" s="13" t="s">
        <v>64</v>
      </c>
      <c r="B8" s="186" t="s">
        <v>145</v>
      </c>
      <c r="C8" s="96">
        <f>'5.1. sz. mell Önkorm'!C9</f>
        <v>31615215</v>
      </c>
      <c r="D8" s="96">
        <f>'5.1. sz. mell Önkorm'!D9</f>
        <v>82677</v>
      </c>
      <c r="E8" s="96">
        <f>'5.1. sz. mell Önkorm'!E9</f>
        <v>0</v>
      </c>
      <c r="F8" s="96">
        <f>'5.1. sz. mell Önkorm'!F9</f>
        <v>-50000</v>
      </c>
      <c r="G8" s="96">
        <f aca="true" t="shared" si="0" ref="G8:G13">SUM(C8:F8)</f>
        <v>31647892</v>
      </c>
    </row>
    <row r="9" spans="1:7" s="185" customFormat="1" ht="12" customHeight="1">
      <c r="A9" s="12" t="s">
        <v>65</v>
      </c>
      <c r="B9" s="187" t="s">
        <v>146</v>
      </c>
      <c r="C9" s="96">
        <f>'5.1. sz. mell Önkorm'!C10</f>
        <v>39064204</v>
      </c>
      <c r="D9" s="96">
        <f>'5.1. sz. mell Önkorm'!D10</f>
        <v>767984</v>
      </c>
      <c r="E9" s="96">
        <f>'5.1. sz. mell Önkorm'!E10</f>
        <v>934181</v>
      </c>
      <c r="F9" s="96">
        <f>'5.1. sz. mell Önkorm'!F10</f>
        <v>2928935</v>
      </c>
      <c r="G9" s="96">
        <f t="shared" si="0"/>
        <v>43695304</v>
      </c>
    </row>
    <row r="10" spans="1:7" s="185" customFormat="1" ht="12" customHeight="1">
      <c r="A10" s="12" t="s">
        <v>66</v>
      </c>
      <c r="B10" s="187" t="s">
        <v>147</v>
      </c>
      <c r="C10" s="96">
        <f>'5.1. sz. mell Önkorm'!C11</f>
        <v>20083150</v>
      </c>
      <c r="D10" s="96">
        <f>'5.1. sz. mell Önkorm'!D11</f>
        <v>119942</v>
      </c>
      <c r="E10" s="96">
        <f>'5.1. sz. mell Önkorm'!E11</f>
        <v>99996</v>
      </c>
      <c r="F10" s="96">
        <f>'5.1. sz. mell Önkorm'!F11</f>
        <v>166030</v>
      </c>
      <c r="G10" s="96">
        <f t="shared" si="0"/>
        <v>20469118</v>
      </c>
    </row>
    <row r="11" spans="1:7" s="185" customFormat="1" ht="12" customHeight="1">
      <c r="A11" s="12" t="s">
        <v>67</v>
      </c>
      <c r="B11" s="187" t="s">
        <v>148</v>
      </c>
      <c r="C11" s="96">
        <f>'5.1. sz. mell Önkorm'!C12</f>
        <v>2493180</v>
      </c>
      <c r="D11" s="96">
        <f>'5.1. sz. mell Önkorm'!D12</f>
        <v>44652</v>
      </c>
      <c r="E11" s="96">
        <f>'5.1. sz. mell Önkorm'!E12</f>
        <v>59536</v>
      </c>
      <c r="F11" s="96">
        <f>'5.1. sz. mell Önkorm'!F12</f>
        <v>59536</v>
      </c>
      <c r="G11" s="96">
        <f t="shared" si="0"/>
        <v>2656904</v>
      </c>
    </row>
    <row r="12" spans="1:7" s="185" customFormat="1" ht="12" customHeight="1">
      <c r="A12" s="12" t="s">
        <v>84</v>
      </c>
      <c r="B12" s="187" t="s">
        <v>149</v>
      </c>
      <c r="C12" s="96">
        <f>'5.1. sz. mell Önkorm'!C13</f>
        <v>0</v>
      </c>
      <c r="D12" s="96">
        <f>'5.1. sz. mell Önkorm'!D13</f>
        <v>137227</v>
      </c>
      <c r="E12" s="96">
        <f>'5.1. sz. mell Önkorm'!E13</f>
        <v>128061</v>
      </c>
      <c r="F12" s="96">
        <f>'5.1. sz. mell Önkorm'!F13</f>
        <v>2322774</v>
      </c>
      <c r="G12" s="96">
        <f t="shared" si="0"/>
        <v>2588062</v>
      </c>
    </row>
    <row r="13" spans="1:7" s="185" customFormat="1" ht="12" customHeight="1" thickBot="1">
      <c r="A13" s="14" t="s">
        <v>68</v>
      </c>
      <c r="B13" s="188" t="s">
        <v>150</v>
      </c>
      <c r="C13" s="96">
        <f>'5.1. sz. mell Önkorm'!C14</f>
        <v>0</v>
      </c>
      <c r="D13" s="96">
        <f>'5.1. sz. mell Önkorm'!D14</f>
        <v>0</v>
      </c>
      <c r="E13" s="96">
        <f>'5.1. sz. mell Önkorm'!E14</f>
        <v>2217557</v>
      </c>
      <c r="F13" s="96">
        <f>'5.1. sz. mell Önkorm'!F14</f>
        <v>0</v>
      </c>
      <c r="G13" s="96">
        <f t="shared" si="0"/>
        <v>2217557</v>
      </c>
    </row>
    <row r="14" spans="1:7" s="185" customFormat="1" ht="12" customHeight="1" thickBot="1">
      <c r="A14" s="18" t="s">
        <v>7</v>
      </c>
      <c r="B14" s="88" t="s">
        <v>151</v>
      </c>
      <c r="C14" s="93">
        <f>+C15+C16+C17+C18+C19</f>
        <v>16493700</v>
      </c>
      <c r="D14" s="93">
        <f>+D15+D16+D17+D18+D19</f>
        <v>2023897</v>
      </c>
      <c r="E14" s="93">
        <f>+E15+E16+E17+E18+E19</f>
        <v>2666650</v>
      </c>
      <c r="F14" s="93"/>
      <c r="G14" s="93">
        <f>+G15+G16+G17+G18+G19</f>
        <v>21184247</v>
      </c>
    </row>
    <row r="15" spans="1:7" s="185" customFormat="1" ht="12" customHeight="1">
      <c r="A15" s="13" t="s">
        <v>70</v>
      </c>
      <c r="B15" s="186" t="s">
        <v>152</v>
      </c>
      <c r="C15" s="96">
        <f>'5.1. sz. mell Önkorm'!C16</f>
        <v>0</v>
      </c>
      <c r="D15" s="96">
        <f>'5.1. sz. mell Önkorm'!D16</f>
        <v>2023897</v>
      </c>
      <c r="E15" s="96"/>
      <c r="F15" s="96"/>
      <c r="G15" s="96">
        <f aca="true" t="shared" si="1" ref="G15:G20">SUM(C15:F15)</f>
        <v>2023897</v>
      </c>
    </row>
    <row r="16" spans="1:7" s="185" customFormat="1" ht="12" customHeight="1">
      <c r="A16" s="12" t="s">
        <v>71</v>
      </c>
      <c r="B16" s="187" t="s">
        <v>153</v>
      </c>
      <c r="C16" s="96">
        <f>'5.1. sz. mell Önkorm'!C17</f>
        <v>0</v>
      </c>
      <c r="D16" s="96">
        <f>'5.1. sz. mell Önkorm'!D17</f>
        <v>0</v>
      </c>
      <c r="E16" s="96"/>
      <c r="F16" s="96"/>
      <c r="G16" s="96">
        <f t="shared" si="1"/>
        <v>0</v>
      </c>
    </row>
    <row r="17" spans="1:7" s="185" customFormat="1" ht="12" customHeight="1">
      <c r="A17" s="12" t="s">
        <v>72</v>
      </c>
      <c r="B17" s="187" t="s">
        <v>354</v>
      </c>
      <c r="C17" s="96">
        <f>'5.1. sz. mell Önkorm'!C18</f>
        <v>0</v>
      </c>
      <c r="D17" s="96">
        <f>'5.1. sz. mell Önkorm'!D18</f>
        <v>0</v>
      </c>
      <c r="E17" s="96"/>
      <c r="F17" s="96"/>
      <c r="G17" s="96">
        <f t="shared" si="1"/>
        <v>0</v>
      </c>
    </row>
    <row r="18" spans="1:7" s="185" customFormat="1" ht="12" customHeight="1">
      <c r="A18" s="12" t="s">
        <v>73</v>
      </c>
      <c r="B18" s="187" t="s">
        <v>355</v>
      </c>
      <c r="C18" s="96">
        <f>'5.1. sz. mell Önkorm'!C19</f>
        <v>0</v>
      </c>
      <c r="D18" s="96">
        <f>'5.1. sz. mell Önkorm'!D19</f>
        <v>0</v>
      </c>
      <c r="E18" s="96"/>
      <c r="F18" s="96"/>
      <c r="G18" s="96">
        <f t="shared" si="1"/>
        <v>0</v>
      </c>
    </row>
    <row r="19" spans="1:7" s="185" customFormat="1" ht="12" customHeight="1">
      <c r="A19" s="12" t="s">
        <v>74</v>
      </c>
      <c r="B19" s="187" t="s">
        <v>154</v>
      </c>
      <c r="C19" s="96">
        <f>'5.1. sz. mell Önkorm'!C20</f>
        <v>16493700</v>
      </c>
      <c r="D19" s="96">
        <f>'5.1. sz. mell Önkorm'!D20</f>
        <v>0</v>
      </c>
      <c r="E19" s="96">
        <f>'5.1. sz. mell Önkorm'!E20+'5.3. sz. mell-Óvoda'!E22</f>
        <v>2666650</v>
      </c>
      <c r="F19" s="96"/>
      <c r="G19" s="96">
        <f t="shared" si="1"/>
        <v>19160350</v>
      </c>
    </row>
    <row r="20" spans="1:7" s="185" customFormat="1" ht="12" customHeight="1" thickBot="1">
      <c r="A20" s="14" t="s">
        <v>80</v>
      </c>
      <c r="B20" s="188" t="s">
        <v>155</v>
      </c>
      <c r="C20" s="96">
        <f>'5.1. sz. mell Önkorm'!C21</f>
        <v>0</v>
      </c>
      <c r="D20" s="96">
        <f>'5.1. sz. mell Önkorm'!D21</f>
        <v>0</v>
      </c>
      <c r="E20" s="96"/>
      <c r="F20" s="96"/>
      <c r="G20" s="96">
        <f t="shared" si="1"/>
        <v>0</v>
      </c>
    </row>
    <row r="21" spans="1:7" s="185" customFormat="1" ht="12" customHeight="1" thickBot="1">
      <c r="A21" s="18" t="s">
        <v>8</v>
      </c>
      <c r="B21" s="19" t="s">
        <v>156</v>
      </c>
      <c r="C21" s="93">
        <f>+C22+C23+C24+C25+C26</f>
        <v>0</v>
      </c>
      <c r="D21" s="93">
        <f>+D22+D23+D24+D25+D26</f>
        <v>501994</v>
      </c>
      <c r="E21" s="93">
        <f>+E22+E23+E24+E25+E26</f>
        <v>40000000</v>
      </c>
      <c r="F21" s="93"/>
      <c r="G21" s="93">
        <f>+G22+G23+G24+G25+G26</f>
        <v>40501994</v>
      </c>
    </row>
    <row r="22" spans="1:7" s="185" customFormat="1" ht="12" customHeight="1">
      <c r="A22" s="13" t="s">
        <v>53</v>
      </c>
      <c r="B22" s="186" t="s">
        <v>157</v>
      </c>
      <c r="C22" s="96">
        <f>'5.1. sz. mell Önkorm'!C23</f>
        <v>0</v>
      </c>
      <c r="D22" s="96">
        <f>'5.1. sz. mell Önkorm'!D23</f>
        <v>0</v>
      </c>
      <c r="E22" s="96"/>
      <c r="F22" s="96"/>
      <c r="G22" s="96">
        <f aca="true" t="shared" si="2" ref="G22:G27">SUM(C22:F22)</f>
        <v>0</v>
      </c>
    </row>
    <row r="23" spans="1:7" s="185" customFormat="1" ht="12" customHeight="1">
      <c r="A23" s="12" t="s">
        <v>54</v>
      </c>
      <c r="B23" s="187" t="s">
        <v>158</v>
      </c>
      <c r="C23" s="96">
        <f>'5.1. sz. mell Önkorm'!C24</f>
        <v>0</v>
      </c>
      <c r="D23" s="96">
        <f>'5.1. sz. mell Önkorm'!D24</f>
        <v>0</v>
      </c>
      <c r="E23" s="96"/>
      <c r="F23" s="96"/>
      <c r="G23" s="96">
        <f t="shared" si="2"/>
        <v>0</v>
      </c>
    </row>
    <row r="24" spans="1:7" s="185" customFormat="1" ht="12" customHeight="1">
      <c r="A24" s="12" t="s">
        <v>55</v>
      </c>
      <c r="B24" s="187" t="s">
        <v>356</v>
      </c>
      <c r="C24" s="96">
        <f>'5.1. sz. mell Önkorm'!C25</f>
        <v>0</v>
      </c>
      <c r="D24" s="96">
        <f>'5.1. sz. mell Önkorm'!D25</f>
        <v>0</v>
      </c>
      <c r="E24" s="96"/>
      <c r="F24" s="96"/>
      <c r="G24" s="96">
        <f t="shared" si="2"/>
        <v>0</v>
      </c>
    </row>
    <row r="25" spans="1:7" s="185" customFormat="1" ht="12" customHeight="1">
      <c r="A25" s="12" t="s">
        <v>56</v>
      </c>
      <c r="B25" s="187" t="s">
        <v>357</v>
      </c>
      <c r="C25" s="96">
        <f>'5.1. sz. mell Önkorm'!C26</f>
        <v>0</v>
      </c>
      <c r="D25" s="96">
        <f>'5.1. sz. mell Önkorm'!D26</f>
        <v>0</v>
      </c>
      <c r="E25" s="96"/>
      <c r="F25" s="96"/>
      <c r="G25" s="96">
        <f t="shared" si="2"/>
        <v>0</v>
      </c>
    </row>
    <row r="26" spans="1:7" s="185" customFormat="1" ht="12" customHeight="1">
      <c r="A26" s="12" t="s">
        <v>94</v>
      </c>
      <c r="B26" s="187" t="s">
        <v>159</v>
      </c>
      <c r="C26" s="96">
        <f>'5.1. sz. mell Önkorm'!C27</f>
        <v>0</v>
      </c>
      <c r="D26" s="96">
        <f>'5.1. sz. mell Önkorm'!D27</f>
        <v>501994</v>
      </c>
      <c r="E26" s="96">
        <f>'5.1. sz. mell Önkorm'!E27</f>
        <v>40000000</v>
      </c>
      <c r="F26" s="96"/>
      <c r="G26" s="96">
        <f t="shared" si="2"/>
        <v>40501994</v>
      </c>
    </row>
    <row r="27" spans="1:7" s="185" customFormat="1" ht="12" customHeight="1" thickBot="1">
      <c r="A27" s="14" t="s">
        <v>95</v>
      </c>
      <c r="B27" s="188" t="s">
        <v>160</v>
      </c>
      <c r="C27" s="96">
        <f>'5.1. sz. mell Önkorm'!C28</f>
        <v>0</v>
      </c>
      <c r="D27" s="96">
        <f>'5.1. sz. mell Önkorm'!D28</f>
        <v>0</v>
      </c>
      <c r="E27" s="96">
        <v>40000000</v>
      </c>
      <c r="F27" s="96"/>
      <c r="G27" s="96">
        <f t="shared" si="2"/>
        <v>40000000</v>
      </c>
    </row>
    <row r="28" spans="1:7" s="185" customFormat="1" ht="12" customHeight="1" thickBot="1">
      <c r="A28" s="18" t="s">
        <v>96</v>
      </c>
      <c r="B28" s="19" t="s">
        <v>161</v>
      </c>
      <c r="C28" s="99">
        <f>+C29+C32+C33+C34</f>
        <v>132700000</v>
      </c>
      <c r="D28" s="99">
        <f>+D29+D32+D33+D34</f>
        <v>0</v>
      </c>
      <c r="E28" s="99">
        <f>+E29+E32+E33+E34</f>
        <v>0</v>
      </c>
      <c r="F28" s="99">
        <f>+F29+F32+F33+F34</f>
        <v>36300000</v>
      </c>
      <c r="G28" s="99">
        <f>+G29+G32+G33+G34</f>
        <v>169000000</v>
      </c>
    </row>
    <row r="29" spans="1:7" s="185" customFormat="1" ht="12" customHeight="1">
      <c r="A29" s="13" t="s">
        <v>162</v>
      </c>
      <c r="B29" s="186" t="s">
        <v>168</v>
      </c>
      <c r="C29" s="96">
        <f>'5.1. sz. mell Önkorm'!C30</f>
        <v>126300000</v>
      </c>
      <c r="D29" s="96">
        <f>'5.1. sz. mell Önkorm'!D30</f>
        <v>0</v>
      </c>
      <c r="E29" s="96">
        <f>'5.1. sz. mell Önkorm'!E30</f>
        <v>0</v>
      </c>
      <c r="F29" s="96">
        <f>'5.1. sz. mell Önkorm'!F30</f>
        <v>34000000</v>
      </c>
      <c r="G29" s="96">
        <f aca="true" t="shared" si="3" ref="G29:G34">SUM(C29:F29)</f>
        <v>160300000</v>
      </c>
    </row>
    <row r="30" spans="1:7" s="185" customFormat="1" ht="12" customHeight="1">
      <c r="A30" s="12" t="s">
        <v>163</v>
      </c>
      <c r="B30" s="187" t="s">
        <v>169</v>
      </c>
      <c r="C30" s="96">
        <f>'5.1. sz. mell Önkorm'!C31</f>
        <v>25500000</v>
      </c>
      <c r="D30" s="96">
        <f>'5.1. sz. mell Önkorm'!D31</f>
        <v>0</v>
      </c>
      <c r="E30" s="96">
        <f>'5.1. sz. mell Önkorm'!E31</f>
        <v>0</v>
      </c>
      <c r="F30" s="96">
        <f>'5.1. sz. mell Önkorm'!F31</f>
        <v>5000000</v>
      </c>
      <c r="G30" s="96">
        <f t="shared" si="3"/>
        <v>30500000</v>
      </c>
    </row>
    <row r="31" spans="1:7" s="185" customFormat="1" ht="12" customHeight="1">
      <c r="A31" s="12" t="s">
        <v>164</v>
      </c>
      <c r="B31" s="187" t="s">
        <v>170</v>
      </c>
      <c r="C31" s="96">
        <f>'5.1. sz. mell Önkorm'!C32</f>
        <v>100800000</v>
      </c>
      <c r="D31" s="96">
        <f>'5.1. sz. mell Önkorm'!D32</f>
        <v>0</v>
      </c>
      <c r="E31" s="96">
        <f>'5.1. sz. mell Önkorm'!E32</f>
        <v>0</v>
      </c>
      <c r="F31" s="96">
        <f>'5.1. sz. mell Önkorm'!F32</f>
        <v>29000000</v>
      </c>
      <c r="G31" s="96">
        <f t="shared" si="3"/>
        <v>129800000</v>
      </c>
    </row>
    <row r="32" spans="1:7" s="185" customFormat="1" ht="12" customHeight="1">
      <c r="A32" s="12" t="s">
        <v>165</v>
      </c>
      <c r="B32" s="187" t="s">
        <v>171</v>
      </c>
      <c r="C32" s="96">
        <f>'5.1. sz. mell Önkorm'!C33</f>
        <v>6400000</v>
      </c>
      <c r="D32" s="96">
        <f>'5.1. sz. mell Önkorm'!D33</f>
        <v>0</v>
      </c>
      <c r="E32" s="96">
        <f>'5.1. sz. mell Önkorm'!E33</f>
        <v>0</v>
      </c>
      <c r="F32" s="96">
        <f>'5.1. sz. mell Önkorm'!F33</f>
        <v>800000</v>
      </c>
      <c r="G32" s="96">
        <f t="shared" si="3"/>
        <v>7200000</v>
      </c>
    </row>
    <row r="33" spans="1:7" s="185" customFormat="1" ht="12" customHeight="1">
      <c r="A33" s="12" t="s">
        <v>166</v>
      </c>
      <c r="B33" s="187" t="s">
        <v>172</v>
      </c>
      <c r="C33" s="96">
        <f>'5.1. sz. mell Önkorm'!C34</f>
        <v>0</v>
      </c>
      <c r="D33" s="96">
        <f>'5.1. sz. mell Önkorm'!D34</f>
        <v>0</v>
      </c>
      <c r="E33" s="96">
        <f>'5.1. sz. mell Önkorm'!E34</f>
        <v>0</v>
      </c>
      <c r="F33" s="96">
        <f>'5.1. sz. mell Önkorm'!F34</f>
        <v>0</v>
      </c>
      <c r="G33" s="96">
        <f t="shared" si="3"/>
        <v>0</v>
      </c>
    </row>
    <row r="34" spans="1:7" s="185" customFormat="1" ht="12" customHeight="1" thickBot="1">
      <c r="A34" s="14" t="s">
        <v>167</v>
      </c>
      <c r="B34" s="188" t="s">
        <v>173</v>
      </c>
      <c r="C34" s="96">
        <f>'5.1. sz. mell Önkorm'!C35</f>
        <v>0</v>
      </c>
      <c r="D34" s="96">
        <f>'5.1. sz. mell Önkorm'!D35</f>
        <v>0</v>
      </c>
      <c r="E34" s="96">
        <f>'5.1. sz. mell Önkorm'!E35</f>
        <v>0</v>
      </c>
      <c r="F34" s="96">
        <f>'5.1. sz. mell Önkorm'!F35</f>
        <v>1500000</v>
      </c>
      <c r="G34" s="96">
        <f t="shared" si="3"/>
        <v>1500000</v>
      </c>
    </row>
    <row r="35" spans="1:7" s="185" customFormat="1" ht="12" customHeight="1" thickBot="1">
      <c r="A35" s="18" t="s">
        <v>10</v>
      </c>
      <c r="B35" s="19" t="s">
        <v>174</v>
      </c>
      <c r="C35" s="93">
        <f>SUM(C36:C45)</f>
        <v>12662559</v>
      </c>
      <c r="D35" s="93">
        <f>SUM(D36:D45)</f>
        <v>0</v>
      </c>
      <c r="E35" s="93">
        <f>SUM(E36:E45)</f>
        <v>2610450</v>
      </c>
      <c r="F35" s="93">
        <f>SUM(F36:F45)</f>
        <v>2941350</v>
      </c>
      <c r="G35" s="93">
        <f>SUM(G36:G45)</f>
        <v>18214359</v>
      </c>
    </row>
    <row r="36" spans="1:7" s="185" customFormat="1" ht="12" customHeight="1">
      <c r="A36" s="13" t="s">
        <v>57</v>
      </c>
      <c r="B36" s="186" t="s">
        <v>177</v>
      </c>
      <c r="C36" s="96">
        <f>'5.1. sz. mell Önkorm'!C37+'5.2. sz. mell-Hivatal'!C9+'5.3. sz. mell-Óvoda'!C9</f>
        <v>0</v>
      </c>
      <c r="D36" s="96">
        <f>'5.1. sz. mell Önkorm'!D37+'5.2. sz. mell-Hivatal'!D9+'5.3. sz. mell-Óvoda'!D9</f>
        <v>0</v>
      </c>
      <c r="E36" s="96">
        <f>'5.1. sz. mell Önkorm'!E37+'5.2. sz. mell-Hivatal'!E9+'5.3. sz. mell-Óvoda'!E9</f>
        <v>0</v>
      </c>
      <c r="F36" s="96">
        <f>'5.1. sz. mell Önkorm'!F37+'5.2. sz. mell-Hivatal'!F9+'5.3. sz. mell-Óvoda'!F9</f>
        <v>16300</v>
      </c>
      <c r="G36" s="96">
        <f aca="true" t="shared" si="4" ref="G36:G45">SUM(C36:F36)</f>
        <v>16300</v>
      </c>
    </row>
    <row r="37" spans="1:7" s="185" customFormat="1" ht="12" customHeight="1">
      <c r="A37" s="12" t="s">
        <v>58</v>
      </c>
      <c r="B37" s="187" t="s">
        <v>178</v>
      </c>
      <c r="C37" s="96">
        <f>'5.1. sz. mell Önkorm'!C38+'5.2. sz. mell-Hivatal'!C10+'5.3. sz. mell-Óvoda'!C10</f>
        <v>1130000</v>
      </c>
      <c r="D37" s="96">
        <f>'5.1. sz. mell Önkorm'!D38+'5.2. sz. mell-Hivatal'!D10+'5.3. sz. mell-Óvoda'!D10</f>
        <v>0</v>
      </c>
      <c r="E37" s="96">
        <f>'5.1. sz. mell Önkorm'!E38+'5.2. sz. mell-Hivatal'!E10+'5.3. sz. mell-Óvoda'!E10</f>
        <v>0</v>
      </c>
      <c r="F37" s="96">
        <f>'5.1. sz. mell Önkorm'!F38+'5.2. sz. mell-Hivatal'!F10+'5.3. sz. mell-Óvoda'!F10</f>
        <v>1559380</v>
      </c>
      <c r="G37" s="96">
        <f t="shared" si="4"/>
        <v>2689380</v>
      </c>
    </row>
    <row r="38" spans="1:7" s="185" customFormat="1" ht="12" customHeight="1">
      <c r="A38" s="12" t="s">
        <v>59</v>
      </c>
      <c r="B38" s="187" t="s">
        <v>179</v>
      </c>
      <c r="C38" s="96">
        <f>'5.1. sz. mell Önkorm'!C39+'5.2. sz. mell-Hivatal'!C11+'5.3. sz. mell-Óvoda'!C11</f>
        <v>1100000</v>
      </c>
      <c r="D38" s="96">
        <f>'5.1. sz. mell Önkorm'!D39+'5.2. sz. mell-Hivatal'!D11+'5.3. sz. mell-Óvoda'!D11</f>
        <v>0</v>
      </c>
      <c r="E38" s="96">
        <f>'5.1. sz. mell Önkorm'!E39+'5.2. sz. mell-Hivatal'!E11+'5.3. sz. mell-Óvoda'!E11</f>
        <v>1228989.668</v>
      </c>
      <c r="F38" s="96">
        <f>'5.1. sz. mell Önkorm'!F39+'5.2. sz. mell-Hivatal'!F11+'5.3. sz. mell-Óvoda'!F11</f>
        <v>462000</v>
      </c>
      <c r="G38" s="96">
        <f t="shared" si="4"/>
        <v>2790989.668</v>
      </c>
    </row>
    <row r="39" spans="1:7" s="185" customFormat="1" ht="12" customHeight="1">
      <c r="A39" s="12" t="s">
        <v>98</v>
      </c>
      <c r="B39" s="187" t="s">
        <v>180</v>
      </c>
      <c r="C39" s="96">
        <f>'5.1. sz. mell Önkorm'!C40+'5.2. sz. mell-Hivatal'!C12+'5.3. sz. mell-Óvoda'!C12</f>
        <v>0</v>
      </c>
      <c r="D39" s="96">
        <f>'5.1. sz. mell Önkorm'!D40+'5.2. sz. mell-Hivatal'!D12+'5.3. sz. mell-Óvoda'!D12</f>
        <v>0</v>
      </c>
      <c r="E39" s="96">
        <f>'5.1. sz. mell Önkorm'!E40+'5.2. sz. mell-Hivatal'!E12+'5.3. sz. mell-Óvoda'!E12</f>
        <v>0</v>
      </c>
      <c r="F39" s="96">
        <f>'5.1. sz. mell Önkorm'!F40+'5.2. sz. mell-Hivatal'!F12+'5.3. sz. mell-Óvoda'!F12</f>
        <v>157000</v>
      </c>
      <c r="G39" s="96">
        <f t="shared" si="4"/>
        <v>157000</v>
      </c>
    </row>
    <row r="40" spans="1:7" s="185" customFormat="1" ht="12" customHeight="1">
      <c r="A40" s="12" t="s">
        <v>99</v>
      </c>
      <c r="B40" s="187" t="s">
        <v>181</v>
      </c>
      <c r="C40" s="96">
        <f>'5.1. sz. mell Önkorm'!C41+'5.2. sz. mell-Hivatal'!C13+'5.3. sz. mell-Óvoda'!C13</f>
        <v>7293000</v>
      </c>
      <c r="D40" s="96">
        <f>'5.1. sz. mell Önkorm'!D41+'5.2. sz. mell-Hivatal'!D13+'5.3. sz. mell-Óvoda'!D13</f>
        <v>0</v>
      </c>
      <c r="E40" s="96">
        <f>'5.1. sz. mell Önkorm'!E41+'5.2. sz. mell-Hivatal'!E13+'5.3. sz. mell-Óvoda'!E13</f>
        <v>0</v>
      </c>
      <c r="F40" s="96">
        <f>'5.1. sz. mell Önkorm'!F41+'5.2. sz. mell-Hivatal'!F13+'5.3. sz. mell-Óvoda'!F13</f>
        <v>-348500</v>
      </c>
      <c r="G40" s="96">
        <f t="shared" si="4"/>
        <v>6944500</v>
      </c>
    </row>
    <row r="41" spans="1:7" s="185" customFormat="1" ht="12" customHeight="1">
      <c r="A41" s="12" t="s">
        <v>100</v>
      </c>
      <c r="B41" s="187" t="s">
        <v>182</v>
      </c>
      <c r="C41" s="96">
        <f>'5.1. sz. mell Önkorm'!C42+'5.2. sz. mell-Hivatal'!C14+'5.3. sz. mell-Óvoda'!C14</f>
        <v>2268600</v>
      </c>
      <c r="D41" s="96">
        <f>'5.1. sz. mell Önkorm'!D42+'5.2. sz. mell-Hivatal'!D14+'5.3. sz. mell-Óvoda'!D14</f>
        <v>0</v>
      </c>
      <c r="E41" s="96">
        <f>'5.1. sz. mell Önkorm'!E42+'5.2. sz. mell-Hivatal'!E14+'5.3. sz. mell-Óvoda'!E14</f>
        <v>331830.332</v>
      </c>
      <c r="F41" s="96">
        <f>'5.1. sz. mell Önkorm'!F42+'5.2. sz. mell-Hivatal'!F14+'5.3. sz. mell-Óvoda'!F14</f>
        <v>593000</v>
      </c>
      <c r="G41" s="96">
        <f t="shared" si="4"/>
        <v>3193430.332</v>
      </c>
    </row>
    <row r="42" spans="1:7" s="185" customFormat="1" ht="12" customHeight="1">
      <c r="A42" s="12" t="s">
        <v>101</v>
      </c>
      <c r="B42" s="187" t="s">
        <v>183</v>
      </c>
      <c r="C42" s="96">
        <f>'5.1. sz. mell Önkorm'!C43+'5.2. sz. mell-Hivatal'!C15+'5.3. sz. mell-Óvoda'!C15</f>
        <v>870959</v>
      </c>
      <c r="D42" s="96">
        <f>'5.1. sz. mell Önkorm'!D43+'5.2. sz. mell-Hivatal'!D15+'5.3. sz. mell-Óvoda'!D15</f>
        <v>0</v>
      </c>
      <c r="E42" s="96">
        <f>'5.1. sz. mell Önkorm'!E43+'5.2. sz. mell-Hivatal'!E15+'5.3. sz. mell-Óvoda'!E15</f>
        <v>282630</v>
      </c>
      <c r="F42" s="96">
        <f>'5.1. sz. mell Önkorm'!F43+'5.2. sz. mell-Hivatal'!F15+'5.3. sz. mell-Óvoda'!F15</f>
        <v>336170</v>
      </c>
      <c r="G42" s="96">
        <f t="shared" si="4"/>
        <v>1489759</v>
      </c>
    </row>
    <row r="43" spans="1:7" s="185" customFormat="1" ht="12" customHeight="1">
      <c r="A43" s="12" t="s">
        <v>102</v>
      </c>
      <c r="B43" s="187" t="s">
        <v>184</v>
      </c>
      <c r="C43" s="96">
        <f>'5.1. sz. mell Önkorm'!C44+'5.2. sz. mell-Hivatal'!C16+'5.3. sz. mell-Óvoda'!C16</f>
        <v>0</v>
      </c>
      <c r="D43" s="96">
        <f>'5.1. sz. mell Önkorm'!D44+'5.2. sz. mell-Hivatal'!D16+'5.3. sz. mell-Óvoda'!D16</f>
        <v>0</v>
      </c>
      <c r="E43" s="96">
        <f>'5.1. sz. mell Önkorm'!E44+'5.2. sz. mell-Hivatal'!E16+'5.3. sz. mell-Óvoda'!E16</f>
        <v>0</v>
      </c>
      <c r="F43" s="96">
        <f>'5.1. sz. mell Önkorm'!F44+'5.2. sz. mell-Hivatal'!F16+'5.3. sz. mell-Óvoda'!F16</f>
        <v>0</v>
      </c>
      <c r="G43" s="96">
        <f t="shared" si="4"/>
        <v>0</v>
      </c>
    </row>
    <row r="44" spans="1:7" s="185" customFormat="1" ht="12" customHeight="1">
      <c r="A44" s="12" t="s">
        <v>175</v>
      </c>
      <c r="B44" s="187" t="s">
        <v>185</v>
      </c>
      <c r="C44" s="96">
        <f>'5.1. sz. mell Önkorm'!C45+'5.2. sz. mell-Hivatal'!C17+'5.3. sz. mell-Óvoda'!C17</f>
        <v>0</v>
      </c>
      <c r="D44" s="96">
        <f>'5.1. sz. mell Önkorm'!D45+'5.2. sz. mell-Hivatal'!D17+'5.3. sz. mell-Óvoda'!D17</f>
        <v>0</v>
      </c>
      <c r="E44" s="96">
        <f>'5.1. sz. mell Önkorm'!E45+'5.2. sz. mell-Hivatal'!E17+'5.3. sz. mell-Óvoda'!E17</f>
        <v>0</v>
      </c>
      <c r="F44" s="96">
        <f>'5.1. sz. mell Önkorm'!F45+'5.2. sz. mell-Hivatal'!F17+'5.3. sz. mell-Óvoda'!F17</f>
        <v>0</v>
      </c>
      <c r="G44" s="96">
        <f t="shared" si="4"/>
        <v>0</v>
      </c>
    </row>
    <row r="45" spans="1:7" s="185" customFormat="1" ht="12" customHeight="1" thickBot="1">
      <c r="A45" s="14" t="s">
        <v>176</v>
      </c>
      <c r="B45" s="188" t="s">
        <v>186</v>
      </c>
      <c r="C45" s="96">
        <f>'5.1. sz. mell Önkorm'!C46+'5.2. sz. mell-Hivatal'!C18+'5.3. sz. mell-Óvoda'!C18</f>
        <v>0</v>
      </c>
      <c r="D45" s="96">
        <f>'5.1. sz. mell Önkorm'!D46+'5.2. sz. mell-Hivatal'!D18+'5.3. sz. mell-Óvoda'!D18</f>
        <v>0</v>
      </c>
      <c r="E45" s="96">
        <f>'5.1. sz. mell Önkorm'!E46+'5.2. sz. mell-Hivatal'!E18+'5.3. sz. mell-Óvoda'!E18</f>
        <v>767000</v>
      </c>
      <c r="F45" s="96">
        <f>'5.1. sz. mell Önkorm'!F46+'5.2. sz. mell-Hivatal'!F18+'5.3. sz. mell-Óvoda'!F18</f>
        <v>166000</v>
      </c>
      <c r="G45" s="96">
        <f t="shared" si="4"/>
        <v>933000</v>
      </c>
    </row>
    <row r="46" spans="1:7" s="185" customFormat="1" ht="12" customHeight="1" thickBot="1">
      <c r="A46" s="18" t="s">
        <v>11</v>
      </c>
      <c r="B46" s="19" t="s">
        <v>187</v>
      </c>
      <c r="C46" s="93">
        <f>SUM(C47:C51)</f>
        <v>0</v>
      </c>
      <c r="D46" s="93">
        <f>SUM(D47:D51)</f>
        <v>0</v>
      </c>
      <c r="E46" s="93">
        <f>SUM(E47:E51)</f>
        <v>1491580</v>
      </c>
      <c r="F46" s="93"/>
      <c r="G46" s="93">
        <f>SUM(G47:G51)</f>
        <v>1491580</v>
      </c>
    </row>
    <row r="47" spans="1:7" s="185" customFormat="1" ht="12" customHeight="1">
      <c r="A47" s="13" t="s">
        <v>60</v>
      </c>
      <c r="B47" s="186" t="s">
        <v>191</v>
      </c>
      <c r="C47" s="227"/>
      <c r="D47" s="227"/>
      <c r="E47" s="227"/>
      <c r="F47" s="227"/>
      <c r="G47" s="227"/>
    </row>
    <row r="48" spans="1:7" s="185" customFormat="1" ht="12" customHeight="1">
      <c r="A48" s="12" t="s">
        <v>61</v>
      </c>
      <c r="B48" s="187" t="s">
        <v>192</v>
      </c>
      <c r="C48" s="98"/>
      <c r="D48" s="98"/>
      <c r="E48" s="96">
        <f>'5.1. sz. mell Önkorm'!E49+'5.2. sz. mell-Hivatal'!E21+'5.3. sz. mell-Óvoda'!E21</f>
        <v>1491580</v>
      </c>
      <c r="F48" s="96"/>
      <c r="G48" s="96">
        <f>SUM(C48:F48)</f>
        <v>1491580</v>
      </c>
    </row>
    <row r="49" spans="1:7" s="185" customFormat="1" ht="12" customHeight="1">
      <c r="A49" s="12" t="s">
        <v>188</v>
      </c>
      <c r="B49" s="187" t="s">
        <v>193</v>
      </c>
      <c r="C49" s="98"/>
      <c r="D49" s="98"/>
      <c r="E49" s="98"/>
      <c r="F49" s="98"/>
      <c r="G49" s="98"/>
    </row>
    <row r="50" spans="1:7" s="185" customFormat="1" ht="12" customHeight="1">
      <c r="A50" s="12" t="s">
        <v>189</v>
      </c>
      <c r="B50" s="187" t="s">
        <v>194</v>
      </c>
      <c r="C50" s="98"/>
      <c r="D50" s="98"/>
      <c r="E50" s="98"/>
      <c r="F50" s="98"/>
      <c r="G50" s="98"/>
    </row>
    <row r="51" spans="1:7" s="185" customFormat="1" ht="12" customHeight="1" thickBot="1">
      <c r="A51" s="14" t="s">
        <v>190</v>
      </c>
      <c r="B51" s="188" t="s">
        <v>195</v>
      </c>
      <c r="C51" s="175"/>
      <c r="D51" s="175"/>
      <c r="E51" s="175"/>
      <c r="F51" s="175"/>
      <c r="G51" s="175"/>
    </row>
    <row r="52" spans="1:7" s="185" customFormat="1" ht="12" customHeight="1" thickBot="1">
      <c r="A52" s="18" t="s">
        <v>103</v>
      </c>
      <c r="B52" s="19" t="s">
        <v>196</v>
      </c>
      <c r="C52" s="93">
        <f>SUM(C53:C55)</f>
        <v>0</v>
      </c>
      <c r="D52" s="93">
        <f>SUM(D53:D55)</f>
        <v>0</v>
      </c>
      <c r="E52" s="93">
        <f>SUM(E53:E55)</f>
        <v>292030</v>
      </c>
      <c r="F52" s="93">
        <f>SUM(F53:F55)</f>
        <v>30000</v>
      </c>
      <c r="G52" s="93">
        <f>SUM(G53:G55)</f>
        <v>322030</v>
      </c>
    </row>
    <row r="53" spans="1:7" s="185" customFormat="1" ht="12" customHeight="1">
      <c r="A53" s="13" t="s">
        <v>62</v>
      </c>
      <c r="B53" s="186" t="s">
        <v>197</v>
      </c>
      <c r="C53" s="96"/>
      <c r="D53" s="96"/>
      <c r="E53" s="96"/>
      <c r="F53" s="96"/>
      <c r="G53" s="96"/>
    </row>
    <row r="54" spans="1:7" s="185" customFormat="1" ht="12" customHeight="1">
      <c r="A54" s="12" t="s">
        <v>63</v>
      </c>
      <c r="B54" s="187" t="s">
        <v>198</v>
      </c>
      <c r="C54" s="95"/>
      <c r="D54" s="95"/>
      <c r="E54" s="96">
        <f>'5.1. sz. mell Önkorm'!E55+'5.2. sz. mell-Hivatal'!E27+'5.3. sz. mell-Óvoda'!E27</f>
        <v>292030</v>
      </c>
      <c r="F54" s="96"/>
      <c r="G54" s="96">
        <f>SUM(C54:F54)</f>
        <v>292030</v>
      </c>
    </row>
    <row r="55" spans="1:7" s="185" customFormat="1" ht="12" customHeight="1">
      <c r="A55" s="12" t="s">
        <v>201</v>
      </c>
      <c r="B55" s="187" t="s">
        <v>199</v>
      </c>
      <c r="C55" s="95"/>
      <c r="D55" s="95"/>
      <c r="E55" s="96">
        <f>'5.1. sz. mell Önkorm'!E56+'5.2. sz. mell-Hivatal'!E28+'5.3. sz. mell-Óvoda'!E28</f>
        <v>0</v>
      </c>
      <c r="F55" s="96">
        <f>'5.1. sz. mell Önkorm'!F56+'5.2. sz. mell-Hivatal'!F28+'5.3. sz. mell-Óvoda'!F28</f>
        <v>30000</v>
      </c>
      <c r="G55" s="96">
        <f>SUM(C55:F55)</f>
        <v>30000</v>
      </c>
    </row>
    <row r="56" spans="1:7" s="185" customFormat="1" ht="12" customHeight="1" thickBot="1">
      <c r="A56" s="14" t="s">
        <v>202</v>
      </c>
      <c r="B56" s="188" t="s">
        <v>200</v>
      </c>
      <c r="C56" s="97"/>
      <c r="D56" s="97"/>
      <c r="E56" s="97"/>
      <c r="F56" s="97"/>
      <c r="G56" s="97"/>
    </row>
    <row r="57" spans="1:7" s="185" customFormat="1" ht="12" customHeight="1" thickBot="1">
      <c r="A57" s="18" t="s">
        <v>13</v>
      </c>
      <c r="B57" s="88" t="s">
        <v>203</v>
      </c>
      <c r="C57" s="93">
        <f>SUM(C58:C60)</f>
        <v>0</v>
      </c>
      <c r="D57" s="93">
        <f>SUM(D58:D60)</f>
        <v>0</v>
      </c>
      <c r="E57" s="93"/>
      <c r="F57" s="93"/>
      <c r="G57" s="93">
        <f>SUM(G58:G60)</f>
        <v>0</v>
      </c>
    </row>
    <row r="58" spans="1:7" s="185" customFormat="1" ht="12" customHeight="1">
      <c r="A58" s="13" t="s">
        <v>104</v>
      </c>
      <c r="B58" s="186" t="s">
        <v>205</v>
      </c>
      <c r="C58" s="98"/>
      <c r="D58" s="98"/>
      <c r="E58" s="98"/>
      <c r="F58" s="98"/>
      <c r="G58" s="98"/>
    </row>
    <row r="59" spans="1:7" s="185" customFormat="1" ht="12" customHeight="1">
      <c r="A59" s="12" t="s">
        <v>105</v>
      </c>
      <c r="B59" s="187" t="s">
        <v>359</v>
      </c>
      <c r="C59" s="98"/>
      <c r="D59" s="98"/>
      <c r="E59" s="98"/>
      <c r="F59" s="98"/>
      <c r="G59" s="98"/>
    </row>
    <row r="60" spans="1:7" s="185" customFormat="1" ht="12" customHeight="1">
      <c r="A60" s="12" t="s">
        <v>125</v>
      </c>
      <c r="B60" s="187" t="s">
        <v>206</v>
      </c>
      <c r="C60" s="98"/>
      <c r="D60" s="98"/>
      <c r="E60" s="98"/>
      <c r="F60" s="98"/>
      <c r="G60" s="98"/>
    </row>
    <row r="61" spans="1:7" s="185" customFormat="1" ht="12" customHeight="1" thickBot="1">
      <c r="A61" s="14" t="s">
        <v>204</v>
      </c>
      <c r="B61" s="188" t="s">
        <v>207</v>
      </c>
      <c r="C61" s="98"/>
      <c r="D61" s="98"/>
      <c r="E61" s="98"/>
      <c r="F61" s="98"/>
      <c r="G61" s="98"/>
    </row>
    <row r="62" spans="1:7" s="185" customFormat="1" ht="12" customHeight="1" thickBot="1">
      <c r="A62" s="18" t="s">
        <v>14</v>
      </c>
      <c r="B62" s="19" t="s">
        <v>208</v>
      </c>
      <c r="C62" s="99">
        <f>+C7+C14+C21+C28+C35+C46+C52+C57</f>
        <v>255112008</v>
      </c>
      <c r="D62" s="99">
        <f>+D7+D14+D21+D28+D35+D46+D52+D57</f>
        <v>3678373</v>
      </c>
      <c r="E62" s="99">
        <f>+E7+E14+E21+E28+E35+E46+E52+E57</f>
        <v>50500041</v>
      </c>
      <c r="F62" s="99">
        <f>+F7+F14+F21+F28+F35+F46+F52+F57</f>
        <v>44698625</v>
      </c>
      <c r="G62" s="99">
        <f>+G7+G14+G21+G28+G35+G46+G52+G57</f>
        <v>353989047</v>
      </c>
    </row>
    <row r="63" spans="1:7" s="185" customFormat="1" ht="12" customHeight="1" thickBot="1">
      <c r="A63" s="189" t="s">
        <v>209</v>
      </c>
      <c r="B63" s="88" t="s">
        <v>210</v>
      </c>
      <c r="C63" s="93">
        <f>SUM(C64:C66)</f>
        <v>0</v>
      </c>
      <c r="D63" s="93">
        <f>SUM(D64:D66)</f>
        <v>0</v>
      </c>
      <c r="E63" s="93"/>
      <c r="F63" s="93"/>
      <c r="G63" s="93">
        <f>SUM(G64:G66)</f>
        <v>0</v>
      </c>
    </row>
    <row r="64" spans="1:7" s="185" customFormat="1" ht="12" customHeight="1">
      <c r="A64" s="13" t="s">
        <v>243</v>
      </c>
      <c r="B64" s="186" t="s">
        <v>211</v>
      </c>
      <c r="C64" s="98"/>
      <c r="D64" s="98"/>
      <c r="E64" s="98"/>
      <c r="F64" s="98"/>
      <c r="G64" s="98"/>
    </row>
    <row r="65" spans="1:7" s="185" customFormat="1" ht="12" customHeight="1">
      <c r="A65" s="12" t="s">
        <v>252</v>
      </c>
      <c r="B65" s="187" t="s">
        <v>212</v>
      </c>
      <c r="C65" s="98"/>
      <c r="D65" s="98"/>
      <c r="E65" s="98"/>
      <c r="F65" s="98"/>
      <c r="G65" s="98"/>
    </row>
    <row r="66" spans="1:7" s="185" customFormat="1" ht="12" customHeight="1" thickBot="1">
      <c r="A66" s="14" t="s">
        <v>253</v>
      </c>
      <c r="B66" s="190" t="s">
        <v>213</v>
      </c>
      <c r="C66" s="98"/>
      <c r="D66" s="98"/>
      <c r="E66" s="98"/>
      <c r="F66" s="98"/>
      <c r="G66" s="98"/>
    </row>
    <row r="67" spans="1:7" s="185" customFormat="1" ht="12" customHeight="1" thickBot="1">
      <c r="A67" s="189" t="s">
        <v>214</v>
      </c>
      <c r="B67" s="88" t="s">
        <v>215</v>
      </c>
      <c r="C67" s="93">
        <f>SUM(C68:C71)</f>
        <v>0</v>
      </c>
      <c r="D67" s="93">
        <f>SUM(D68:D71)</f>
        <v>0</v>
      </c>
      <c r="E67" s="93"/>
      <c r="F67" s="93"/>
      <c r="G67" s="93">
        <f>SUM(G68:G71)</f>
        <v>0</v>
      </c>
    </row>
    <row r="68" spans="1:7" s="185" customFormat="1" ht="12" customHeight="1">
      <c r="A68" s="13" t="s">
        <v>85</v>
      </c>
      <c r="B68" s="186" t="s">
        <v>216</v>
      </c>
      <c r="C68" s="98"/>
      <c r="D68" s="98"/>
      <c r="E68" s="98"/>
      <c r="F68" s="98"/>
      <c r="G68" s="98"/>
    </row>
    <row r="69" spans="1:7" s="185" customFormat="1" ht="12" customHeight="1">
      <c r="A69" s="12" t="s">
        <v>86</v>
      </c>
      <c r="B69" s="187" t="s">
        <v>217</v>
      </c>
      <c r="C69" s="98"/>
      <c r="D69" s="98"/>
      <c r="E69" s="98"/>
      <c r="F69" s="98"/>
      <c r="G69" s="98"/>
    </row>
    <row r="70" spans="1:7" s="185" customFormat="1" ht="12" customHeight="1">
      <c r="A70" s="12" t="s">
        <v>244</v>
      </c>
      <c r="B70" s="187" t="s">
        <v>218</v>
      </c>
      <c r="C70" s="98"/>
      <c r="D70" s="98"/>
      <c r="E70" s="98"/>
      <c r="F70" s="98"/>
      <c r="G70" s="98"/>
    </row>
    <row r="71" spans="1:7" s="185" customFormat="1" ht="12" customHeight="1" thickBot="1">
      <c r="A71" s="14" t="s">
        <v>245</v>
      </c>
      <c r="B71" s="188" t="s">
        <v>219</v>
      </c>
      <c r="C71" s="98"/>
      <c r="D71" s="98"/>
      <c r="E71" s="98"/>
      <c r="F71" s="98"/>
      <c r="G71" s="98"/>
    </row>
    <row r="72" spans="1:7" s="185" customFormat="1" ht="12" customHeight="1" thickBot="1">
      <c r="A72" s="189" t="s">
        <v>220</v>
      </c>
      <c r="B72" s="88" t="s">
        <v>221</v>
      </c>
      <c r="C72" s="93">
        <f>SUM(C73:C74)</f>
        <v>0</v>
      </c>
      <c r="D72" s="93">
        <f>SUM(D73:D74)</f>
        <v>29074724</v>
      </c>
      <c r="E72" s="93"/>
      <c r="F72" s="93"/>
      <c r="G72" s="93">
        <f>SUM(G73:G74)</f>
        <v>29074724</v>
      </c>
    </row>
    <row r="73" spans="1:7" s="185" customFormat="1" ht="12" customHeight="1">
      <c r="A73" s="13" t="s">
        <v>246</v>
      </c>
      <c r="B73" s="186" t="s">
        <v>222</v>
      </c>
      <c r="C73" s="98"/>
      <c r="D73" s="98">
        <f>'5.1. sz. mell Önkorm'!D74+'5.2. sz. mell-Hivatal'!D37+'5.3. sz. mell-Óvoda'!D37</f>
        <v>29074724</v>
      </c>
      <c r="E73" s="227"/>
      <c r="F73" s="227"/>
      <c r="G73" s="96">
        <f>SUM(C73:F73)</f>
        <v>29074724</v>
      </c>
    </row>
    <row r="74" spans="1:7" s="185" customFormat="1" ht="12" customHeight="1" thickBot="1">
      <c r="A74" s="14" t="s">
        <v>247</v>
      </c>
      <c r="B74" s="188" t="s">
        <v>223</v>
      </c>
      <c r="C74" s="98"/>
      <c r="D74" s="98"/>
      <c r="E74" s="98"/>
      <c r="F74" s="98"/>
      <c r="G74" s="98"/>
    </row>
    <row r="75" spans="1:7" s="185" customFormat="1" ht="12" customHeight="1" thickBot="1">
      <c r="A75" s="189" t="s">
        <v>224</v>
      </c>
      <c r="B75" s="88" t="s">
        <v>366</v>
      </c>
      <c r="C75" s="93">
        <f>SUM(C76:C79)</f>
        <v>121428258</v>
      </c>
      <c r="D75" s="93">
        <f>SUM(D76:D79)</f>
        <v>219904</v>
      </c>
      <c r="E75" s="93">
        <f>SUM(E76:E79)</f>
        <v>1124925</v>
      </c>
      <c r="F75" s="93">
        <f>SUM(F76:F79)</f>
        <v>2685280</v>
      </c>
      <c r="G75" s="93">
        <f>SUM(G76:G79)</f>
        <v>125458367</v>
      </c>
    </row>
    <row r="76" spans="1:7" s="185" customFormat="1" ht="12" customHeight="1">
      <c r="A76" s="13" t="s">
        <v>248</v>
      </c>
      <c r="B76" s="186" t="s">
        <v>226</v>
      </c>
      <c r="C76" s="98"/>
      <c r="D76" s="98"/>
      <c r="E76" s="98"/>
      <c r="F76" s="98"/>
      <c r="G76" s="98"/>
    </row>
    <row r="77" spans="1:7" s="185" customFormat="1" ht="12" customHeight="1">
      <c r="A77" s="12" t="s">
        <v>249</v>
      </c>
      <c r="B77" s="187" t="s">
        <v>227</v>
      </c>
      <c r="C77" s="98"/>
      <c r="D77" s="98"/>
      <c r="E77" s="98"/>
      <c r="F77" s="98"/>
      <c r="G77" s="98"/>
    </row>
    <row r="78" spans="1:7" s="185" customFormat="1" ht="12" customHeight="1">
      <c r="A78" s="12" t="s">
        <v>250</v>
      </c>
      <c r="B78" s="187" t="s">
        <v>228</v>
      </c>
      <c r="C78" s="98"/>
      <c r="D78" s="98"/>
      <c r="E78" s="98"/>
      <c r="F78" s="98"/>
      <c r="G78" s="98"/>
    </row>
    <row r="79" spans="1:7" s="185" customFormat="1" ht="12" customHeight="1" thickBot="1">
      <c r="A79" s="12" t="s">
        <v>365</v>
      </c>
      <c r="B79" s="54" t="s">
        <v>348</v>
      </c>
      <c r="C79" s="98">
        <f>'5.2. sz. mell-Hivatal'!C39+'5.3. sz. mell-Óvoda'!C39</f>
        <v>121428258</v>
      </c>
      <c r="D79" s="98">
        <f>'5.2. sz. mell-Hivatal'!D39+'5.3. sz. mell-Óvoda'!D39</f>
        <v>219904</v>
      </c>
      <c r="E79" s="98">
        <f>'5.2. sz. mell-Hivatal'!E39+'5.3. sz. mell-Óvoda'!E39</f>
        <v>1124925</v>
      </c>
      <c r="F79" s="98">
        <f>'5.2. sz. mell-Hivatal'!F39+'5.3. sz. mell-Óvoda'!F39</f>
        <v>2685280</v>
      </c>
      <c r="G79" s="96">
        <f>SUM(C79:F79)</f>
        <v>125458367</v>
      </c>
    </row>
    <row r="80" spans="1:7" s="185" customFormat="1" ht="12" customHeight="1" thickBot="1">
      <c r="A80" s="189" t="s">
        <v>229</v>
      </c>
      <c r="B80" s="88" t="s">
        <v>251</v>
      </c>
      <c r="C80" s="93">
        <f>SUM(C81:C84)</f>
        <v>0</v>
      </c>
      <c r="D80" s="93">
        <f>SUM(D81:D84)</f>
        <v>0</v>
      </c>
      <c r="E80" s="93"/>
      <c r="F80" s="93"/>
      <c r="G80" s="93">
        <f>SUM(G81:G84)</f>
        <v>0</v>
      </c>
    </row>
    <row r="81" spans="1:7" s="185" customFormat="1" ht="12" customHeight="1">
      <c r="A81" s="191" t="s">
        <v>230</v>
      </c>
      <c r="B81" s="186" t="s">
        <v>231</v>
      </c>
      <c r="C81" s="98"/>
      <c r="D81" s="98"/>
      <c r="E81" s="98"/>
      <c r="F81" s="98"/>
      <c r="G81" s="98"/>
    </row>
    <row r="82" spans="1:7" s="185" customFormat="1" ht="12" customHeight="1">
      <c r="A82" s="192" t="s">
        <v>232</v>
      </c>
      <c r="B82" s="187" t="s">
        <v>233</v>
      </c>
      <c r="C82" s="98"/>
      <c r="D82" s="98"/>
      <c r="E82" s="98"/>
      <c r="F82" s="98"/>
      <c r="G82" s="98"/>
    </row>
    <row r="83" spans="1:7" s="185" customFormat="1" ht="12" customHeight="1">
      <c r="A83" s="192" t="s">
        <v>234</v>
      </c>
      <c r="B83" s="187" t="s">
        <v>235</v>
      </c>
      <c r="C83" s="98"/>
      <c r="D83" s="98"/>
      <c r="E83" s="98"/>
      <c r="F83" s="98"/>
      <c r="G83" s="98"/>
    </row>
    <row r="84" spans="1:7" s="185" customFormat="1" ht="12" customHeight="1" thickBot="1">
      <c r="A84" s="193" t="s">
        <v>236</v>
      </c>
      <c r="B84" s="188" t="s">
        <v>237</v>
      </c>
      <c r="C84" s="98"/>
      <c r="D84" s="98"/>
      <c r="E84" s="98"/>
      <c r="F84" s="98"/>
      <c r="G84" s="98"/>
    </row>
    <row r="85" spans="1:7" s="185" customFormat="1" ht="13.5" customHeight="1" thickBot="1">
      <c r="A85" s="189" t="s">
        <v>238</v>
      </c>
      <c r="B85" s="88" t="s">
        <v>239</v>
      </c>
      <c r="C85" s="228"/>
      <c r="D85" s="228"/>
      <c r="E85" s="228"/>
      <c r="F85" s="228"/>
      <c r="G85" s="228"/>
    </row>
    <row r="86" spans="1:7" s="185" customFormat="1" ht="15.75" customHeight="1" thickBot="1">
      <c r="A86" s="189" t="s">
        <v>240</v>
      </c>
      <c r="B86" s="194" t="s">
        <v>241</v>
      </c>
      <c r="C86" s="99">
        <f>+C63+C67+C72+C75+C80+C85</f>
        <v>121428258</v>
      </c>
      <c r="D86" s="99">
        <f>+D63+D67+D72+D75+D80+D85</f>
        <v>29294628</v>
      </c>
      <c r="E86" s="99">
        <f>+E63+E67+E72+E75+E80+E85</f>
        <v>1124925</v>
      </c>
      <c r="F86" s="99">
        <f>+F63+F67+F72+F75+F80+F85</f>
        <v>2685280</v>
      </c>
      <c r="G86" s="99">
        <f>+G63+G67+G72+G75+G80+G85</f>
        <v>154533091</v>
      </c>
    </row>
    <row r="87" spans="1:7" s="185" customFormat="1" ht="16.5" customHeight="1" thickBot="1">
      <c r="A87" s="195" t="s">
        <v>254</v>
      </c>
      <c r="B87" s="196" t="s">
        <v>242</v>
      </c>
      <c r="C87" s="99">
        <f>+C62+C86</f>
        <v>376540266</v>
      </c>
      <c r="D87" s="99">
        <f>+D62+D86</f>
        <v>32973001</v>
      </c>
      <c r="E87" s="99">
        <f>+E62+E86</f>
        <v>51624966</v>
      </c>
      <c r="F87" s="99">
        <f>+F62+F86</f>
        <v>47383905</v>
      </c>
      <c r="G87" s="99">
        <f>+G62+G86</f>
        <v>508522138</v>
      </c>
    </row>
    <row r="88" spans="1:7" ht="16.5" customHeight="1">
      <c r="A88" s="373" t="s">
        <v>34</v>
      </c>
      <c r="B88" s="373"/>
      <c r="C88" s="373"/>
      <c r="D88" s="373"/>
      <c r="E88" s="373"/>
      <c r="F88" s="373"/>
      <c r="G88" s="373"/>
    </row>
    <row r="89" spans="1:7" s="197" customFormat="1" ht="16.5" customHeight="1" thickBot="1">
      <c r="A89" s="375" t="s">
        <v>88</v>
      </c>
      <c r="B89" s="375"/>
      <c r="C89" s="53" t="s">
        <v>379</v>
      </c>
      <c r="D89" s="53"/>
      <c r="E89" s="53"/>
      <c r="F89" s="53"/>
      <c r="G89" s="53"/>
    </row>
    <row r="90" spans="1:7" ht="37.5" customHeight="1" thickBot="1">
      <c r="A90" s="21" t="s">
        <v>52</v>
      </c>
      <c r="B90" s="22" t="s">
        <v>35</v>
      </c>
      <c r="C90" s="28" t="s">
        <v>382</v>
      </c>
      <c r="D90" s="28" t="s">
        <v>427</v>
      </c>
      <c r="E90" s="28" t="s">
        <v>460</v>
      </c>
      <c r="F90" s="28" t="s">
        <v>462</v>
      </c>
      <c r="G90" s="28" t="s">
        <v>463</v>
      </c>
    </row>
    <row r="91" spans="1:7" s="184" customFormat="1" ht="12" customHeight="1" thickBot="1">
      <c r="A91" s="25">
        <v>1</v>
      </c>
      <c r="B91" s="26">
        <v>2</v>
      </c>
      <c r="C91" s="27">
        <v>3</v>
      </c>
      <c r="D91" s="27"/>
      <c r="E91" s="27"/>
      <c r="F91" s="27"/>
      <c r="G91" s="27"/>
    </row>
    <row r="92" spans="1:7" ht="12" customHeight="1" thickBot="1">
      <c r="A92" s="20" t="s">
        <v>6</v>
      </c>
      <c r="B92" s="24" t="s">
        <v>257</v>
      </c>
      <c r="C92" s="92">
        <f>SUM(C93:C97)</f>
        <v>251441997</v>
      </c>
      <c r="D92" s="92">
        <f>SUM(D93:D97)</f>
        <v>11103231</v>
      </c>
      <c r="E92" s="92">
        <f>SUM(E93:E97)</f>
        <v>16907077</v>
      </c>
      <c r="F92" s="92">
        <f>SUM(F93:F97)</f>
        <v>5967780</v>
      </c>
      <c r="G92" s="297">
        <f>SUM(G93:G97)</f>
        <v>285420085</v>
      </c>
    </row>
    <row r="93" spans="1:7" ht="12" customHeight="1">
      <c r="A93" s="15" t="s">
        <v>64</v>
      </c>
      <c r="B93" s="8" t="s">
        <v>36</v>
      </c>
      <c r="C93" s="94">
        <f>'5.1. sz. mell Önkorm'!C91+'5.2. sz. mell-Hivatal'!C45+'5.3. sz. mell-Óvoda'!C45</f>
        <v>107229390</v>
      </c>
      <c r="D93" s="94">
        <f>'5.1. sz. mell Önkorm'!D91+'5.2. sz. mell-Hivatal'!D45+'5.3. sz. mell-Óvoda'!D45</f>
        <v>312494</v>
      </c>
      <c r="E93" s="94">
        <f>'5.1. sz. mell Önkorm'!E91+'5.2. sz. mell-Hivatal'!E45+'5.3. sz. mell-Óvoda'!E45</f>
        <v>1971186</v>
      </c>
      <c r="F93" s="94">
        <f>'5.1. sz. mell Önkorm'!F91+'5.2. sz. mell-Hivatal'!F45+'5.3. sz. mell-Óvoda'!F45</f>
        <v>2921049</v>
      </c>
      <c r="G93" s="96">
        <f aca="true" t="shared" si="5" ref="G93:G98">SUM(C93:F93)</f>
        <v>112434119</v>
      </c>
    </row>
    <row r="94" spans="1:7" ht="12" customHeight="1">
      <c r="A94" s="12" t="s">
        <v>65</v>
      </c>
      <c r="B94" s="6" t="s">
        <v>106</v>
      </c>
      <c r="C94" s="95">
        <f>'5.1. sz. mell Önkorm'!C92+'5.2. sz. mell-Hivatal'!C46+'5.3. sz. mell-Óvoda'!C46</f>
        <v>23342860</v>
      </c>
      <c r="D94" s="95">
        <f>'5.1. sz. mell Önkorm'!D92+'5.2. sz. mell-Hivatal'!D46+'5.3. sz. mell-Óvoda'!D46</f>
        <v>72004</v>
      </c>
      <c r="E94" s="95">
        <f>'5.1. sz. mell Önkorm'!E92+'5.2. sz. mell-Hivatal'!E46+'5.3. sz. mell-Óvoda'!E46</f>
        <v>469661</v>
      </c>
      <c r="F94" s="95">
        <f>'5.1. sz. mell Önkorm'!F92+'5.2. sz. mell-Hivatal'!F46+'5.3. sz. mell-Óvoda'!F46</f>
        <v>913131</v>
      </c>
      <c r="G94" s="96">
        <f t="shared" si="5"/>
        <v>24797656</v>
      </c>
    </row>
    <row r="95" spans="1:7" ht="12" customHeight="1">
      <c r="A95" s="12" t="s">
        <v>66</v>
      </c>
      <c r="B95" s="6" t="s">
        <v>83</v>
      </c>
      <c r="C95" s="97">
        <f>'5.1. sz. mell Önkorm'!C93+'5.2. sz. mell-Hivatal'!C47+'5.3. sz. mell-Óvoda'!C47</f>
        <v>67710747</v>
      </c>
      <c r="D95" s="97">
        <f>'5.1. sz. mell Önkorm'!D93+'5.2. sz. mell-Hivatal'!D47+'5.3. sz. mell-Óvoda'!D47</f>
        <v>2194836</v>
      </c>
      <c r="E95" s="97">
        <f>'5.1. sz. mell Önkorm'!E93+'5.2. sz. mell-Hivatal'!E47+'5.3. sz. mell-Óvoda'!E47</f>
        <v>12537480</v>
      </c>
      <c r="F95" s="97">
        <f>'5.1. sz. mell Önkorm'!F93+'5.2. sz. mell-Hivatal'!F47+'5.3. sz. mell-Óvoda'!F47</f>
        <v>2133600</v>
      </c>
      <c r="G95" s="96">
        <f t="shared" si="5"/>
        <v>84576663</v>
      </c>
    </row>
    <row r="96" spans="1:7" ht="12" customHeight="1">
      <c r="A96" s="12" t="s">
        <v>67</v>
      </c>
      <c r="B96" s="9" t="s">
        <v>107</v>
      </c>
      <c r="C96" s="97">
        <f>'5.1. sz. mell Önkorm'!C94</f>
        <v>3000000</v>
      </c>
      <c r="D96" s="97">
        <f>'5.1. sz. mell Önkorm'!D94</f>
        <v>0</v>
      </c>
      <c r="E96" s="97">
        <f>'5.1. sz. mell Önkorm'!E94</f>
        <v>1428750</v>
      </c>
      <c r="F96" s="97">
        <f>'5.1. sz. mell Önkorm'!F94</f>
        <v>0</v>
      </c>
      <c r="G96" s="96">
        <f t="shared" si="5"/>
        <v>4428750</v>
      </c>
    </row>
    <row r="97" spans="1:7" ht="12" customHeight="1">
      <c r="A97" s="12" t="s">
        <v>75</v>
      </c>
      <c r="B97" s="17" t="s">
        <v>108</v>
      </c>
      <c r="C97" s="97">
        <f>SUM(C98:C107)</f>
        <v>50159000</v>
      </c>
      <c r="D97" s="97">
        <f>SUM(D98:D107)</f>
        <v>8523897</v>
      </c>
      <c r="E97" s="97">
        <f>SUM(E98:E107)</f>
        <v>500000</v>
      </c>
      <c r="F97" s="97">
        <f>SUM(F98:F107)</f>
        <v>0</v>
      </c>
      <c r="G97" s="96">
        <f t="shared" si="5"/>
        <v>59182897</v>
      </c>
    </row>
    <row r="98" spans="1:7" ht="12" customHeight="1">
      <c r="A98" s="12" t="s">
        <v>68</v>
      </c>
      <c r="B98" s="6" t="s">
        <v>258</v>
      </c>
      <c r="C98" s="97"/>
      <c r="D98" s="97">
        <f>'5.1. sz. mell Önkorm'!D96+'5.2. sz. mell-Hivatal'!D49+'5.3. sz. mell-Óvoda'!D49</f>
        <v>2023897</v>
      </c>
      <c r="E98" s="97">
        <f>'5.1. sz. mell Önkorm'!E96+'5.2. sz. mell-Hivatal'!E49+'5.3. sz. mell-Óvoda'!E49</f>
        <v>0</v>
      </c>
      <c r="F98" s="97">
        <f>'5.1. sz. mell Önkorm'!F96+'5.2. sz. mell-Hivatal'!F49+'5.3. sz. mell-Óvoda'!F49</f>
        <v>0</v>
      </c>
      <c r="G98" s="97">
        <f t="shared" si="5"/>
        <v>2023897</v>
      </c>
    </row>
    <row r="99" spans="1:7" ht="12" customHeight="1">
      <c r="A99" s="12" t="s">
        <v>69</v>
      </c>
      <c r="B99" s="55" t="s">
        <v>259</v>
      </c>
      <c r="C99" s="97"/>
      <c r="D99" s="97"/>
      <c r="E99" s="97"/>
      <c r="F99" s="97"/>
      <c r="G99" s="97"/>
    </row>
    <row r="100" spans="1:7" ht="12" customHeight="1">
      <c r="A100" s="12" t="s">
        <v>76</v>
      </c>
      <c r="B100" s="56" t="s">
        <v>260</v>
      </c>
      <c r="C100" s="97"/>
      <c r="D100" s="97"/>
      <c r="E100" s="97"/>
      <c r="F100" s="97"/>
      <c r="G100" s="97"/>
    </row>
    <row r="101" spans="1:7" ht="12" customHeight="1">
      <c r="A101" s="12" t="s">
        <v>77</v>
      </c>
      <c r="B101" s="56" t="s">
        <v>261</v>
      </c>
      <c r="C101" s="97"/>
      <c r="D101" s="97"/>
      <c r="E101" s="97"/>
      <c r="F101" s="97"/>
      <c r="G101" s="97"/>
    </row>
    <row r="102" spans="1:7" ht="12" customHeight="1">
      <c r="A102" s="12" t="s">
        <v>78</v>
      </c>
      <c r="B102" s="55" t="s">
        <v>262</v>
      </c>
      <c r="C102" s="97">
        <f>'5.1. sz. mell Önkorm'!C100</f>
        <v>5409000</v>
      </c>
      <c r="D102" s="97">
        <f>'5.1. sz. mell Önkorm'!D100</f>
        <v>0</v>
      </c>
      <c r="E102" s="97">
        <f>'5.1. sz. mell Önkorm'!E100</f>
        <v>0</v>
      </c>
      <c r="F102" s="97">
        <f>'5.1. sz. mell Önkorm'!F100</f>
        <v>-699000</v>
      </c>
      <c r="G102" s="97">
        <f>SUM(C102:F102)</f>
        <v>4710000</v>
      </c>
    </row>
    <row r="103" spans="1:7" ht="12" customHeight="1">
      <c r="A103" s="12" t="s">
        <v>79</v>
      </c>
      <c r="B103" s="55" t="s">
        <v>263</v>
      </c>
      <c r="C103" s="97">
        <f>'5.1. sz. mell Önkorm'!C101</f>
        <v>0</v>
      </c>
      <c r="D103" s="97">
        <f>'5.1. sz. mell Önkorm'!D101</f>
        <v>0</v>
      </c>
      <c r="E103" s="97"/>
      <c r="F103" s="97"/>
      <c r="G103" s="97"/>
    </row>
    <row r="104" spans="1:7" ht="12" customHeight="1">
      <c r="A104" s="12" t="s">
        <v>81</v>
      </c>
      <c r="B104" s="56" t="s">
        <v>264</v>
      </c>
      <c r="C104" s="97">
        <f>'5.1. sz. mell Önkorm'!C102</f>
        <v>0</v>
      </c>
      <c r="D104" s="97">
        <f>'5.1. sz. mell Önkorm'!D102</f>
        <v>0</v>
      </c>
      <c r="E104" s="97"/>
      <c r="F104" s="97"/>
      <c r="G104" s="97"/>
    </row>
    <row r="105" spans="1:7" ht="12" customHeight="1">
      <c r="A105" s="11" t="s">
        <v>109</v>
      </c>
      <c r="B105" s="57" t="s">
        <v>265</v>
      </c>
      <c r="C105" s="97">
        <f>'5.1. sz. mell Önkorm'!C103</f>
        <v>0</v>
      </c>
      <c r="D105" s="97">
        <f>'5.1. sz. mell Önkorm'!D103</f>
        <v>0</v>
      </c>
      <c r="E105" s="97"/>
      <c r="F105" s="97"/>
      <c r="G105" s="97"/>
    </row>
    <row r="106" spans="1:7" ht="12" customHeight="1">
      <c r="A106" s="12" t="s">
        <v>255</v>
      </c>
      <c r="B106" s="57" t="s">
        <v>266</v>
      </c>
      <c r="C106" s="97">
        <f>'5.1. sz. mell Önkorm'!C104</f>
        <v>0</v>
      </c>
      <c r="D106" s="97">
        <f>'5.1. sz. mell Önkorm'!D104</f>
        <v>0</v>
      </c>
      <c r="E106" s="97"/>
      <c r="F106" s="97"/>
      <c r="G106" s="97"/>
    </row>
    <row r="107" spans="1:7" ht="12" customHeight="1" thickBot="1">
      <c r="A107" s="16" t="s">
        <v>256</v>
      </c>
      <c r="B107" s="58" t="s">
        <v>267</v>
      </c>
      <c r="C107" s="97">
        <f>'5.1. sz. mell Önkorm'!C105</f>
        <v>44750000</v>
      </c>
      <c r="D107" s="97">
        <f>'5.1. sz. mell Önkorm'!D105</f>
        <v>6500000</v>
      </c>
      <c r="E107" s="97">
        <f>'5.1. sz. mell Önkorm'!E105</f>
        <v>500000</v>
      </c>
      <c r="F107" s="97">
        <f>'5.1. sz. mell Önkorm'!F105</f>
        <v>699000</v>
      </c>
      <c r="G107" s="97">
        <f>SUM(C107:F107)</f>
        <v>52449000</v>
      </c>
    </row>
    <row r="108" spans="1:7" ht="12" customHeight="1" thickBot="1">
      <c r="A108" s="18" t="s">
        <v>7</v>
      </c>
      <c r="B108" s="23" t="s">
        <v>268</v>
      </c>
      <c r="C108" s="93">
        <f>+C109+C111+C113</f>
        <v>2119200</v>
      </c>
      <c r="D108" s="93">
        <f>+D109+D111+D113</f>
        <v>14445680</v>
      </c>
      <c r="E108" s="93">
        <f>+E109+E111+E113</f>
        <v>37380130</v>
      </c>
      <c r="F108" s="93">
        <f>+F109+F111+F113</f>
        <v>330200</v>
      </c>
      <c r="G108" s="93">
        <f>+G109+G111+G113</f>
        <v>54275210</v>
      </c>
    </row>
    <row r="109" spans="1:7" ht="12" customHeight="1">
      <c r="A109" s="13" t="s">
        <v>70</v>
      </c>
      <c r="B109" s="6" t="s">
        <v>124</v>
      </c>
      <c r="C109" s="96">
        <f>'5.1. sz. mell Önkorm'!C107+'5.2. sz. mell-Hivatal'!C51+'5.3. sz. mell-Óvoda'!C51</f>
        <v>1219200</v>
      </c>
      <c r="D109" s="96">
        <f>'5.1. sz. mell Önkorm'!D107+'5.2. sz. mell-Hivatal'!D51+'5.3. sz. mell-Óvoda'!D51</f>
        <v>6007280</v>
      </c>
      <c r="E109" s="96">
        <f>'5.1. sz. mell Önkorm'!E107+'5.2. sz. mell-Hivatal'!E51+'5.3. sz. mell-Óvoda'!E51</f>
        <v>37025130</v>
      </c>
      <c r="F109" s="96">
        <f>'5.1. sz. mell Önkorm'!F107+'5.2. sz. mell-Hivatal'!F51+'5.3. sz. mell-Óvoda'!F51</f>
        <v>0</v>
      </c>
      <c r="G109" s="96">
        <f>SUM(C109:F109)</f>
        <v>44251610</v>
      </c>
    </row>
    <row r="110" spans="1:7" ht="12" customHeight="1">
      <c r="A110" s="13" t="s">
        <v>71</v>
      </c>
      <c r="B110" s="10" t="s">
        <v>272</v>
      </c>
      <c r="C110" s="96"/>
      <c r="D110" s="96"/>
      <c r="E110" s="96"/>
      <c r="F110" s="96"/>
      <c r="G110" s="96"/>
    </row>
    <row r="111" spans="1:7" ht="12" customHeight="1">
      <c r="A111" s="13" t="s">
        <v>72</v>
      </c>
      <c r="B111" s="10" t="s">
        <v>110</v>
      </c>
      <c r="C111" s="96">
        <f>'5.1. sz. mell Önkorm'!C109+'5.2. sz. mell-Hivatal'!C53+'5.3. sz. mell-Óvoda'!C53</f>
        <v>900000</v>
      </c>
      <c r="D111" s="96">
        <f>'5.1. sz. mell Önkorm'!D109+'5.2. sz. mell-Hivatal'!D53+'5.3. sz. mell-Óvoda'!D53</f>
        <v>8438400</v>
      </c>
      <c r="E111" s="96">
        <f>'5.1. sz. mell Önkorm'!E109+'5.2. sz. mell-Hivatal'!E53+'5.3. sz. mell-Óvoda'!E53</f>
        <v>355000</v>
      </c>
      <c r="F111" s="96">
        <f>'5.1. sz. mell Önkorm'!F109+'5.2. sz. mell-Hivatal'!F53+'5.3. sz. mell-Óvoda'!F53</f>
        <v>330200</v>
      </c>
      <c r="G111" s="96">
        <f>SUM(C111:F111)</f>
        <v>10023600</v>
      </c>
    </row>
    <row r="112" spans="1:7" ht="12" customHeight="1">
      <c r="A112" s="13" t="s">
        <v>73</v>
      </c>
      <c r="B112" s="10" t="s">
        <v>273</v>
      </c>
      <c r="C112" s="86"/>
      <c r="D112" s="86"/>
      <c r="E112" s="86"/>
      <c r="F112" s="86"/>
      <c r="G112" s="86"/>
    </row>
    <row r="113" spans="1:7" ht="12" customHeight="1">
      <c r="A113" s="13" t="s">
        <v>74</v>
      </c>
      <c r="B113" s="90" t="s">
        <v>126</v>
      </c>
      <c r="C113" s="86">
        <f>SUM(C114:C121)</f>
        <v>0</v>
      </c>
      <c r="D113" s="86">
        <f>SUM(D114:D121)</f>
        <v>0</v>
      </c>
      <c r="E113" s="86"/>
      <c r="F113" s="86"/>
      <c r="G113" s="86"/>
    </row>
    <row r="114" spans="1:7" ht="12" customHeight="1">
      <c r="A114" s="13" t="s">
        <v>80</v>
      </c>
      <c r="B114" s="89" t="s">
        <v>360</v>
      </c>
      <c r="C114" s="86"/>
      <c r="D114" s="86"/>
      <c r="E114" s="86"/>
      <c r="F114" s="86"/>
      <c r="G114" s="86"/>
    </row>
    <row r="115" spans="1:7" ht="12" customHeight="1">
      <c r="A115" s="13" t="s">
        <v>82</v>
      </c>
      <c r="B115" s="182" t="s">
        <v>278</v>
      </c>
      <c r="C115" s="86"/>
      <c r="D115" s="86"/>
      <c r="E115" s="86"/>
      <c r="F115" s="86"/>
      <c r="G115" s="86"/>
    </row>
    <row r="116" spans="1:7" ht="22.5">
      <c r="A116" s="13" t="s">
        <v>111</v>
      </c>
      <c r="B116" s="56" t="s">
        <v>261</v>
      </c>
      <c r="C116" s="86"/>
      <c r="D116" s="86"/>
      <c r="E116" s="86"/>
      <c r="F116" s="86"/>
      <c r="G116" s="86"/>
    </row>
    <row r="117" spans="1:7" ht="12" customHeight="1">
      <c r="A117" s="13" t="s">
        <v>112</v>
      </c>
      <c r="B117" s="56" t="s">
        <v>277</v>
      </c>
      <c r="C117" s="86"/>
      <c r="D117" s="86"/>
      <c r="E117" s="86"/>
      <c r="F117" s="86"/>
      <c r="G117" s="86"/>
    </row>
    <row r="118" spans="1:7" ht="12" customHeight="1">
      <c r="A118" s="13" t="s">
        <v>113</v>
      </c>
      <c r="B118" s="56" t="s">
        <v>276</v>
      </c>
      <c r="C118" s="86"/>
      <c r="D118" s="86"/>
      <c r="E118" s="86"/>
      <c r="F118" s="86"/>
      <c r="G118" s="86"/>
    </row>
    <row r="119" spans="1:7" ht="12" customHeight="1">
      <c r="A119" s="13" t="s">
        <v>269</v>
      </c>
      <c r="B119" s="56" t="s">
        <v>264</v>
      </c>
      <c r="C119" s="86"/>
      <c r="D119" s="86"/>
      <c r="E119" s="86"/>
      <c r="F119" s="86"/>
      <c r="G119" s="86"/>
    </row>
    <row r="120" spans="1:7" ht="12" customHeight="1">
      <c r="A120" s="13" t="s">
        <v>270</v>
      </c>
      <c r="B120" s="56" t="s">
        <v>275</v>
      </c>
      <c r="C120" s="86"/>
      <c r="D120" s="86"/>
      <c r="E120" s="86"/>
      <c r="F120" s="86"/>
      <c r="G120" s="86"/>
    </row>
    <row r="121" spans="1:7" ht="16.5" thickBot="1">
      <c r="A121" s="11" t="s">
        <v>271</v>
      </c>
      <c r="B121" s="56" t="s">
        <v>274</v>
      </c>
      <c r="C121" s="87"/>
      <c r="D121" s="87"/>
      <c r="E121" s="87"/>
      <c r="F121" s="87"/>
      <c r="G121" s="87"/>
    </row>
    <row r="122" spans="1:7" ht="12" customHeight="1" thickBot="1">
      <c r="A122" s="18" t="s">
        <v>8</v>
      </c>
      <c r="B122" s="51" t="s">
        <v>279</v>
      </c>
      <c r="C122" s="93">
        <f>+C123+C124</f>
        <v>908811</v>
      </c>
      <c r="D122" s="93">
        <f>+D123+D124</f>
        <v>3968066</v>
      </c>
      <c r="E122" s="93">
        <f>+E123+E124</f>
        <v>-3787166</v>
      </c>
      <c r="F122" s="93">
        <f>+F123+F124</f>
        <v>38400645</v>
      </c>
      <c r="G122" s="93">
        <f>+G123+G124</f>
        <v>39490356</v>
      </c>
    </row>
    <row r="123" spans="1:7" ht="12" customHeight="1">
      <c r="A123" s="13" t="s">
        <v>53</v>
      </c>
      <c r="B123" s="7" t="s">
        <v>43</v>
      </c>
      <c r="C123" s="96">
        <f>'5.1. sz. mell Önkorm'!C121</f>
        <v>908811</v>
      </c>
      <c r="D123" s="96">
        <f>'5.1. sz. mell Önkorm'!D121</f>
        <v>3968066</v>
      </c>
      <c r="E123" s="96">
        <f>'5.1. sz. mell Önkorm'!E121</f>
        <v>-3787166</v>
      </c>
      <c r="F123" s="96">
        <f>'5.1. sz. mell Önkorm'!F121</f>
        <v>38400645</v>
      </c>
      <c r="G123" s="96">
        <f>SUM(C123:F123)</f>
        <v>39490356</v>
      </c>
    </row>
    <row r="124" spans="1:7" ht="12" customHeight="1" thickBot="1">
      <c r="A124" s="14" t="s">
        <v>54</v>
      </c>
      <c r="B124" s="10" t="s">
        <v>44</v>
      </c>
      <c r="C124" s="97"/>
      <c r="D124" s="97"/>
      <c r="E124" s="97"/>
      <c r="F124" s="97"/>
      <c r="G124" s="97"/>
    </row>
    <row r="125" spans="1:7" ht="12" customHeight="1" thickBot="1">
      <c r="A125" s="18" t="s">
        <v>9</v>
      </c>
      <c r="B125" s="51" t="s">
        <v>280</v>
      </c>
      <c r="C125" s="93">
        <f>+C92+C108+C122</f>
        <v>254470008</v>
      </c>
      <c r="D125" s="93">
        <f>+D92+D108+D122</f>
        <v>29516977</v>
      </c>
      <c r="E125" s="93">
        <f>+E92+E108+E122</f>
        <v>50500041</v>
      </c>
      <c r="F125" s="93">
        <f>+F92+F108+F122</f>
        <v>44698625</v>
      </c>
      <c r="G125" s="93">
        <f>+G92+G108+G122</f>
        <v>379185651</v>
      </c>
    </row>
    <row r="126" spans="1:7" ht="12" customHeight="1" thickBot="1">
      <c r="A126" s="18" t="s">
        <v>10</v>
      </c>
      <c r="B126" s="51" t="s">
        <v>281</v>
      </c>
      <c r="C126" s="93">
        <f>+C127+C128+C129</f>
        <v>0</v>
      </c>
      <c r="D126" s="93">
        <f>+D127+D128+D129</f>
        <v>0</v>
      </c>
      <c r="E126" s="93"/>
      <c r="F126" s="93"/>
      <c r="G126" s="93">
        <f>+G127+G128+G129</f>
        <v>0</v>
      </c>
    </row>
    <row r="127" spans="1:7" ht="12" customHeight="1">
      <c r="A127" s="13" t="s">
        <v>57</v>
      </c>
      <c r="B127" s="7" t="s">
        <v>282</v>
      </c>
      <c r="C127" s="86"/>
      <c r="D127" s="86"/>
      <c r="E127" s="86"/>
      <c r="F127" s="86"/>
      <c r="G127" s="86"/>
    </row>
    <row r="128" spans="1:7" ht="12" customHeight="1">
      <c r="A128" s="13" t="s">
        <v>58</v>
      </c>
      <c r="B128" s="7" t="s">
        <v>283</v>
      </c>
      <c r="C128" s="86"/>
      <c r="D128" s="86"/>
      <c r="E128" s="86"/>
      <c r="F128" s="86"/>
      <c r="G128" s="86"/>
    </row>
    <row r="129" spans="1:7" ht="12" customHeight="1" thickBot="1">
      <c r="A129" s="11" t="s">
        <v>59</v>
      </c>
      <c r="B129" s="5" t="s">
        <v>284</v>
      </c>
      <c r="C129" s="86"/>
      <c r="D129" s="86"/>
      <c r="E129" s="86"/>
      <c r="F129" s="86"/>
      <c r="G129" s="86"/>
    </row>
    <row r="130" spans="1:7" ht="12" customHeight="1" thickBot="1">
      <c r="A130" s="18" t="s">
        <v>11</v>
      </c>
      <c r="B130" s="51" t="s">
        <v>326</v>
      </c>
      <c r="C130" s="93">
        <f>+C131+C132+C133+C134</f>
        <v>0</v>
      </c>
      <c r="D130" s="93">
        <f>+D131+D132+D133+D134</f>
        <v>0</v>
      </c>
      <c r="E130" s="93"/>
      <c r="F130" s="93"/>
      <c r="G130" s="93">
        <f>+G131+G132+G133+G134</f>
        <v>0</v>
      </c>
    </row>
    <row r="131" spans="1:7" ht="12" customHeight="1">
      <c r="A131" s="13" t="s">
        <v>60</v>
      </c>
      <c r="B131" s="7" t="s">
        <v>285</v>
      </c>
      <c r="C131" s="86"/>
      <c r="D131" s="86"/>
      <c r="E131" s="86"/>
      <c r="F131" s="86"/>
      <c r="G131" s="86"/>
    </row>
    <row r="132" spans="1:7" ht="12" customHeight="1">
      <c r="A132" s="13" t="s">
        <v>61</v>
      </c>
      <c r="B132" s="7" t="s">
        <v>286</v>
      </c>
      <c r="C132" s="86"/>
      <c r="D132" s="86"/>
      <c r="E132" s="86"/>
      <c r="F132" s="86"/>
      <c r="G132" s="86"/>
    </row>
    <row r="133" spans="1:7" ht="12" customHeight="1">
      <c r="A133" s="13" t="s">
        <v>188</v>
      </c>
      <c r="B133" s="7" t="s">
        <v>287</v>
      </c>
      <c r="C133" s="86"/>
      <c r="D133" s="86"/>
      <c r="E133" s="86"/>
      <c r="F133" s="86"/>
      <c r="G133" s="86"/>
    </row>
    <row r="134" spans="1:7" ht="12" customHeight="1" thickBot="1">
      <c r="A134" s="11" t="s">
        <v>189</v>
      </c>
      <c r="B134" s="5" t="s">
        <v>288</v>
      </c>
      <c r="C134" s="86"/>
      <c r="D134" s="86"/>
      <c r="E134" s="86"/>
      <c r="F134" s="86"/>
      <c r="G134" s="86"/>
    </row>
    <row r="135" spans="1:7" ht="12" customHeight="1" thickBot="1">
      <c r="A135" s="18" t="s">
        <v>12</v>
      </c>
      <c r="B135" s="51" t="s">
        <v>289</v>
      </c>
      <c r="C135" s="99">
        <f>+C136+C137+C138+C139+C140</f>
        <v>122070258</v>
      </c>
      <c r="D135" s="99">
        <f>+D136+D137+D138+D139+D140</f>
        <v>3456024</v>
      </c>
      <c r="E135" s="99">
        <f>+E136+E137+E138+E139+E140</f>
        <v>1124925</v>
      </c>
      <c r="F135" s="99">
        <f>+F136+F137+F138+F139+F140</f>
        <v>2685280</v>
      </c>
      <c r="G135" s="99">
        <f>+G136+G137+G138+G139+G140</f>
        <v>129336487</v>
      </c>
    </row>
    <row r="136" spans="1:7" ht="12" customHeight="1">
      <c r="A136" s="13" t="s">
        <v>62</v>
      </c>
      <c r="B136" s="7" t="s">
        <v>290</v>
      </c>
      <c r="C136" s="86"/>
      <c r="D136" s="86">
        <f>'5.1. sz. mell Önkorm'!D134</f>
        <v>0</v>
      </c>
      <c r="E136" s="262"/>
      <c r="F136" s="262"/>
      <c r="G136" s="96">
        <f>SUM(C136:F136)</f>
        <v>0</v>
      </c>
    </row>
    <row r="137" spans="1:7" ht="12" customHeight="1">
      <c r="A137" s="13" t="s">
        <v>63</v>
      </c>
      <c r="B137" s="7" t="s">
        <v>300</v>
      </c>
      <c r="C137" s="86"/>
      <c r="D137" s="86"/>
      <c r="E137" s="86"/>
      <c r="F137" s="86"/>
      <c r="G137" s="86"/>
    </row>
    <row r="138" spans="1:7" ht="12" customHeight="1">
      <c r="A138" s="13" t="s">
        <v>201</v>
      </c>
      <c r="B138" s="7" t="s">
        <v>363</v>
      </c>
      <c r="C138" s="86">
        <f>'5.1. sz. mell Önkorm'!C136</f>
        <v>121428258</v>
      </c>
      <c r="D138" s="86">
        <f>'5.1. sz. mell Önkorm'!D136</f>
        <v>3456024</v>
      </c>
      <c r="E138" s="86">
        <f>'5.1. sz. mell Önkorm'!E136</f>
        <v>1124925</v>
      </c>
      <c r="F138" s="86">
        <f>'5.1. sz. mell Önkorm'!F136</f>
        <v>2685280</v>
      </c>
      <c r="G138" s="96">
        <f>SUM(C138:F138)</f>
        <v>128694487</v>
      </c>
    </row>
    <row r="139" spans="1:7" ht="12" customHeight="1">
      <c r="A139" s="13" t="s">
        <v>202</v>
      </c>
      <c r="B139" s="7" t="s">
        <v>291</v>
      </c>
      <c r="C139" s="86"/>
      <c r="D139" s="86"/>
      <c r="E139" s="86"/>
      <c r="F139" s="86"/>
      <c r="G139" s="86"/>
    </row>
    <row r="140" spans="1:7" ht="12" customHeight="1" thickBot="1">
      <c r="A140" s="13" t="s">
        <v>362</v>
      </c>
      <c r="B140" s="7" t="s">
        <v>292</v>
      </c>
      <c r="C140" s="86">
        <f>'5.1. sz. mell Önkorm'!C138</f>
        <v>642000</v>
      </c>
      <c r="D140" s="86">
        <f>'5.1. sz. mell Önkorm'!D138</f>
        <v>0</v>
      </c>
      <c r="E140" s="262"/>
      <c r="F140" s="262"/>
      <c r="G140" s="96">
        <f>SUM(C140:F140)</f>
        <v>642000</v>
      </c>
    </row>
    <row r="141" spans="1:7" ht="12" customHeight="1" thickBot="1">
      <c r="A141" s="18" t="s">
        <v>13</v>
      </c>
      <c r="B141" s="51" t="s">
        <v>293</v>
      </c>
      <c r="C141" s="102">
        <f>+C142+C143+C144+C145</f>
        <v>0</v>
      </c>
      <c r="D141" s="102">
        <f>+D142+D143+D144+D145</f>
        <v>0</v>
      </c>
      <c r="E141" s="102"/>
      <c r="F141" s="102"/>
      <c r="G141" s="102"/>
    </row>
    <row r="142" spans="1:7" ht="12" customHeight="1">
      <c r="A142" s="13" t="s">
        <v>104</v>
      </c>
      <c r="B142" s="7" t="s">
        <v>294</v>
      </c>
      <c r="C142" s="86"/>
      <c r="D142" s="86"/>
      <c r="E142" s="86"/>
      <c r="F142" s="86"/>
      <c r="G142" s="86"/>
    </row>
    <row r="143" spans="1:7" ht="12" customHeight="1">
      <c r="A143" s="13" t="s">
        <v>105</v>
      </c>
      <c r="B143" s="7" t="s">
        <v>295</v>
      </c>
      <c r="C143" s="86"/>
      <c r="D143" s="86"/>
      <c r="E143" s="86"/>
      <c r="F143" s="86"/>
      <c r="G143" s="86"/>
    </row>
    <row r="144" spans="1:7" ht="12" customHeight="1">
      <c r="A144" s="13" t="s">
        <v>125</v>
      </c>
      <c r="B144" s="7" t="s">
        <v>296</v>
      </c>
      <c r="C144" s="86"/>
      <c r="D144" s="86"/>
      <c r="E144" s="86"/>
      <c r="F144" s="86"/>
      <c r="G144" s="86"/>
    </row>
    <row r="145" spans="1:7" ht="12" customHeight="1" thickBot="1">
      <c r="A145" s="13" t="s">
        <v>204</v>
      </c>
      <c r="B145" s="7" t="s">
        <v>297</v>
      </c>
      <c r="C145" s="86"/>
      <c r="D145" s="86"/>
      <c r="E145" s="86"/>
      <c r="F145" s="86"/>
      <c r="G145" s="86"/>
    </row>
    <row r="146" spans="1:11" ht="15" customHeight="1" thickBot="1">
      <c r="A146" s="18" t="s">
        <v>14</v>
      </c>
      <c r="B146" s="51" t="s">
        <v>298</v>
      </c>
      <c r="C146" s="198">
        <f>+C126+C130+C135+C141</f>
        <v>122070258</v>
      </c>
      <c r="D146" s="198">
        <f>+D126+D130+D135+D141</f>
        <v>3456024</v>
      </c>
      <c r="E146" s="198">
        <f>+E126+E130+E135+E141</f>
        <v>1124925</v>
      </c>
      <c r="F146" s="198">
        <f>+F126+F130+F135+F141</f>
        <v>2685280</v>
      </c>
      <c r="G146" s="198">
        <f>+G126+G130+G135+G141</f>
        <v>129336487</v>
      </c>
      <c r="H146" s="199"/>
      <c r="I146" s="200"/>
      <c r="J146" s="200"/>
      <c r="K146" s="200"/>
    </row>
    <row r="147" spans="1:7" s="185" customFormat="1" ht="12.75" customHeight="1" thickBot="1">
      <c r="A147" s="91" t="s">
        <v>15</v>
      </c>
      <c r="B147" s="163" t="s">
        <v>299</v>
      </c>
      <c r="C147" s="198">
        <f>+C125+C146</f>
        <v>376540266</v>
      </c>
      <c r="D147" s="198">
        <f>+D125+D146</f>
        <v>32973001</v>
      </c>
      <c r="E147" s="198">
        <f>+E125+E146</f>
        <v>51624966</v>
      </c>
      <c r="F147" s="198">
        <f>+F125+F146</f>
        <v>47383905</v>
      </c>
      <c r="G147" s="198">
        <f>+G125+G146</f>
        <v>508522138</v>
      </c>
    </row>
    <row r="148" ht="15.75" hidden="1"/>
    <row r="149" spans="1:7" ht="15.75" hidden="1">
      <c r="A149" s="377" t="s">
        <v>301</v>
      </c>
      <c r="B149" s="377"/>
      <c r="C149" s="377"/>
      <c r="D149" s="377"/>
      <c r="E149" s="377"/>
      <c r="F149" s="377"/>
      <c r="G149" s="377"/>
    </row>
    <row r="150" spans="1:7" ht="15" customHeight="1" hidden="1" thickBot="1">
      <c r="A150" s="374" t="s">
        <v>89</v>
      </c>
      <c r="B150" s="374"/>
      <c r="C150" s="103" t="s">
        <v>378</v>
      </c>
      <c r="D150" s="103"/>
      <c r="E150" s="103"/>
      <c r="F150" s="103"/>
      <c r="G150" s="103"/>
    </row>
    <row r="151" spans="1:7" ht="21.75" hidden="1" thickBot="1">
      <c r="A151" s="18">
        <v>1</v>
      </c>
      <c r="B151" s="23" t="s">
        <v>302</v>
      </c>
      <c r="C151" s="93">
        <f>+C62-C125</f>
        <v>642000</v>
      </c>
      <c r="D151" s="93">
        <f>+D62-D125</f>
        <v>-25838604</v>
      </c>
      <c r="E151" s="93">
        <f>+E62-E125</f>
        <v>0</v>
      </c>
      <c r="F151" s="93"/>
      <c r="G151" s="93">
        <f>+G62-G125</f>
        <v>-25196604</v>
      </c>
    </row>
    <row r="152" spans="1:7" ht="27.75" customHeight="1" hidden="1" thickBot="1">
      <c r="A152" s="18" t="s">
        <v>7</v>
      </c>
      <c r="B152" s="23" t="s">
        <v>303</v>
      </c>
      <c r="C152" s="93">
        <f>+C86-C146</f>
        <v>-642000</v>
      </c>
      <c r="D152" s="93">
        <f>+D86-D146</f>
        <v>25838604</v>
      </c>
      <c r="E152" s="93">
        <f>+E86-E146</f>
        <v>0</v>
      </c>
      <c r="F152" s="93"/>
      <c r="G152" s="93">
        <f>+G86-G146</f>
        <v>25196604</v>
      </c>
    </row>
  </sheetData>
  <sheetProtection/>
  <mergeCells count="8">
    <mergeCell ref="B1:G1"/>
    <mergeCell ref="A88:G88"/>
    <mergeCell ref="A150:B150"/>
    <mergeCell ref="A4:B4"/>
    <mergeCell ref="A89:B89"/>
    <mergeCell ref="A2:G2"/>
    <mergeCell ref="A3:G3"/>
    <mergeCell ref="A149:G149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1" horizontalDpi="300" verticalDpi="300" orientation="portrait" paperSize="9" scale="82" r:id="rId1"/>
  <headerFooter alignWithMargins="0">
    <oddFooter xml:space="preserve">&amp;CMódosította a 3/2018. (II.22.) Önkormányzati rendelet. Hatályos: 2018. február 23. napjától. </oddFooter>
  </headerFooter>
  <rowBreaks count="2" manualBreakCount="2">
    <brk id="87" max="6" man="1"/>
    <brk id="1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D23" sqref="D2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6.375" style="0" bestFit="1" customWidth="1"/>
    <col min="4" max="4" width="14.375" style="0" customWidth="1"/>
    <col min="5" max="5" width="14.125" style="0" customWidth="1"/>
    <col min="6" max="6" width="16.125" style="0" customWidth="1"/>
    <col min="7" max="7" width="14.375" style="0" customWidth="1"/>
    <col min="8" max="8" width="14.375" style="0" bestFit="1" customWidth="1"/>
    <col min="9" max="9" width="14.125" style="0" customWidth="1"/>
    <col min="10" max="10" width="14.375" style="0" bestFit="1" customWidth="1"/>
    <col min="11" max="11" width="12.875" style="0" customWidth="1"/>
    <col min="12" max="12" width="15.125" style="0" customWidth="1"/>
  </cols>
  <sheetData>
    <row r="1" spans="9:12" ht="12.75">
      <c r="I1" s="392" t="s">
        <v>478</v>
      </c>
      <c r="J1" s="392"/>
      <c r="K1" s="392"/>
      <c r="L1" s="392"/>
    </row>
    <row r="3" spans="1:12" ht="15.75">
      <c r="A3" s="393" t="s">
        <v>479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ht="13.5" thickBot="1"/>
    <row r="5" spans="1:12" s="327" customFormat="1" ht="48" thickBot="1">
      <c r="A5" s="323" t="s">
        <v>480</v>
      </c>
      <c r="B5" s="324" t="s">
        <v>45</v>
      </c>
      <c r="C5" s="325" t="s">
        <v>481</v>
      </c>
      <c r="D5" s="325" t="s">
        <v>482</v>
      </c>
      <c r="E5" s="325" t="s">
        <v>483</v>
      </c>
      <c r="F5" s="325" t="s">
        <v>484</v>
      </c>
      <c r="G5" s="325" t="s">
        <v>482</v>
      </c>
      <c r="H5" s="325" t="s">
        <v>485</v>
      </c>
      <c r="I5" s="325" t="s">
        <v>486</v>
      </c>
      <c r="J5" s="325" t="s">
        <v>482</v>
      </c>
      <c r="K5" s="325" t="s">
        <v>487</v>
      </c>
      <c r="L5" s="326" t="s">
        <v>488</v>
      </c>
    </row>
    <row r="6" spans="1:12" ht="32.25" thickTop="1">
      <c r="A6" s="328" t="s">
        <v>6</v>
      </c>
      <c r="B6" s="329" t="s">
        <v>489</v>
      </c>
      <c r="C6" s="330">
        <v>1925600</v>
      </c>
      <c r="D6" s="330">
        <v>642000</v>
      </c>
      <c r="E6" s="330">
        <v>174169</v>
      </c>
      <c r="F6" s="330">
        <v>1283600</v>
      </c>
      <c r="G6" s="330">
        <v>642000</v>
      </c>
      <c r="H6" s="330">
        <v>110959</v>
      </c>
      <c r="I6" s="330">
        <v>641600</v>
      </c>
      <c r="J6" s="330">
        <v>641600</v>
      </c>
      <c r="K6" s="330">
        <v>40820</v>
      </c>
      <c r="L6" s="331">
        <v>0</v>
      </c>
    </row>
    <row r="7" spans="1:12" ht="16.5" thickBot="1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4"/>
    </row>
  </sheetData>
  <sheetProtection/>
  <mergeCells count="2">
    <mergeCell ref="I1:L1"/>
    <mergeCell ref="A3:L3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G1"/>
    </sheetView>
  </sheetViews>
  <sheetFormatPr defaultColWidth="9.00390625" defaultRowHeight="12.75"/>
  <cols>
    <col min="1" max="1" width="9.00390625" style="164" customWidth="1"/>
    <col min="2" max="2" width="55.375" style="164" customWidth="1"/>
    <col min="3" max="3" width="14.125" style="165" customWidth="1"/>
    <col min="4" max="5" width="14.125" style="164" customWidth="1"/>
    <col min="6" max="16384" width="9.375" style="335" customWidth="1"/>
  </cols>
  <sheetData>
    <row r="1" spans="1:5" ht="15.75" customHeight="1">
      <c r="A1" s="394" t="s">
        <v>490</v>
      </c>
      <c r="B1" s="394"/>
      <c r="C1" s="394"/>
      <c r="D1" s="394"/>
      <c r="E1" s="394"/>
    </row>
    <row r="2" spans="1:5" ht="54" customHeight="1">
      <c r="A2" s="376" t="s">
        <v>491</v>
      </c>
      <c r="B2" s="376"/>
      <c r="C2" s="376"/>
      <c r="D2" s="376"/>
      <c r="E2" s="376"/>
    </row>
    <row r="3" spans="1:5" ht="15.75">
      <c r="A3" s="373" t="s">
        <v>4</v>
      </c>
      <c r="B3" s="373"/>
      <c r="C3" s="373"/>
      <c r="D3" s="373"/>
      <c r="E3" s="373"/>
    </row>
    <row r="4" spans="1:5" ht="16.5" thickBot="1">
      <c r="A4" s="374"/>
      <c r="B4" s="374"/>
      <c r="D4" s="322"/>
      <c r="E4" s="336" t="s">
        <v>492</v>
      </c>
    </row>
    <row r="5" spans="1:5" ht="24.75" thickBot="1">
      <c r="A5" s="21" t="s">
        <v>52</v>
      </c>
      <c r="B5" s="22" t="s">
        <v>5</v>
      </c>
      <c r="C5" s="22" t="s">
        <v>493</v>
      </c>
      <c r="D5" s="22" t="s">
        <v>494</v>
      </c>
      <c r="E5" s="22" t="s">
        <v>495</v>
      </c>
    </row>
    <row r="6" spans="1:5" ht="13.5" thickBot="1">
      <c r="A6" s="25" t="s">
        <v>496</v>
      </c>
      <c r="B6" s="26" t="s">
        <v>497</v>
      </c>
      <c r="C6" s="26" t="s">
        <v>498</v>
      </c>
      <c r="D6" s="26" t="s">
        <v>499</v>
      </c>
      <c r="E6" s="337" t="s">
        <v>500</v>
      </c>
    </row>
    <row r="7" spans="1:5" ht="13.5" thickBot="1">
      <c r="A7" s="18" t="s">
        <v>6</v>
      </c>
      <c r="B7" s="19" t="s">
        <v>501</v>
      </c>
      <c r="C7" s="338">
        <v>84000</v>
      </c>
      <c r="D7" s="338">
        <v>87000</v>
      </c>
      <c r="E7" s="339">
        <v>87000</v>
      </c>
    </row>
    <row r="8" spans="1:5" ht="13.5" thickBot="1">
      <c r="A8" s="18" t="s">
        <v>7</v>
      </c>
      <c r="B8" s="340" t="s">
        <v>305</v>
      </c>
      <c r="C8" s="338">
        <v>20000</v>
      </c>
      <c r="D8" s="338">
        <v>20000</v>
      </c>
      <c r="E8" s="339">
        <v>20000</v>
      </c>
    </row>
    <row r="9" spans="1:5" ht="13.5" thickBot="1">
      <c r="A9" s="18" t="s">
        <v>8</v>
      </c>
      <c r="B9" s="19" t="s">
        <v>316</v>
      </c>
      <c r="C9" s="338">
        <v>0</v>
      </c>
      <c r="D9" s="338"/>
      <c r="E9" s="339"/>
    </row>
    <row r="10" spans="1:5" ht="13.5" thickBot="1">
      <c r="A10" s="18" t="s">
        <v>96</v>
      </c>
      <c r="B10" s="19" t="s">
        <v>161</v>
      </c>
      <c r="C10" s="341">
        <f>+C11+C15+C16+C17</f>
        <v>135000</v>
      </c>
      <c r="D10" s="341">
        <f>+D11+D15+D16+D17</f>
        <v>140000</v>
      </c>
      <c r="E10" s="342">
        <f>+E11+E15+E16+E17</f>
        <v>145000</v>
      </c>
    </row>
    <row r="11" spans="1:5" ht="12.75">
      <c r="A11" s="13" t="s">
        <v>162</v>
      </c>
      <c r="B11" s="343" t="s">
        <v>502</v>
      </c>
      <c r="C11" s="344">
        <f>+C12+C13+C14</f>
        <v>128000</v>
      </c>
      <c r="D11" s="344">
        <f>+D12+D13+D14</f>
        <v>132800</v>
      </c>
      <c r="E11" s="345">
        <f>+E12+E13+E14</f>
        <v>137500</v>
      </c>
    </row>
    <row r="12" spans="1:5" ht="12.75">
      <c r="A12" s="12" t="s">
        <v>163</v>
      </c>
      <c r="B12" s="346" t="s">
        <v>169</v>
      </c>
      <c r="C12" s="347">
        <v>27000</v>
      </c>
      <c r="D12" s="347">
        <v>27500</v>
      </c>
      <c r="E12" s="86">
        <v>28000</v>
      </c>
    </row>
    <row r="13" spans="1:5" ht="12.75">
      <c r="A13" s="12" t="s">
        <v>164</v>
      </c>
      <c r="B13" s="346" t="s">
        <v>170</v>
      </c>
      <c r="C13" s="347">
        <v>1000</v>
      </c>
      <c r="D13" s="347">
        <v>1100</v>
      </c>
      <c r="E13" s="86">
        <v>1200</v>
      </c>
    </row>
    <row r="14" spans="1:5" ht="12.75">
      <c r="A14" s="12" t="s">
        <v>503</v>
      </c>
      <c r="B14" s="348" t="s">
        <v>504</v>
      </c>
      <c r="C14" s="347">
        <v>100000</v>
      </c>
      <c r="D14" s="347">
        <v>104200</v>
      </c>
      <c r="E14" s="86">
        <v>108300</v>
      </c>
    </row>
    <row r="15" spans="1:5" ht="12.75">
      <c r="A15" s="12" t="s">
        <v>165</v>
      </c>
      <c r="B15" s="346" t="s">
        <v>171</v>
      </c>
      <c r="C15" s="347">
        <v>7000</v>
      </c>
      <c r="D15" s="347">
        <v>7200</v>
      </c>
      <c r="E15" s="86">
        <v>7500</v>
      </c>
    </row>
    <row r="16" spans="1:5" ht="12.75">
      <c r="A16" s="12" t="s">
        <v>166</v>
      </c>
      <c r="B16" s="346" t="s">
        <v>172</v>
      </c>
      <c r="C16" s="347"/>
      <c r="D16" s="347"/>
      <c r="E16" s="86"/>
    </row>
    <row r="17" spans="1:5" ht="13.5" thickBot="1">
      <c r="A17" s="14" t="s">
        <v>167</v>
      </c>
      <c r="B17" s="349" t="s">
        <v>173</v>
      </c>
      <c r="C17" s="350"/>
      <c r="D17" s="350"/>
      <c r="E17" s="87"/>
    </row>
    <row r="18" spans="1:5" ht="13.5" thickBot="1">
      <c r="A18" s="18" t="s">
        <v>10</v>
      </c>
      <c r="B18" s="19" t="s">
        <v>505</v>
      </c>
      <c r="C18" s="338">
        <v>12600</v>
      </c>
      <c r="D18" s="338">
        <v>13000</v>
      </c>
      <c r="E18" s="339">
        <v>13500</v>
      </c>
    </row>
    <row r="19" spans="1:5" ht="13.5" thickBot="1">
      <c r="A19" s="18" t="s">
        <v>11</v>
      </c>
      <c r="B19" s="19" t="s">
        <v>3</v>
      </c>
      <c r="C19" s="338"/>
      <c r="D19" s="338"/>
      <c r="E19" s="339"/>
    </row>
    <row r="20" spans="1:5" ht="13.5" thickBot="1">
      <c r="A20" s="18" t="s">
        <v>103</v>
      </c>
      <c r="B20" s="19" t="s">
        <v>506</v>
      </c>
      <c r="C20" s="338"/>
      <c r="D20" s="338"/>
      <c r="E20" s="339"/>
    </row>
    <row r="21" spans="1:5" ht="13.5" thickBot="1">
      <c r="A21" s="18" t="s">
        <v>13</v>
      </c>
      <c r="B21" s="340" t="s">
        <v>507</v>
      </c>
      <c r="C21" s="338"/>
      <c r="D21" s="338"/>
      <c r="E21" s="339"/>
    </row>
    <row r="22" spans="1:5" ht="13.5" thickBot="1">
      <c r="A22" s="18" t="s">
        <v>14</v>
      </c>
      <c r="B22" s="19" t="s">
        <v>208</v>
      </c>
      <c r="C22" s="341">
        <f>+C7+C8+C9+C10+C18+C19+C20+C21</f>
        <v>251600</v>
      </c>
      <c r="D22" s="341">
        <f>+D7+D8+D9+D10+D18+D19+D20+D21</f>
        <v>260000</v>
      </c>
      <c r="E22" s="99">
        <f>+E7+E8+E9+E10+E18+E19+E20+E21</f>
        <v>265500</v>
      </c>
    </row>
    <row r="23" spans="1:5" ht="13.5" thickBot="1">
      <c r="A23" s="18" t="s">
        <v>15</v>
      </c>
      <c r="B23" s="19" t="s">
        <v>508</v>
      </c>
      <c r="C23" s="351"/>
      <c r="D23" s="351"/>
      <c r="E23" s="352"/>
    </row>
    <row r="24" spans="1:5" ht="13.5" thickBot="1">
      <c r="A24" s="18" t="s">
        <v>16</v>
      </c>
      <c r="B24" s="19" t="s">
        <v>509</v>
      </c>
      <c r="C24" s="341">
        <f>+C22+C23</f>
        <v>251600</v>
      </c>
      <c r="D24" s="341">
        <f>+D22+D23</f>
        <v>260000</v>
      </c>
      <c r="E24" s="342">
        <f>+E22+E23</f>
        <v>265500</v>
      </c>
    </row>
    <row r="25" spans="1:5" ht="15.75">
      <c r="A25" s="353"/>
      <c r="B25" s="354"/>
      <c r="C25" s="355"/>
      <c r="D25" s="356"/>
      <c r="E25" s="357"/>
    </row>
    <row r="26" spans="1:5" ht="15.75">
      <c r="A26" s="373" t="s">
        <v>34</v>
      </c>
      <c r="B26" s="373"/>
      <c r="C26" s="373"/>
      <c r="D26" s="373"/>
      <c r="E26" s="373"/>
    </row>
    <row r="27" spans="1:5" ht="16.5" thickBot="1">
      <c r="A27" s="375"/>
      <c r="B27" s="375"/>
      <c r="D27" s="322"/>
      <c r="E27" s="336" t="s">
        <v>492</v>
      </c>
    </row>
    <row r="28" spans="1:5" ht="24.75" thickBot="1">
      <c r="A28" s="21" t="s">
        <v>510</v>
      </c>
      <c r="B28" s="22" t="s">
        <v>35</v>
      </c>
      <c r="C28" s="22" t="s">
        <v>493</v>
      </c>
      <c r="D28" s="22" t="s">
        <v>494</v>
      </c>
      <c r="E28" s="22" t="s">
        <v>495</v>
      </c>
    </row>
    <row r="29" spans="1:5" ht="13.5" thickBot="1">
      <c r="A29" s="178" t="s">
        <v>496</v>
      </c>
      <c r="B29" s="179" t="s">
        <v>497</v>
      </c>
      <c r="C29" s="179" t="s">
        <v>498</v>
      </c>
      <c r="D29" s="179" t="s">
        <v>499</v>
      </c>
      <c r="E29" s="358" t="s">
        <v>500</v>
      </c>
    </row>
    <row r="30" spans="1:5" ht="13.5" thickBot="1">
      <c r="A30" s="18" t="s">
        <v>6</v>
      </c>
      <c r="B30" s="23" t="s">
        <v>511</v>
      </c>
      <c r="C30" s="338">
        <v>250958</v>
      </c>
      <c r="D30" s="338">
        <v>259358</v>
      </c>
      <c r="E30" s="228">
        <v>265500</v>
      </c>
    </row>
    <row r="31" spans="1:5" ht="13.5" thickBot="1">
      <c r="A31" s="313" t="s">
        <v>7</v>
      </c>
      <c r="B31" s="359" t="s">
        <v>512</v>
      </c>
      <c r="C31" s="360">
        <f>+C32+C33+C34</f>
        <v>0</v>
      </c>
      <c r="D31" s="360">
        <f>+D32+D33+D34</f>
        <v>0</v>
      </c>
      <c r="E31" s="361">
        <f>+E32+E33+E34</f>
        <v>0</v>
      </c>
    </row>
    <row r="32" spans="1:5" ht="12.75">
      <c r="A32" s="13" t="s">
        <v>70</v>
      </c>
      <c r="B32" s="6" t="s">
        <v>124</v>
      </c>
      <c r="C32" s="362"/>
      <c r="D32" s="362"/>
      <c r="E32" s="262"/>
    </row>
    <row r="33" spans="1:5" ht="12.75">
      <c r="A33" s="13" t="s">
        <v>71</v>
      </c>
      <c r="B33" s="10" t="s">
        <v>110</v>
      </c>
      <c r="C33" s="347"/>
      <c r="D33" s="347"/>
      <c r="E33" s="86"/>
    </row>
    <row r="34" spans="1:5" ht="13.5" thickBot="1">
      <c r="A34" s="13" t="s">
        <v>72</v>
      </c>
      <c r="B34" s="363" t="s">
        <v>126</v>
      </c>
      <c r="C34" s="347"/>
      <c r="D34" s="347"/>
      <c r="E34" s="86"/>
    </row>
    <row r="35" spans="1:5" ht="13.5" thickBot="1">
      <c r="A35" s="18" t="s">
        <v>8</v>
      </c>
      <c r="B35" s="51" t="s">
        <v>513</v>
      </c>
      <c r="C35" s="364">
        <f>+C30+C31</f>
        <v>250958</v>
      </c>
      <c r="D35" s="364">
        <f>+D30+D31</f>
        <v>259358</v>
      </c>
      <c r="E35" s="365">
        <f>+E30+E31</f>
        <v>265500</v>
      </c>
    </row>
    <row r="36" spans="1:5" ht="13.5" thickBot="1">
      <c r="A36" s="18" t="s">
        <v>9</v>
      </c>
      <c r="B36" s="51" t="s">
        <v>514</v>
      </c>
      <c r="C36" s="366">
        <v>642</v>
      </c>
      <c r="D36" s="366">
        <v>642</v>
      </c>
      <c r="E36" s="367"/>
    </row>
    <row r="37" spans="1:5" ht="13.5" thickBot="1">
      <c r="A37" s="368" t="s">
        <v>10</v>
      </c>
      <c r="B37" s="369" t="s">
        <v>515</v>
      </c>
      <c r="C37" s="370">
        <f>+C35+C36</f>
        <v>251600</v>
      </c>
      <c r="D37" s="370">
        <f>+D35+D36</f>
        <v>260000</v>
      </c>
      <c r="E37" s="371">
        <f>+E35+E36</f>
        <v>265500</v>
      </c>
    </row>
    <row r="38" ht="15.75">
      <c r="C38" s="164"/>
    </row>
    <row r="39" ht="15.75">
      <c r="C39" s="164"/>
    </row>
    <row r="40" ht="15.75">
      <c r="C40" s="164"/>
    </row>
    <row r="41" ht="15.75">
      <c r="C41" s="164"/>
    </row>
    <row r="42" ht="15.75">
      <c r="C42" s="164"/>
    </row>
    <row r="43" ht="15.75">
      <c r="C43" s="164"/>
    </row>
    <row r="44" ht="15.75">
      <c r="C44" s="164"/>
    </row>
    <row r="45" ht="15.75">
      <c r="C45" s="164"/>
    </row>
    <row r="46" ht="15.75">
      <c r="C46" s="164"/>
    </row>
    <row r="47" ht="15.75">
      <c r="C47" s="164"/>
    </row>
    <row r="48" ht="15.75">
      <c r="C48" s="164"/>
    </row>
    <row r="49" ht="15.75">
      <c r="C49" s="164"/>
    </row>
    <row r="50" ht="15.75">
      <c r="C50" s="164"/>
    </row>
  </sheetData>
  <sheetProtection/>
  <mergeCells count="6">
    <mergeCell ref="A1:E1"/>
    <mergeCell ref="A2:E2"/>
    <mergeCell ref="A3:E3"/>
    <mergeCell ref="A4:B4"/>
    <mergeCell ref="A26:E26"/>
    <mergeCell ref="A27:B2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zoomScale="115" zoomScaleNormal="115" workbookViewId="0" topLeftCell="A1">
      <selection activeCell="B1" sqref="B1:J1"/>
    </sheetView>
  </sheetViews>
  <sheetFormatPr defaultColWidth="9.00390625" defaultRowHeight="12.75"/>
  <cols>
    <col min="1" max="1" width="9.50390625" style="164" customWidth="1"/>
    <col min="2" max="2" width="63.375" style="164" customWidth="1"/>
    <col min="3" max="7" width="13.625" style="165" customWidth="1"/>
    <col min="8" max="8" width="14.00390625" style="183" customWidth="1"/>
    <col min="9" max="9" width="8.00390625" style="183" customWidth="1"/>
    <col min="10" max="10" width="7.875" style="183" customWidth="1"/>
    <col min="11" max="16384" width="9.375" style="183" customWidth="1"/>
  </cols>
  <sheetData>
    <row r="1" spans="3:10" ht="15.75">
      <c r="C1" s="372" t="s">
        <v>471</v>
      </c>
      <c r="D1" s="372"/>
      <c r="E1" s="372"/>
      <c r="F1" s="372"/>
      <c r="G1" s="372"/>
      <c r="H1" s="372"/>
      <c r="I1" s="372"/>
      <c r="J1" s="372"/>
    </row>
    <row r="2" spans="1:10" ht="44.25" customHeight="1">
      <c r="A2" s="376" t="s">
        <v>392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5.75" customHeight="1" thickBot="1">
      <c r="A3" s="374"/>
      <c r="B3" s="374"/>
      <c r="C3" s="379" t="s">
        <v>4</v>
      </c>
      <c r="D3" s="379"/>
      <c r="E3" s="321"/>
      <c r="F3" s="321"/>
      <c r="G3" s="321"/>
      <c r="H3" s="321" t="s">
        <v>378</v>
      </c>
      <c r="I3" s="321"/>
      <c r="J3" s="321"/>
    </row>
    <row r="4" spans="1:10" ht="30.75" customHeight="1" thickBot="1">
      <c r="A4" s="21" t="s">
        <v>52</v>
      </c>
      <c r="B4" s="22" t="s">
        <v>5</v>
      </c>
      <c r="C4" s="28" t="s">
        <v>382</v>
      </c>
      <c r="D4" s="272" t="s">
        <v>427</v>
      </c>
      <c r="E4" s="28" t="s">
        <v>460</v>
      </c>
      <c r="F4" s="28" t="s">
        <v>462</v>
      </c>
      <c r="G4" s="28" t="s">
        <v>463</v>
      </c>
      <c r="H4" s="271" t="s">
        <v>393</v>
      </c>
      <c r="I4" s="271" t="s">
        <v>426</v>
      </c>
      <c r="J4" s="271" t="s">
        <v>425</v>
      </c>
    </row>
    <row r="5" spans="1:10" s="184" customFormat="1" ht="12" customHeight="1" thickBot="1">
      <c r="A5" s="178">
        <v>1</v>
      </c>
      <c r="B5" s="179">
        <v>2</v>
      </c>
      <c r="C5" s="180">
        <v>3</v>
      </c>
      <c r="D5" s="180"/>
      <c r="E5" s="180"/>
      <c r="F5" s="180"/>
      <c r="G5" s="180"/>
      <c r="H5" s="180">
        <v>4</v>
      </c>
      <c r="I5" s="180">
        <v>5</v>
      </c>
      <c r="J5" s="180">
        <v>6</v>
      </c>
    </row>
    <row r="6" spans="1:10" s="185" customFormat="1" ht="12" customHeight="1" thickBot="1">
      <c r="A6" s="18" t="s">
        <v>6</v>
      </c>
      <c r="B6" s="19" t="s">
        <v>144</v>
      </c>
      <c r="C6" s="93">
        <v>93255749</v>
      </c>
      <c r="D6" s="93">
        <f>'1.sz.mell.összevont mérl.'!D7</f>
        <v>1152482</v>
      </c>
      <c r="E6" s="93">
        <f>'1.sz.mell.összevont mérl.'!E7</f>
        <v>3439331</v>
      </c>
      <c r="F6" s="93">
        <f>'1.sz.mell.összevont mérl.'!F7</f>
        <v>5427275</v>
      </c>
      <c r="G6" s="93">
        <f>SUM(C6:F6)</f>
        <v>103274837</v>
      </c>
      <c r="H6" s="93">
        <f>G6</f>
        <v>103274837</v>
      </c>
      <c r="I6" s="93"/>
      <c r="J6" s="93"/>
    </row>
    <row r="7" spans="1:10" s="185" customFormat="1" ht="12" customHeight="1" thickBot="1">
      <c r="A7" s="18" t="s">
        <v>7</v>
      </c>
      <c r="B7" s="88" t="s">
        <v>151</v>
      </c>
      <c r="C7" s="93">
        <f>C8</f>
        <v>16493700</v>
      </c>
      <c r="D7" s="93">
        <f>D8</f>
        <v>2023897</v>
      </c>
      <c r="E7" s="93">
        <f>E8+E14</f>
        <v>2666650</v>
      </c>
      <c r="F7" s="93">
        <f>F8+F14</f>
        <v>0</v>
      </c>
      <c r="G7" s="93">
        <f>G8+G14</f>
        <v>21184247</v>
      </c>
      <c r="H7" s="93">
        <f>H8+H14</f>
        <v>21184247</v>
      </c>
      <c r="I7" s="93"/>
      <c r="J7" s="93"/>
    </row>
    <row r="8" spans="1:10" s="185" customFormat="1" ht="12" customHeight="1">
      <c r="A8" s="12" t="s">
        <v>74</v>
      </c>
      <c r="B8" s="187" t="s">
        <v>154</v>
      </c>
      <c r="C8" s="96">
        <f>SUM(C9:C12)</f>
        <v>16493700</v>
      </c>
      <c r="D8" s="96">
        <f>SUM(D9:D12)</f>
        <v>2023897</v>
      </c>
      <c r="E8" s="96">
        <f>SUM(E9:E12)</f>
        <v>2136650</v>
      </c>
      <c r="F8" s="96"/>
      <c r="G8" s="96">
        <f>SUM(G9:G12)</f>
        <v>20654247</v>
      </c>
      <c r="H8" s="96">
        <f>G8</f>
        <v>20654247</v>
      </c>
      <c r="I8" s="96"/>
      <c r="J8" s="96"/>
    </row>
    <row r="9" spans="1:10" s="185" customFormat="1" ht="12" customHeight="1">
      <c r="A9" s="14"/>
      <c r="B9" s="186" t="s">
        <v>429</v>
      </c>
      <c r="C9" s="96"/>
      <c r="D9" s="96">
        <f>'1.sz.mell.összevont mérl.'!D15</f>
        <v>2023897</v>
      </c>
      <c r="E9" s="96"/>
      <c r="F9" s="96"/>
      <c r="G9" s="96">
        <f>SUM(C9:F9)</f>
        <v>2023897</v>
      </c>
      <c r="H9" s="96">
        <f>G9</f>
        <v>2023897</v>
      </c>
      <c r="I9" s="96"/>
      <c r="J9" s="96"/>
    </row>
    <row r="10" spans="1:10" s="185" customFormat="1" ht="12" customHeight="1">
      <c r="A10" s="14"/>
      <c r="B10" s="188" t="s">
        <v>395</v>
      </c>
      <c r="C10" s="96">
        <v>5645700</v>
      </c>
      <c r="D10" s="96"/>
      <c r="E10" s="96"/>
      <c r="F10" s="96"/>
      <c r="G10" s="96">
        <f>SUM(C10:F10)</f>
        <v>5645700</v>
      </c>
      <c r="H10" s="96">
        <f>G10</f>
        <v>5645700</v>
      </c>
      <c r="I10" s="96"/>
      <c r="J10" s="96"/>
    </row>
    <row r="11" spans="1:10" s="185" customFormat="1" ht="12" customHeight="1">
      <c r="A11" s="14"/>
      <c r="B11" s="305" t="s">
        <v>439</v>
      </c>
      <c r="C11" s="96"/>
      <c r="D11" s="96"/>
      <c r="E11" s="96">
        <v>466650</v>
      </c>
      <c r="F11" s="96"/>
      <c r="G11" s="96">
        <f>SUM(C11:F11)</f>
        <v>466650</v>
      </c>
      <c r="H11" s="96">
        <f>G11</f>
        <v>466650</v>
      </c>
      <c r="I11" s="96"/>
      <c r="J11" s="96"/>
    </row>
    <row r="12" spans="1:10" s="185" customFormat="1" ht="12" customHeight="1">
      <c r="A12" s="14"/>
      <c r="B12" s="188" t="s">
        <v>394</v>
      </c>
      <c r="C12" s="96">
        <v>10848000</v>
      </c>
      <c r="D12" s="96"/>
      <c r="E12" s="96">
        <v>1670000</v>
      </c>
      <c r="F12" s="96"/>
      <c r="G12" s="96">
        <f>SUM(C12:F12)</f>
        <v>12518000</v>
      </c>
      <c r="H12" s="96">
        <f>G12</f>
        <v>12518000</v>
      </c>
      <c r="I12" s="96"/>
      <c r="J12" s="96"/>
    </row>
    <row r="13" spans="1:10" s="185" customFormat="1" ht="12" customHeight="1">
      <c r="A13" s="14"/>
      <c r="B13" s="188" t="s">
        <v>457</v>
      </c>
      <c r="C13" s="96"/>
      <c r="D13" s="96"/>
      <c r="E13" s="96"/>
      <c r="F13" s="96"/>
      <c r="G13" s="96"/>
      <c r="H13" s="96"/>
      <c r="I13" s="96"/>
      <c r="J13" s="96"/>
    </row>
    <row r="14" spans="1:10" s="185" customFormat="1" ht="12" customHeight="1" thickBot="1">
      <c r="A14" s="14"/>
      <c r="B14" s="188" t="s">
        <v>458</v>
      </c>
      <c r="C14" s="96"/>
      <c r="D14" s="96"/>
      <c r="E14" s="96">
        <f>'5.3. sz. mell-Óvoda'!E22</f>
        <v>530000</v>
      </c>
      <c r="F14" s="96"/>
      <c r="G14" s="96">
        <f>SUM(C14:F14)</f>
        <v>530000</v>
      </c>
      <c r="H14" s="96">
        <f>G14</f>
        <v>530000</v>
      </c>
      <c r="I14" s="96"/>
      <c r="J14" s="96"/>
    </row>
    <row r="15" spans="1:10" s="185" customFormat="1" ht="12" customHeight="1" thickBot="1">
      <c r="A15" s="18">
        <v>3</v>
      </c>
      <c r="B15" s="19" t="s">
        <v>156</v>
      </c>
      <c r="C15" s="93">
        <f aca="true" t="shared" si="0" ref="C15:J15">C16</f>
        <v>0</v>
      </c>
      <c r="D15" s="93">
        <f t="shared" si="0"/>
        <v>501994</v>
      </c>
      <c r="E15" s="93">
        <f t="shared" si="0"/>
        <v>40000000</v>
      </c>
      <c r="F15" s="93"/>
      <c r="G15" s="93">
        <f t="shared" si="0"/>
        <v>40501994</v>
      </c>
      <c r="H15" s="93">
        <f t="shared" si="0"/>
        <v>40501994</v>
      </c>
      <c r="I15" s="93">
        <f t="shared" si="0"/>
        <v>0</v>
      </c>
      <c r="J15" s="93">
        <f t="shared" si="0"/>
        <v>0</v>
      </c>
    </row>
    <row r="16" spans="1:10" s="185" customFormat="1" ht="12" customHeight="1" thickBot="1">
      <c r="A16" s="13" t="s">
        <v>430</v>
      </c>
      <c r="B16" s="186" t="s">
        <v>159</v>
      </c>
      <c r="C16" s="96"/>
      <c r="D16" s="96">
        <f>'1.sz.mell.összevont mérl.'!D26</f>
        <v>501994</v>
      </c>
      <c r="E16" s="96">
        <f>'1.sz.mell.összevont mérl.'!E26</f>
        <v>40000000</v>
      </c>
      <c r="F16" s="258"/>
      <c r="G16" s="298">
        <f>SUM(C16:F16)</f>
        <v>40501994</v>
      </c>
      <c r="H16" s="96">
        <f>G16</f>
        <v>40501994</v>
      </c>
      <c r="I16" s="96"/>
      <c r="J16" s="96"/>
    </row>
    <row r="17" spans="1:10" s="185" customFormat="1" ht="12" customHeight="1" thickBot="1">
      <c r="A17" s="18" t="s">
        <v>96</v>
      </c>
      <c r="B17" s="19" t="s">
        <v>161</v>
      </c>
      <c r="C17" s="99">
        <f aca="true" t="shared" si="1" ref="C17:H17">SUM(C18,C21:C23)</f>
        <v>132700000</v>
      </c>
      <c r="D17" s="99">
        <f t="shared" si="1"/>
        <v>0</v>
      </c>
      <c r="E17" s="99">
        <f t="shared" si="1"/>
        <v>0</v>
      </c>
      <c r="F17" s="99">
        <f t="shared" si="1"/>
        <v>36300000</v>
      </c>
      <c r="G17" s="99">
        <f t="shared" si="1"/>
        <v>169000000</v>
      </c>
      <c r="H17" s="99">
        <f t="shared" si="1"/>
        <v>169000000</v>
      </c>
      <c r="I17" s="99"/>
      <c r="J17" s="99"/>
    </row>
    <row r="18" spans="1:10" s="185" customFormat="1" ht="12" customHeight="1">
      <c r="A18" s="13" t="s">
        <v>162</v>
      </c>
      <c r="B18" s="186" t="s">
        <v>168</v>
      </c>
      <c r="C18" s="96">
        <f aca="true" t="shared" si="2" ref="C18:H18">SUM(C19:C20)</f>
        <v>126300000</v>
      </c>
      <c r="D18" s="96">
        <f t="shared" si="2"/>
        <v>0</v>
      </c>
      <c r="E18" s="96">
        <f t="shared" si="2"/>
        <v>0</v>
      </c>
      <c r="F18" s="96">
        <f t="shared" si="2"/>
        <v>34000000</v>
      </c>
      <c r="G18" s="96">
        <f t="shared" si="2"/>
        <v>160300000</v>
      </c>
      <c r="H18" s="96">
        <f t="shared" si="2"/>
        <v>160300000</v>
      </c>
      <c r="I18" s="96"/>
      <c r="J18" s="96"/>
    </row>
    <row r="19" spans="1:10" s="185" customFormat="1" ht="12" customHeight="1">
      <c r="A19" s="12" t="s">
        <v>163</v>
      </c>
      <c r="B19" s="187" t="s">
        <v>169</v>
      </c>
      <c r="C19" s="96">
        <v>25500000</v>
      </c>
      <c r="D19" s="96"/>
      <c r="E19" s="96"/>
      <c r="F19" s="96">
        <v>5000000</v>
      </c>
      <c r="G19" s="96">
        <f>SUM(C19:F19)</f>
        <v>30500000</v>
      </c>
      <c r="H19" s="96">
        <v>30500000</v>
      </c>
      <c r="I19" s="96"/>
      <c r="J19" s="96"/>
    </row>
    <row r="20" spans="1:10" s="185" customFormat="1" ht="12" customHeight="1">
      <c r="A20" s="12" t="s">
        <v>164</v>
      </c>
      <c r="B20" s="187" t="s">
        <v>170</v>
      </c>
      <c r="C20" s="96">
        <v>100800000</v>
      </c>
      <c r="D20" s="96"/>
      <c r="E20" s="96"/>
      <c r="F20" s="96">
        <v>29000000</v>
      </c>
      <c r="G20" s="96">
        <f>SUM(C20:F20)</f>
        <v>129800000</v>
      </c>
      <c r="H20" s="96">
        <v>129800000</v>
      </c>
      <c r="I20" s="96"/>
      <c r="J20" s="96"/>
    </row>
    <row r="21" spans="1:10" s="185" customFormat="1" ht="12" customHeight="1">
      <c r="A21" s="12" t="s">
        <v>165</v>
      </c>
      <c r="B21" s="187" t="s">
        <v>171</v>
      </c>
      <c r="C21" s="96">
        <v>6400000</v>
      </c>
      <c r="D21" s="96"/>
      <c r="E21" s="96"/>
      <c r="F21" s="96">
        <v>800000</v>
      </c>
      <c r="G21" s="96">
        <f>SUM(C21:F21)</f>
        <v>7200000</v>
      </c>
      <c r="H21" s="96">
        <v>7200000</v>
      </c>
      <c r="I21" s="96"/>
      <c r="J21" s="96"/>
    </row>
    <row r="22" spans="1:10" s="185" customFormat="1" ht="12" customHeight="1">
      <c r="A22" s="12" t="s">
        <v>166</v>
      </c>
      <c r="B22" s="187" t="s">
        <v>172</v>
      </c>
      <c r="C22" s="96">
        <f>'5.1. sz. mell Önkorm'!C34</f>
        <v>0</v>
      </c>
      <c r="D22" s="96"/>
      <c r="E22" s="96"/>
      <c r="F22" s="96"/>
      <c r="G22" s="96">
        <f>SUM(C22:F22)</f>
        <v>0</v>
      </c>
      <c r="H22" s="96">
        <f>'5.1. sz. mell Önkorm'!D34</f>
        <v>0</v>
      </c>
      <c r="I22" s="96"/>
      <c r="J22" s="96"/>
    </row>
    <row r="23" spans="1:10" s="185" customFormat="1" ht="12" customHeight="1" thickBot="1">
      <c r="A23" s="14" t="s">
        <v>167</v>
      </c>
      <c r="B23" s="188" t="s">
        <v>173</v>
      </c>
      <c r="C23" s="96">
        <f>'5.1. sz. mell Önkorm'!C35</f>
        <v>0</v>
      </c>
      <c r="D23" s="96"/>
      <c r="E23" s="96"/>
      <c r="F23" s="96">
        <v>1500000</v>
      </c>
      <c r="G23" s="96">
        <f>SUM(C23:F23)</f>
        <v>1500000</v>
      </c>
      <c r="H23" s="96">
        <v>1500000</v>
      </c>
      <c r="I23" s="96"/>
      <c r="J23" s="96"/>
    </row>
    <row r="24" spans="1:10" s="185" customFormat="1" ht="12" customHeight="1" thickBot="1">
      <c r="A24" s="18" t="s">
        <v>10</v>
      </c>
      <c r="B24" s="19" t="s">
        <v>174</v>
      </c>
      <c r="C24" s="93">
        <f aca="true" t="shared" si="3" ref="C24:H24">SUM(C30,C33)</f>
        <v>12662559</v>
      </c>
      <c r="D24" s="93">
        <f t="shared" si="3"/>
        <v>0</v>
      </c>
      <c r="E24" s="93">
        <f t="shared" si="3"/>
        <v>2610450</v>
      </c>
      <c r="F24" s="93">
        <f t="shared" si="3"/>
        <v>2941350</v>
      </c>
      <c r="G24" s="93">
        <f t="shared" si="3"/>
        <v>18214359</v>
      </c>
      <c r="H24" s="93">
        <f t="shared" si="3"/>
        <v>18214359</v>
      </c>
      <c r="I24" s="93"/>
      <c r="J24" s="93"/>
    </row>
    <row r="25" spans="1:10" s="185" customFormat="1" ht="12" customHeight="1">
      <c r="A25" s="13" t="s">
        <v>57</v>
      </c>
      <c r="B25" s="186" t="s">
        <v>396</v>
      </c>
      <c r="C25" s="96">
        <v>4532400</v>
      </c>
      <c r="D25" s="96"/>
      <c r="E25" s="96"/>
      <c r="F25" s="96">
        <v>-348500</v>
      </c>
      <c r="G25" s="96">
        <f>SUM(C25:F25)</f>
        <v>4183900</v>
      </c>
      <c r="H25" s="96">
        <f>G25</f>
        <v>4183900</v>
      </c>
      <c r="I25" s="96"/>
      <c r="J25" s="96"/>
    </row>
    <row r="26" spans="1:10" s="185" customFormat="1" ht="12" customHeight="1">
      <c r="A26" s="12" t="s">
        <v>58</v>
      </c>
      <c r="B26" s="187" t="s">
        <v>397</v>
      </c>
      <c r="C26" s="96">
        <v>1130000</v>
      </c>
      <c r="D26" s="96"/>
      <c r="E26" s="96"/>
      <c r="F26" s="96"/>
      <c r="G26" s="96">
        <f>SUM(C26:F26)</f>
        <v>1130000</v>
      </c>
      <c r="H26" s="96">
        <f>G26</f>
        <v>1130000</v>
      </c>
      <c r="I26" s="96"/>
      <c r="J26" s="96"/>
    </row>
    <row r="27" spans="1:10" s="185" customFormat="1" ht="12" customHeight="1">
      <c r="A27" s="12" t="s">
        <v>59</v>
      </c>
      <c r="B27" s="187" t="s">
        <v>442</v>
      </c>
      <c r="C27" s="96"/>
      <c r="D27" s="96"/>
      <c r="E27" s="96">
        <v>210820</v>
      </c>
      <c r="F27" s="96"/>
      <c r="G27" s="96">
        <f>SUM(C27:F27)</f>
        <v>210820</v>
      </c>
      <c r="H27" s="96">
        <f>G27</f>
        <v>210820</v>
      </c>
      <c r="I27" s="96"/>
      <c r="J27" s="96"/>
    </row>
    <row r="28" spans="1:10" s="185" customFormat="1" ht="12" customHeight="1">
      <c r="A28" s="12" t="s">
        <v>98</v>
      </c>
      <c r="B28" s="187" t="s">
        <v>441</v>
      </c>
      <c r="C28" s="96"/>
      <c r="D28" s="96"/>
      <c r="E28" s="96">
        <v>1350000</v>
      </c>
      <c r="F28" s="96">
        <v>462000</v>
      </c>
      <c r="G28" s="96">
        <f>SUM(C28:F28)</f>
        <v>1812000</v>
      </c>
      <c r="H28" s="96">
        <f>G28</f>
        <v>1812000</v>
      </c>
      <c r="I28" s="96"/>
      <c r="J28" s="96"/>
    </row>
    <row r="29" spans="1:10" s="185" customFormat="1" ht="12" customHeight="1" thickBot="1">
      <c r="A29" s="12" t="s">
        <v>99</v>
      </c>
      <c r="B29" s="307" t="s">
        <v>440</v>
      </c>
      <c r="C29" s="258"/>
      <c r="D29" s="258"/>
      <c r="E29" s="258">
        <v>1006430</v>
      </c>
      <c r="F29" s="258">
        <v>2827850</v>
      </c>
      <c r="G29" s="96">
        <f>SUM(C29:F29)</f>
        <v>3834280</v>
      </c>
      <c r="H29" s="96">
        <f>G29</f>
        <v>3834280</v>
      </c>
      <c r="I29" s="258"/>
      <c r="J29" s="258"/>
    </row>
    <row r="30" spans="1:10" s="185" customFormat="1" ht="12" customHeight="1" thickBot="1">
      <c r="A30" s="18"/>
      <c r="B30" s="19" t="s">
        <v>423</v>
      </c>
      <c r="C30" s="93">
        <f>SUM(C25:C29)</f>
        <v>5662400</v>
      </c>
      <c r="D30" s="93">
        <f aca="true" t="shared" si="4" ref="D30:J30">SUM(D25:D29)</f>
        <v>0</v>
      </c>
      <c r="E30" s="93">
        <f t="shared" si="4"/>
        <v>2567250</v>
      </c>
      <c r="F30" s="93">
        <f t="shared" si="4"/>
        <v>2941350</v>
      </c>
      <c r="G30" s="93">
        <f t="shared" si="4"/>
        <v>11171000</v>
      </c>
      <c r="H30" s="93">
        <f t="shared" si="4"/>
        <v>11171000</v>
      </c>
      <c r="I30" s="93">
        <f t="shared" si="4"/>
        <v>0</v>
      </c>
      <c r="J30" s="93">
        <f t="shared" si="4"/>
        <v>0</v>
      </c>
    </row>
    <row r="31" spans="1:10" s="185" customFormat="1" ht="12" customHeight="1">
      <c r="A31" s="12"/>
      <c r="B31" s="187" t="s">
        <v>421</v>
      </c>
      <c r="C31" s="96">
        <v>5600159</v>
      </c>
      <c r="D31" s="96"/>
      <c r="E31" s="96">
        <v>43200</v>
      </c>
      <c r="F31" s="96"/>
      <c r="G31" s="96">
        <f>SUM(C31:F31)</f>
        <v>5643359</v>
      </c>
      <c r="H31" s="96">
        <f>G31</f>
        <v>5643359</v>
      </c>
      <c r="I31" s="96"/>
      <c r="J31" s="96"/>
    </row>
    <row r="32" spans="1:10" s="185" customFormat="1" ht="12" customHeight="1" thickBot="1">
      <c r="A32" s="12"/>
      <c r="B32" s="187" t="s">
        <v>422</v>
      </c>
      <c r="C32" s="96">
        <v>1400000</v>
      </c>
      <c r="D32" s="96"/>
      <c r="E32" s="96"/>
      <c r="F32" s="96"/>
      <c r="G32" s="96">
        <f>SUM(C32:F32)</f>
        <v>1400000</v>
      </c>
      <c r="H32" s="96">
        <v>1400000</v>
      </c>
      <c r="I32" s="96"/>
      <c r="J32" s="96"/>
    </row>
    <row r="33" spans="1:10" s="185" customFormat="1" ht="12" customHeight="1" thickBot="1">
      <c r="A33" s="18"/>
      <c r="B33" s="19" t="s">
        <v>424</v>
      </c>
      <c r="C33" s="93">
        <f>SUM(C31:C32)</f>
        <v>7000159</v>
      </c>
      <c r="D33" s="93">
        <f>SUM(D31:D32)</f>
        <v>0</v>
      </c>
      <c r="E33" s="93">
        <f>SUM(E31:E32)</f>
        <v>43200</v>
      </c>
      <c r="F33" s="93"/>
      <c r="G33" s="93">
        <f>SUM(G31:G32)</f>
        <v>7043359</v>
      </c>
      <c r="H33" s="93">
        <f>SUM(H31:H32)</f>
        <v>7043359</v>
      </c>
      <c r="I33" s="93"/>
      <c r="J33" s="93"/>
    </row>
    <row r="34" spans="1:10" s="185" customFormat="1" ht="12" customHeight="1" thickBot="1">
      <c r="A34" s="18" t="s">
        <v>11</v>
      </c>
      <c r="B34" s="19" t="s">
        <v>3</v>
      </c>
      <c r="C34" s="93">
        <f>C35</f>
        <v>0</v>
      </c>
      <c r="D34" s="93">
        <f aca="true" t="shared" si="5" ref="D34:J34">D35</f>
        <v>0</v>
      </c>
      <c r="E34" s="93">
        <f t="shared" si="5"/>
        <v>1491580</v>
      </c>
      <c r="F34" s="93"/>
      <c r="G34" s="93">
        <f t="shared" si="5"/>
        <v>1491580</v>
      </c>
      <c r="H34" s="93">
        <f t="shared" si="5"/>
        <v>1491580</v>
      </c>
      <c r="I34" s="93">
        <f t="shared" si="5"/>
        <v>0</v>
      </c>
      <c r="J34" s="93">
        <f t="shared" si="5"/>
        <v>0</v>
      </c>
    </row>
    <row r="35" spans="1:10" s="185" customFormat="1" ht="12" customHeight="1" thickBot="1">
      <c r="A35" s="12" t="s">
        <v>61</v>
      </c>
      <c r="B35" s="308" t="s">
        <v>444</v>
      </c>
      <c r="C35" s="309"/>
      <c r="D35" s="309"/>
      <c r="E35" s="309">
        <v>1491580</v>
      </c>
      <c r="F35" s="312"/>
      <c r="G35" s="96">
        <f>SUM(C35:F35)</f>
        <v>1491580</v>
      </c>
      <c r="H35" s="309">
        <v>1491580</v>
      </c>
      <c r="I35" s="309"/>
      <c r="J35" s="309"/>
    </row>
    <row r="36" spans="1:10" s="185" customFormat="1" ht="12" customHeight="1" thickBot="1">
      <c r="A36" s="18" t="s">
        <v>12</v>
      </c>
      <c r="B36" s="19" t="s">
        <v>443</v>
      </c>
      <c r="C36" s="93">
        <f aca="true" t="shared" si="6" ref="C36:H36">SUM(C37:C38)</f>
        <v>0</v>
      </c>
      <c r="D36" s="93">
        <f t="shared" si="6"/>
        <v>0</v>
      </c>
      <c r="E36" s="93">
        <f t="shared" si="6"/>
        <v>292030</v>
      </c>
      <c r="F36" s="93">
        <f t="shared" si="6"/>
        <v>30000</v>
      </c>
      <c r="G36" s="93">
        <f t="shared" si="6"/>
        <v>322030</v>
      </c>
      <c r="H36" s="93">
        <f t="shared" si="6"/>
        <v>322030</v>
      </c>
      <c r="I36" s="93">
        <f>I38</f>
        <v>0</v>
      </c>
      <c r="J36" s="93">
        <f>J38</f>
        <v>0</v>
      </c>
    </row>
    <row r="37" spans="1:10" s="185" customFormat="1" ht="12" customHeight="1">
      <c r="A37" s="15" t="s">
        <v>62</v>
      </c>
      <c r="B37" s="316" t="s">
        <v>467</v>
      </c>
      <c r="C37" s="317"/>
      <c r="D37" s="317"/>
      <c r="E37" s="317"/>
      <c r="F37" s="317">
        <v>30000</v>
      </c>
      <c r="G37" s="94">
        <f>SUM(C37:F37)</f>
        <v>30000</v>
      </c>
      <c r="H37" s="317">
        <v>30000</v>
      </c>
      <c r="I37" s="317"/>
      <c r="J37" s="317"/>
    </row>
    <row r="38" spans="1:10" s="185" customFormat="1" ht="12" customHeight="1" thickBot="1">
      <c r="A38" s="16" t="s">
        <v>63</v>
      </c>
      <c r="B38" s="318" t="s">
        <v>198</v>
      </c>
      <c r="C38" s="319"/>
      <c r="D38" s="319"/>
      <c r="E38" s="319">
        <v>292030</v>
      </c>
      <c r="F38" s="319"/>
      <c r="G38" s="101">
        <f>SUM(C38:F38)</f>
        <v>292030</v>
      </c>
      <c r="H38" s="319">
        <v>292030</v>
      </c>
      <c r="I38" s="319"/>
      <c r="J38" s="319"/>
    </row>
    <row r="39" spans="1:10" s="185" customFormat="1" ht="12" customHeight="1" thickBot="1">
      <c r="A39" s="313" t="s">
        <v>14</v>
      </c>
      <c r="B39" s="314" t="s">
        <v>208</v>
      </c>
      <c r="C39" s="315">
        <f aca="true" t="shared" si="7" ref="C39:J39">SUM(C6:C7,C15,C17,C24,C34,C36)</f>
        <v>255112008</v>
      </c>
      <c r="D39" s="315">
        <f t="shared" si="7"/>
        <v>3678373</v>
      </c>
      <c r="E39" s="315">
        <f t="shared" si="7"/>
        <v>50500041</v>
      </c>
      <c r="F39" s="315">
        <f>SUM(F6:F7,F15,F17,F24,F34,F36)</f>
        <v>44698625</v>
      </c>
      <c r="G39" s="315">
        <f t="shared" si="7"/>
        <v>353989047</v>
      </c>
      <c r="H39" s="315">
        <f t="shared" si="7"/>
        <v>353989047</v>
      </c>
      <c r="I39" s="315">
        <f t="shared" si="7"/>
        <v>0</v>
      </c>
      <c r="J39" s="315">
        <f t="shared" si="7"/>
        <v>0</v>
      </c>
    </row>
    <row r="40" spans="1:10" s="185" customFormat="1" ht="15.75" customHeight="1" thickBot="1">
      <c r="A40" s="189" t="s">
        <v>240</v>
      </c>
      <c r="B40" s="194" t="s">
        <v>241</v>
      </c>
      <c r="C40" s="99">
        <f>'1.sz.mell.összevont mérl.'!C86</f>
        <v>121428258</v>
      </c>
      <c r="D40" s="99">
        <f>'1.sz.mell.összevont mérl.'!D86</f>
        <v>29294628</v>
      </c>
      <c r="E40" s="99">
        <f>'1.sz.mell.összevont mérl.'!E86</f>
        <v>1124925</v>
      </c>
      <c r="F40" s="99">
        <f>'1.sz.mell.összevont mérl.'!F86</f>
        <v>2685280</v>
      </c>
      <c r="G40" s="99">
        <f>SUM(C40:F40)</f>
        <v>154533091</v>
      </c>
      <c r="H40" s="99">
        <f>G40</f>
        <v>154533091</v>
      </c>
      <c r="I40" s="99"/>
      <c r="J40" s="99"/>
    </row>
    <row r="41" spans="1:10" s="185" customFormat="1" ht="16.5" customHeight="1" thickBot="1">
      <c r="A41" s="195" t="s">
        <v>254</v>
      </c>
      <c r="B41" s="196" t="s">
        <v>242</v>
      </c>
      <c r="C41" s="99">
        <f aca="true" t="shared" si="8" ref="C41:H41">+C39+C40</f>
        <v>376540266</v>
      </c>
      <c r="D41" s="99">
        <f t="shared" si="8"/>
        <v>32973001</v>
      </c>
      <c r="E41" s="99">
        <f t="shared" si="8"/>
        <v>51624966</v>
      </c>
      <c r="F41" s="99">
        <f t="shared" si="8"/>
        <v>47383905</v>
      </c>
      <c r="G41" s="99">
        <f t="shared" si="8"/>
        <v>508522138</v>
      </c>
      <c r="H41" s="99">
        <f t="shared" si="8"/>
        <v>508522138</v>
      </c>
      <c r="I41" s="99"/>
      <c r="J41" s="99"/>
    </row>
    <row r="42" spans="1:10" s="185" customFormat="1" ht="16.5" customHeight="1">
      <c r="A42" s="302"/>
      <c r="B42" s="302"/>
      <c r="C42" s="303"/>
      <c r="D42" s="303"/>
      <c r="E42" s="303"/>
      <c r="F42" s="303"/>
      <c r="G42" s="303"/>
      <c r="H42" s="303"/>
      <c r="I42" s="303"/>
      <c r="J42" s="303"/>
    </row>
    <row r="43" spans="1:10" s="185" customFormat="1" ht="16.5" customHeight="1">
      <c r="A43" s="302"/>
      <c r="B43" s="302"/>
      <c r="C43" s="303"/>
      <c r="D43" s="303"/>
      <c r="E43" s="303"/>
      <c r="F43" s="303"/>
      <c r="G43" s="303"/>
      <c r="H43" s="303"/>
      <c r="I43" s="303"/>
      <c r="J43" s="303"/>
    </row>
    <row r="44" spans="1:10" s="185" customFormat="1" ht="16.5" customHeight="1">
      <c r="A44" s="302"/>
      <c r="B44" s="302"/>
      <c r="C44" s="303"/>
      <c r="D44" s="303"/>
      <c r="E44" s="303"/>
      <c r="F44" s="303"/>
      <c r="G44" s="303"/>
      <c r="H44" s="303"/>
      <c r="I44" s="303"/>
      <c r="J44" s="303"/>
    </row>
    <row r="45" spans="1:10" s="185" customFormat="1" ht="16.5" customHeight="1">
      <c r="A45" s="302"/>
      <c r="B45" s="302"/>
      <c r="C45" s="303"/>
      <c r="D45" s="303"/>
      <c r="E45" s="303"/>
      <c r="F45" s="303"/>
      <c r="G45" s="303"/>
      <c r="H45" s="303"/>
      <c r="I45" s="303"/>
      <c r="J45" s="303"/>
    </row>
    <row r="46" spans="1:7" s="185" customFormat="1" ht="9" customHeight="1">
      <c r="A46" s="3"/>
      <c r="B46" s="4"/>
      <c r="C46" s="100"/>
      <c r="D46" s="100"/>
      <c r="E46" s="100"/>
      <c r="F46" s="100"/>
      <c r="G46" s="100"/>
    </row>
    <row r="47" spans="1:10" ht="12.75" customHeight="1">
      <c r="A47" s="373" t="s">
        <v>34</v>
      </c>
      <c r="B47" s="373"/>
      <c r="C47" s="373"/>
      <c r="D47" s="373"/>
      <c r="E47" s="373"/>
      <c r="F47" s="373"/>
      <c r="G47" s="373"/>
      <c r="H47" s="373"/>
      <c r="I47" s="373"/>
      <c r="J47" s="373"/>
    </row>
    <row r="48" spans="1:10" s="197" customFormat="1" ht="13.5" customHeight="1" thickBot="1">
      <c r="A48" s="375"/>
      <c r="B48" s="375"/>
      <c r="C48" s="378" t="s">
        <v>379</v>
      </c>
      <c r="D48" s="378"/>
      <c r="E48" s="378"/>
      <c r="F48" s="378"/>
      <c r="G48" s="378"/>
      <c r="H48" s="378"/>
      <c r="I48" s="378"/>
      <c r="J48" s="378"/>
    </row>
    <row r="49" spans="1:10" ht="32.25" customHeight="1" thickBot="1">
      <c r="A49" s="21" t="s">
        <v>52</v>
      </c>
      <c r="B49" s="22" t="s">
        <v>35</v>
      </c>
      <c r="C49" s="28" t="s">
        <v>382</v>
      </c>
      <c r="D49" s="272" t="s">
        <v>427</v>
      </c>
      <c r="E49" s="28" t="s">
        <v>460</v>
      </c>
      <c r="F49" s="28" t="s">
        <v>462</v>
      </c>
      <c r="G49" s="28" t="s">
        <v>463</v>
      </c>
      <c r="H49" s="271" t="s">
        <v>393</v>
      </c>
      <c r="I49" s="271" t="s">
        <v>426</v>
      </c>
      <c r="J49" s="271" t="s">
        <v>425</v>
      </c>
    </row>
    <row r="50" spans="1:10" s="184" customFormat="1" ht="12" customHeight="1" thickBot="1">
      <c r="A50" s="25">
        <v>1</v>
      </c>
      <c r="B50" s="26">
        <v>2</v>
      </c>
      <c r="C50" s="27">
        <v>3</v>
      </c>
      <c r="D50" s="27">
        <v>4</v>
      </c>
      <c r="E50" s="27"/>
      <c r="F50" s="27"/>
      <c r="G50" s="27"/>
      <c r="H50" s="27">
        <v>5</v>
      </c>
      <c r="I50" s="27">
        <v>6</v>
      </c>
      <c r="J50" s="27">
        <v>7</v>
      </c>
    </row>
    <row r="51" spans="1:10" ht="12" customHeight="1" thickBot="1">
      <c r="A51" s="20" t="s">
        <v>6</v>
      </c>
      <c r="B51" s="24" t="s">
        <v>257</v>
      </c>
      <c r="C51" s="92">
        <f aca="true" t="shared" si="9" ref="C51:J51">SUM(C65:C67)</f>
        <v>251441997</v>
      </c>
      <c r="D51" s="92">
        <f t="shared" si="9"/>
        <v>11103231</v>
      </c>
      <c r="E51" s="92">
        <f t="shared" si="9"/>
        <v>16907077</v>
      </c>
      <c r="F51" s="92">
        <f t="shared" si="9"/>
        <v>5967780</v>
      </c>
      <c r="G51" s="92">
        <f t="shared" si="9"/>
        <v>285420085</v>
      </c>
      <c r="H51" s="92">
        <f t="shared" si="9"/>
        <v>285420085</v>
      </c>
      <c r="I51" s="92">
        <f t="shared" si="9"/>
        <v>0</v>
      </c>
      <c r="J51" s="92">
        <f t="shared" si="9"/>
        <v>0</v>
      </c>
    </row>
    <row r="52" spans="1:10" ht="12" customHeight="1">
      <c r="A52" s="15"/>
      <c r="B52" s="8" t="s">
        <v>398</v>
      </c>
      <c r="C52" s="94">
        <v>29520190</v>
      </c>
      <c r="D52" s="94">
        <f>'[4]összesítő-onkormanyzat'!$F$3</f>
        <v>2834102</v>
      </c>
      <c r="E52" s="94">
        <v>13652620</v>
      </c>
      <c r="F52" s="94">
        <v>1148900</v>
      </c>
      <c r="G52" s="94">
        <f aca="true" t="shared" si="10" ref="G52:G64">SUM(C52:F52)</f>
        <v>47155812</v>
      </c>
      <c r="H52" s="94">
        <f aca="true" t="shared" si="11" ref="H52:H64">G52</f>
        <v>47155812</v>
      </c>
      <c r="I52" s="94"/>
      <c r="J52" s="94"/>
    </row>
    <row r="53" spans="1:10" ht="12" customHeight="1">
      <c r="A53" s="12"/>
      <c r="B53" s="6" t="s">
        <v>418</v>
      </c>
      <c r="C53" s="95">
        <v>5409000</v>
      </c>
      <c r="D53" s="95"/>
      <c r="E53" s="95"/>
      <c r="F53" s="95">
        <v>-699000</v>
      </c>
      <c r="G53" s="95">
        <f t="shared" si="10"/>
        <v>4710000</v>
      </c>
      <c r="H53" s="95">
        <f t="shared" si="11"/>
        <v>4710000</v>
      </c>
      <c r="I53" s="95"/>
      <c r="J53" s="95"/>
    </row>
    <row r="54" spans="1:10" ht="12" customHeight="1">
      <c r="A54" s="12"/>
      <c r="B54" s="6" t="s">
        <v>419</v>
      </c>
      <c r="C54" s="97">
        <v>44100000</v>
      </c>
      <c r="D54" s="97">
        <f>'[4]összesítő-onkormanyzat'!$M$7</f>
        <v>6500000</v>
      </c>
      <c r="E54" s="97">
        <f>'1.sz.mell.összevont mérl.'!E107</f>
        <v>500000</v>
      </c>
      <c r="F54" s="97">
        <v>699000</v>
      </c>
      <c r="G54" s="97">
        <f t="shared" si="10"/>
        <v>51799000</v>
      </c>
      <c r="H54" s="97">
        <f t="shared" si="11"/>
        <v>51799000</v>
      </c>
      <c r="I54" s="97"/>
      <c r="J54" s="97"/>
    </row>
    <row r="55" spans="1:10" ht="12" customHeight="1">
      <c r="A55" s="12"/>
      <c r="B55" s="6" t="s">
        <v>399</v>
      </c>
      <c r="C55" s="97">
        <v>3478790</v>
      </c>
      <c r="D55" s="97"/>
      <c r="E55" s="97"/>
      <c r="F55" s="97"/>
      <c r="G55" s="97">
        <f t="shared" si="10"/>
        <v>3478790</v>
      </c>
      <c r="H55" s="97">
        <f t="shared" si="11"/>
        <v>3478790</v>
      </c>
      <c r="I55" s="97"/>
      <c r="J55" s="97"/>
    </row>
    <row r="56" spans="1:10" ht="12" customHeight="1">
      <c r="A56" s="12"/>
      <c r="B56" s="9" t="s">
        <v>400</v>
      </c>
      <c r="C56" s="97">
        <v>7810480</v>
      </c>
      <c r="D56" s="97">
        <f>'[4]összesítő-onkormanyzat'!$P$15</f>
        <v>119942</v>
      </c>
      <c r="E56" s="97">
        <f>'[5]összesítő-onkormanyzat'!$P$13</f>
        <v>99996</v>
      </c>
      <c r="F56" s="97"/>
      <c r="G56" s="97">
        <f t="shared" si="10"/>
        <v>8030418</v>
      </c>
      <c r="H56" s="97">
        <f t="shared" si="11"/>
        <v>8030418</v>
      </c>
      <c r="I56" s="97"/>
      <c r="J56" s="97"/>
    </row>
    <row r="57" spans="1:10" ht="12" customHeight="1">
      <c r="A57" s="12"/>
      <c r="B57" s="17" t="s">
        <v>401</v>
      </c>
      <c r="C57" s="97">
        <v>6502400</v>
      </c>
      <c r="D57" s="97"/>
      <c r="E57" s="97"/>
      <c r="F57" s="97"/>
      <c r="G57" s="97">
        <f t="shared" si="10"/>
        <v>6502400</v>
      </c>
      <c r="H57" s="97">
        <f t="shared" si="11"/>
        <v>6502400</v>
      </c>
      <c r="I57" s="97"/>
      <c r="J57" s="97"/>
    </row>
    <row r="58" spans="1:10" ht="12" customHeight="1">
      <c r="A58" s="12"/>
      <c r="B58" s="6" t="s">
        <v>402</v>
      </c>
      <c r="C58" s="97">
        <v>11430000</v>
      </c>
      <c r="D58" s="97">
        <f>'[4]összesítő-onkormanyzat'!$F$26</f>
        <v>-2430000</v>
      </c>
      <c r="E58" s="97"/>
      <c r="F58" s="97"/>
      <c r="G58" s="97">
        <f t="shared" si="10"/>
        <v>9000000</v>
      </c>
      <c r="H58" s="97">
        <f t="shared" si="11"/>
        <v>9000000</v>
      </c>
      <c r="I58" s="97"/>
      <c r="J58" s="97"/>
    </row>
    <row r="59" spans="1:10" ht="12" customHeight="1">
      <c r="A59" s="12"/>
      <c r="B59" s="6" t="s">
        <v>403</v>
      </c>
      <c r="C59" s="97">
        <v>402590</v>
      </c>
      <c r="D59" s="97"/>
      <c r="E59" s="97"/>
      <c r="F59" s="97"/>
      <c r="G59" s="97">
        <f t="shared" si="10"/>
        <v>402590</v>
      </c>
      <c r="H59" s="97">
        <f t="shared" si="11"/>
        <v>402590</v>
      </c>
      <c r="I59" s="97"/>
      <c r="J59" s="97"/>
    </row>
    <row r="60" spans="1:10" ht="12" customHeight="1">
      <c r="A60" s="12"/>
      <c r="B60" s="6" t="s">
        <v>404</v>
      </c>
      <c r="C60" s="97">
        <v>2030000</v>
      </c>
      <c r="D60" s="97"/>
      <c r="E60" s="97"/>
      <c r="F60" s="97"/>
      <c r="G60" s="97">
        <f t="shared" si="10"/>
        <v>2030000</v>
      </c>
      <c r="H60" s="97">
        <f t="shared" si="11"/>
        <v>2030000</v>
      </c>
      <c r="I60" s="97"/>
      <c r="J60" s="97"/>
    </row>
    <row r="61" spans="1:10" ht="12" customHeight="1">
      <c r="A61" s="12"/>
      <c r="B61" s="6" t="s">
        <v>405</v>
      </c>
      <c r="C61" s="97">
        <v>4403630</v>
      </c>
      <c r="D61" s="97">
        <f>'[4]összesítő-onkormanyzat'!$P$19</f>
        <v>44652</v>
      </c>
      <c r="E61" s="97">
        <f>'[5]összesítő-onkormanyzat'!$P$14</f>
        <v>59536</v>
      </c>
      <c r="F61" s="97"/>
      <c r="G61" s="97">
        <f t="shared" si="10"/>
        <v>4507818</v>
      </c>
      <c r="H61" s="97">
        <f t="shared" si="11"/>
        <v>4507818</v>
      </c>
      <c r="I61" s="97"/>
      <c r="J61" s="97"/>
    </row>
    <row r="62" spans="1:10" ht="12" customHeight="1">
      <c r="A62" s="12"/>
      <c r="B62" s="6" t="s">
        <v>406</v>
      </c>
      <c r="C62" s="97">
        <v>3000000</v>
      </c>
      <c r="D62" s="97">
        <f>'[4]összesítő-onkormanyzat'!$F$4</f>
        <v>1428750</v>
      </c>
      <c r="E62" s="97">
        <v>1100000</v>
      </c>
      <c r="F62" s="97">
        <v>2133600</v>
      </c>
      <c r="G62" s="97">
        <f t="shared" si="10"/>
        <v>7662350</v>
      </c>
      <c r="H62" s="97">
        <f t="shared" si="11"/>
        <v>7662350</v>
      </c>
      <c r="I62" s="97"/>
      <c r="J62" s="97"/>
    </row>
    <row r="63" spans="1:10" ht="12" customHeight="1">
      <c r="A63" s="12"/>
      <c r="B63" s="6" t="s">
        <v>407</v>
      </c>
      <c r="C63" s="97">
        <v>500000</v>
      </c>
      <c r="D63" s="97"/>
      <c r="E63" s="97"/>
      <c r="F63" s="97"/>
      <c r="G63" s="97">
        <f t="shared" si="10"/>
        <v>500000</v>
      </c>
      <c r="H63" s="97">
        <f t="shared" si="11"/>
        <v>500000</v>
      </c>
      <c r="I63" s="97"/>
      <c r="J63" s="97"/>
    </row>
    <row r="64" spans="1:10" ht="12" customHeight="1" thickBot="1">
      <c r="A64" s="14"/>
      <c r="B64" s="10" t="s">
        <v>408</v>
      </c>
      <c r="C64" s="97">
        <v>5645700</v>
      </c>
      <c r="D64" s="97"/>
      <c r="E64" s="97"/>
      <c r="F64" s="97"/>
      <c r="G64" s="97">
        <f t="shared" si="10"/>
        <v>5645700</v>
      </c>
      <c r="H64" s="97">
        <f t="shared" si="11"/>
        <v>5645700</v>
      </c>
      <c r="I64" s="97"/>
      <c r="J64" s="97"/>
    </row>
    <row r="65" spans="1:10" ht="12" customHeight="1" thickBot="1">
      <c r="A65" s="259"/>
      <c r="B65" s="260" t="s">
        <v>420</v>
      </c>
      <c r="C65" s="261">
        <f aca="true" t="shared" si="12" ref="C65:J65">SUM(C52:C64)</f>
        <v>124232780</v>
      </c>
      <c r="D65" s="261">
        <f t="shared" si="12"/>
        <v>8497446</v>
      </c>
      <c r="E65" s="261">
        <f t="shared" si="12"/>
        <v>15412152</v>
      </c>
      <c r="F65" s="261">
        <f t="shared" si="12"/>
        <v>3282500</v>
      </c>
      <c r="G65" s="261">
        <f t="shared" si="12"/>
        <v>151424878</v>
      </c>
      <c r="H65" s="261">
        <f t="shared" si="12"/>
        <v>151424878</v>
      </c>
      <c r="I65" s="261">
        <f t="shared" si="12"/>
        <v>0</v>
      </c>
      <c r="J65" s="261">
        <f t="shared" si="12"/>
        <v>0</v>
      </c>
    </row>
    <row r="66" spans="1:10" ht="12" customHeight="1">
      <c r="A66" s="13"/>
      <c r="B66" s="7" t="s">
        <v>409</v>
      </c>
      <c r="C66" s="258">
        <v>65007247</v>
      </c>
      <c r="D66" s="258">
        <f>'5.3. sz. mell-Óvoda'!D55</f>
        <v>806983</v>
      </c>
      <c r="E66" s="258">
        <f>'5.3. sz. mell-Óvoda'!E44</f>
        <v>1488459</v>
      </c>
      <c r="F66" s="258">
        <v>2646484</v>
      </c>
      <c r="G66" s="258">
        <f>SUM(C66:F66)</f>
        <v>69949173</v>
      </c>
      <c r="H66" s="258">
        <f>G66</f>
        <v>69949173</v>
      </c>
      <c r="I66" s="258"/>
      <c r="J66" s="258"/>
    </row>
    <row r="67" spans="1:10" ht="12" customHeight="1" thickBot="1">
      <c r="A67" s="14"/>
      <c r="B67" s="10" t="s">
        <v>410</v>
      </c>
      <c r="C67" s="97">
        <v>62201970</v>
      </c>
      <c r="D67" s="97">
        <f>'5.2. sz. mell-Hivatal'!D44</f>
        <v>1798802</v>
      </c>
      <c r="E67" s="97">
        <f>'5.2. sz. mell-Hivatal'!E55</f>
        <v>6466</v>
      </c>
      <c r="F67" s="97">
        <v>38796</v>
      </c>
      <c r="G67" s="97">
        <f>SUM(C67:F67)</f>
        <v>64046034</v>
      </c>
      <c r="H67" s="97">
        <f>G67</f>
        <v>64046034</v>
      </c>
      <c r="I67" s="97"/>
      <c r="J67" s="97"/>
    </row>
    <row r="68" spans="1:10" s="200" customFormat="1" ht="12" customHeight="1" thickBot="1">
      <c r="A68" s="299"/>
      <c r="B68" s="51" t="s">
        <v>411</v>
      </c>
      <c r="C68" s="300">
        <f aca="true" t="shared" si="13" ref="C68:J68">SUM(C66:C67)</f>
        <v>127209217</v>
      </c>
      <c r="D68" s="300">
        <f t="shared" si="13"/>
        <v>2605785</v>
      </c>
      <c r="E68" s="300">
        <f t="shared" si="13"/>
        <v>1494925</v>
      </c>
      <c r="F68" s="300">
        <f t="shared" si="13"/>
        <v>2685280</v>
      </c>
      <c r="G68" s="300">
        <f t="shared" si="13"/>
        <v>133995207</v>
      </c>
      <c r="H68" s="300">
        <f t="shared" si="13"/>
        <v>133995207</v>
      </c>
      <c r="I68" s="300">
        <f t="shared" si="13"/>
        <v>0</v>
      </c>
      <c r="J68" s="300">
        <f t="shared" si="13"/>
        <v>0</v>
      </c>
    </row>
    <row r="69" spans="1:10" ht="12" customHeight="1" thickBot="1">
      <c r="A69" s="18" t="s">
        <v>7</v>
      </c>
      <c r="B69" s="23" t="s">
        <v>268</v>
      </c>
      <c r="C69" s="93">
        <f aca="true" t="shared" si="14" ref="C69:J69">SUM(C70,C78)</f>
        <v>2119200</v>
      </c>
      <c r="D69" s="93">
        <f t="shared" si="14"/>
        <v>14445680</v>
      </c>
      <c r="E69" s="93">
        <f t="shared" si="14"/>
        <v>37380130</v>
      </c>
      <c r="F69" s="93">
        <f t="shared" si="14"/>
        <v>330200</v>
      </c>
      <c r="G69" s="93">
        <f t="shared" si="14"/>
        <v>54275210</v>
      </c>
      <c r="H69" s="93">
        <f t="shared" si="14"/>
        <v>54275210</v>
      </c>
      <c r="I69" s="93">
        <f t="shared" si="14"/>
        <v>0</v>
      </c>
      <c r="J69" s="93">
        <f t="shared" si="14"/>
        <v>0</v>
      </c>
    </row>
    <row r="70" spans="1:10" ht="12" customHeight="1">
      <c r="A70" s="13" t="s">
        <v>70</v>
      </c>
      <c r="B70" s="6" t="s">
        <v>124</v>
      </c>
      <c r="C70" s="96">
        <f aca="true" t="shared" si="15" ref="C70:J70">SUM(C71,C74,C76)</f>
        <v>1219200</v>
      </c>
      <c r="D70" s="96">
        <f t="shared" si="15"/>
        <v>6007280</v>
      </c>
      <c r="E70" s="96">
        <f>SUM(E71,E74,E76)</f>
        <v>37025130</v>
      </c>
      <c r="F70" s="96"/>
      <c r="G70" s="96">
        <f t="shared" si="15"/>
        <v>44251610</v>
      </c>
      <c r="H70" s="96">
        <f t="shared" si="15"/>
        <v>44251610</v>
      </c>
      <c r="I70" s="96">
        <f t="shared" si="15"/>
        <v>0</v>
      </c>
      <c r="J70" s="96">
        <f t="shared" si="15"/>
        <v>0</v>
      </c>
    </row>
    <row r="71" spans="1:10" ht="12" customHeight="1">
      <c r="A71" s="13"/>
      <c r="B71" s="10" t="s">
        <v>416</v>
      </c>
      <c r="C71" s="96">
        <f>C72+C73</f>
        <v>0</v>
      </c>
      <c r="D71" s="96">
        <f aca="true" t="shared" si="16" ref="D71:J71">D72+D73</f>
        <v>5893970</v>
      </c>
      <c r="E71" s="96">
        <f t="shared" si="16"/>
        <v>36821930</v>
      </c>
      <c r="F71" s="96"/>
      <c r="G71" s="96">
        <f t="shared" si="16"/>
        <v>42715900</v>
      </c>
      <c r="H71" s="96">
        <f t="shared" si="16"/>
        <v>42715900</v>
      </c>
      <c r="I71" s="96">
        <f t="shared" si="16"/>
        <v>0</v>
      </c>
      <c r="J71" s="96">
        <f t="shared" si="16"/>
        <v>0</v>
      </c>
    </row>
    <row r="72" spans="1:10" ht="12" customHeight="1">
      <c r="A72" s="13"/>
      <c r="B72" s="264" t="s">
        <v>431</v>
      </c>
      <c r="C72" s="96"/>
      <c r="D72" s="96">
        <v>5893970</v>
      </c>
      <c r="E72" s="96">
        <v>36177930</v>
      </c>
      <c r="F72" s="96"/>
      <c r="G72" s="96">
        <f>SUM(C72:F72)</f>
        <v>42071900</v>
      </c>
      <c r="H72" s="96">
        <f>G72</f>
        <v>42071900</v>
      </c>
      <c r="I72" s="96"/>
      <c r="J72" s="96"/>
    </row>
    <row r="73" spans="1:10" ht="12" customHeight="1">
      <c r="A73" s="13"/>
      <c r="B73" s="264" t="s">
        <v>415</v>
      </c>
      <c r="C73" s="96"/>
      <c r="D73" s="96"/>
      <c r="E73" s="96">
        <v>644000</v>
      </c>
      <c r="F73" s="96"/>
      <c r="G73" s="96">
        <f>SUM(C73:F73)</f>
        <v>644000</v>
      </c>
      <c r="H73" s="96">
        <f>G73</f>
        <v>644000</v>
      </c>
      <c r="I73" s="96"/>
      <c r="J73" s="96"/>
    </row>
    <row r="74" spans="1:10" ht="12" customHeight="1">
      <c r="A74" s="13"/>
      <c r="B74" s="10" t="s">
        <v>412</v>
      </c>
      <c r="C74" s="96">
        <f aca="true" t="shared" si="17" ref="C74:J74">C75</f>
        <v>584200</v>
      </c>
      <c r="D74" s="96">
        <f t="shared" si="17"/>
        <v>0</v>
      </c>
      <c r="E74" s="96">
        <f t="shared" si="17"/>
        <v>203200</v>
      </c>
      <c r="F74" s="96"/>
      <c r="G74" s="96">
        <f t="shared" si="17"/>
        <v>787400</v>
      </c>
      <c r="H74" s="96">
        <f t="shared" si="17"/>
        <v>787400</v>
      </c>
      <c r="I74" s="96">
        <f t="shared" si="17"/>
        <v>0</v>
      </c>
      <c r="J74" s="96">
        <f t="shared" si="17"/>
        <v>0</v>
      </c>
    </row>
    <row r="75" spans="1:10" s="265" customFormat="1" ht="12" customHeight="1">
      <c r="A75" s="263"/>
      <c r="B75" s="264" t="s">
        <v>415</v>
      </c>
      <c r="C75" s="266">
        <v>584200</v>
      </c>
      <c r="D75" s="266"/>
      <c r="E75" s="266">
        <v>203200</v>
      </c>
      <c r="F75" s="266"/>
      <c r="G75" s="96">
        <f>SUM(C75:F75)</f>
        <v>787400</v>
      </c>
      <c r="H75" s="96">
        <f>G75</f>
        <v>787400</v>
      </c>
      <c r="I75" s="266"/>
      <c r="J75" s="266"/>
    </row>
    <row r="76" spans="1:10" ht="12" customHeight="1">
      <c r="A76" s="13"/>
      <c r="B76" s="10" t="s">
        <v>413</v>
      </c>
      <c r="C76" s="96">
        <f aca="true" t="shared" si="18" ref="C76:J76">C77</f>
        <v>635000</v>
      </c>
      <c r="D76" s="96">
        <f t="shared" si="18"/>
        <v>113310</v>
      </c>
      <c r="E76" s="96"/>
      <c r="F76" s="96"/>
      <c r="G76" s="96">
        <f t="shared" si="18"/>
        <v>748310</v>
      </c>
      <c r="H76" s="96">
        <f t="shared" si="18"/>
        <v>748310</v>
      </c>
      <c r="I76" s="96">
        <f t="shared" si="18"/>
        <v>0</v>
      </c>
      <c r="J76" s="96">
        <f t="shared" si="18"/>
        <v>0</v>
      </c>
    </row>
    <row r="77" spans="1:10" s="265" customFormat="1" ht="12" customHeight="1">
      <c r="A77" s="263"/>
      <c r="B77" s="264" t="s">
        <v>414</v>
      </c>
      <c r="C77" s="266">
        <v>635000</v>
      </c>
      <c r="D77" s="266">
        <v>113310</v>
      </c>
      <c r="E77" s="266"/>
      <c r="F77" s="266"/>
      <c r="G77" s="96">
        <f>SUM(C77:F77)</f>
        <v>748310</v>
      </c>
      <c r="H77" s="96">
        <f>G77</f>
        <v>748310</v>
      </c>
      <c r="I77" s="266"/>
      <c r="J77" s="266"/>
    </row>
    <row r="78" spans="1:10" ht="12" customHeight="1">
      <c r="A78" s="13" t="s">
        <v>72</v>
      </c>
      <c r="B78" s="10" t="s">
        <v>110</v>
      </c>
      <c r="C78" s="96">
        <f aca="true" t="shared" si="19" ref="C78:J78">C79</f>
        <v>900000</v>
      </c>
      <c r="D78" s="96">
        <f t="shared" si="19"/>
        <v>8438400</v>
      </c>
      <c r="E78" s="96">
        <f t="shared" si="19"/>
        <v>355000</v>
      </c>
      <c r="F78" s="96">
        <f t="shared" si="19"/>
        <v>330200</v>
      </c>
      <c r="G78" s="96">
        <f t="shared" si="19"/>
        <v>10023600</v>
      </c>
      <c r="H78" s="96">
        <f t="shared" si="19"/>
        <v>10023600</v>
      </c>
      <c r="I78" s="96">
        <f t="shared" si="19"/>
        <v>0</v>
      </c>
      <c r="J78" s="96">
        <f t="shared" si="19"/>
        <v>0</v>
      </c>
    </row>
    <row r="79" spans="1:10" s="164" customFormat="1" ht="12" customHeight="1">
      <c r="A79" s="267"/>
      <c r="B79" s="268" t="s">
        <v>416</v>
      </c>
      <c r="C79" s="269">
        <f aca="true" t="shared" si="20" ref="C79:J79">SUM(C80:C82)</f>
        <v>900000</v>
      </c>
      <c r="D79" s="269">
        <f t="shared" si="20"/>
        <v>8438400</v>
      </c>
      <c r="E79" s="269">
        <f t="shared" si="20"/>
        <v>355000</v>
      </c>
      <c r="F79" s="269">
        <f t="shared" si="20"/>
        <v>330200</v>
      </c>
      <c r="G79" s="269">
        <f t="shared" si="20"/>
        <v>10023600</v>
      </c>
      <c r="H79" s="269">
        <f t="shared" si="20"/>
        <v>10023600</v>
      </c>
      <c r="I79" s="269">
        <f t="shared" si="20"/>
        <v>0</v>
      </c>
      <c r="J79" s="269">
        <f t="shared" si="20"/>
        <v>0</v>
      </c>
    </row>
    <row r="80" spans="1:10" ht="12" customHeight="1">
      <c r="A80" s="13"/>
      <c r="B80" s="264" t="s">
        <v>417</v>
      </c>
      <c r="C80" s="262">
        <v>900000</v>
      </c>
      <c r="D80" s="262"/>
      <c r="E80" s="262"/>
      <c r="F80" s="262">
        <v>330200</v>
      </c>
      <c r="G80" s="96">
        <f>SUM(C80:F80)</f>
        <v>1230200</v>
      </c>
      <c r="H80" s="96">
        <f>G80</f>
        <v>1230200</v>
      </c>
      <c r="I80" s="262"/>
      <c r="J80" s="262"/>
    </row>
    <row r="81" spans="1:10" ht="12" customHeight="1">
      <c r="A81" s="13"/>
      <c r="B81" s="264" t="s">
        <v>432</v>
      </c>
      <c r="C81" s="262"/>
      <c r="D81" s="262">
        <v>8438400</v>
      </c>
      <c r="E81" s="262"/>
      <c r="F81" s="262"/>
      <c r="G81" s="96">
        <f>SUM(C81:F81)</f>
        <v>8438400</v>
      </c>
      <c r="H81" s="96">
        <f>G81</f>
        <v>8438400</v>
      </c>
      <c r="I81" s="262"/>
      <c r="J81" s="262"/>
    </row>
    <row r="82" spans="1:10" ht="12" customHeight="1" thickBot="1">
      <c r="A82" s="13"/>
      <c r="B82" s="264" t="s">
        <v>459</v>
      </c>
      <c r="C82" s="262"/>
      <c r="D82" s="262"/>
      <c r="E82" s="262">
        <v>355000</v>
      </c>
      <c r="F82" s="262"/>
      <c r="G82" s="96">
        <f>SUM(C82:F82)</f>
        <v>355000</v>
      </c>
      <c r="H82" s="96">
        <f>G82</f>
        <v>355000</v>
      </c>
      <c r="I82" s="262"/>
      <c r="J82" s="262"/>
    </row>
    <row r="83" spans="1:10" ht="12" customHeight="1" thickBot="1">
      <c r="A83" s="18" t="s">
        <v>8</v>
      </c>
      <c r="B83" s="51" t="s">
        <v>279</v>
      </c>
      <c r="C83" s="93">
        <f aca="true" t="shared" si="21" ref="C83:J83">+C84+C85</f>
        <v>908811</v>
      </c>
      <c r="D83" s="93">
        <f t="shared" si="21"/>
        <v>3968066</v>
      </c>
      <c r="E83" s="93">
        <f t="shared" si="21"/>
        <v>-3787166</v>
      </c>
      <c r="F83" s="93">
        <f t="shared" si="21"/>
        <v>38400645</v>
      </c>
      <c r="G83" s="93">
        <f t="shared" si="21"/>
        <v>39490356</v>
      </c>
      <c r="H83" s="93">
        <f t="shared" si="21"/>
        <v>39490356</v>
      </c>
      <c r="I83" s="93">
        <f t="shared" si="21"/>
        <v>0</v>
      </c>
      <c r="J83" s="93">
        <f t="shared" si="21"/>
        <v>0</v>
      </c>
    </row>
    <row r="84" spans="1:10" s="265" customFormat="1" ht="12" customHeight="1">
      <c r="A84" s="263" t="s">
        <v>53</v>
      </c>
      <c r="B84" s="270" t="s">
        <v>43</v>
      </c>
      <c r="C84" s="266">
        <v>908811</v>
      </c>
      <c r="D84" s="266">
        <f>'[4]összesítő-onkormanyzat'!$N$31</f>
        <v>3968066</v>
      </c>
      <c r="E84" s="266">
        <f>'1.sz.mell.összevont mérl.'!E123</f>
        <v>-3787166</v>
      </c>
      <c r="F84" s="266">
        <f>'1.sz.mell.összevont mérl.'!F123</f>
        <v>38400645</v>
      </c>
      <c r="G84" s="96">
        <f>SUM(C84:F84)</f>
        <v>39490356</v>
      </c>
      <c r="H84" s="96">
        <f>G84</f>
        <v>39490356</v>
      </c>
      <c r="I84" s="266"/>
      <c r="J84" s="266"/>
    </row>
    <row r="85" spans="1:10" ht="12" customHeight="1" thickBot="1">
      <c r="A85" s="14" t="s">
        <v>54</v>
      </c>
      <c r="B85" s="10" t="s">
        <v>44</v>
      </c>
      <c r="C85" s="97"/>
      <c r="D85" s="97"/>
      <c r="E85" s="97"/>
      <c r="F85" s="97"/>
      <c r="G85" s="97"/>
      <c r="H85" s="97"/>
      <c r="I85" s="97"/>
      <c r="J85" s="97"/>
    </row>
    <row r="86" spans="1:10" ht="12" customHeight="1" thickBot="1">
      <c r="A86" s="18" t="s">
        <v>9</v>
      </c>
      <c r="B86" s="51" t="s">
        <v>280</v>
      </c>
      <c r="C86" s="93">
        <f aca="true" t="shared" si="22" ref="C86:J86">+C51+C69+C83</f>
        <v>254470008</v>
      </c>
      <c r="D86" s="93">
        <f t="shared" si="22"/>
        <v>29516977</v>
      </c>
      <c r="E86" s="93">
        <f t="shared" si="22"/>
        <v>50500041</v>
      </c>
      <c r="F86" s="93">
        <f t="shared" si="22"/>
        <v>44698625</v>
      </c>
      <c r="G86" s="93">
        <f t="shared" si="22"/>
        <v>379185651</v>
      </c>
      <c r="H86" s="93">
        <f t="shared" si="22"/>
        <v>379185651</v>
      </c>
      <c r="I86" s="93">
        <f t="shared" si="22"/>
        <v>0</v>
      </c>
      <c r="J86" s="93">
        <f t="shared" si="22"/>
        <v>0</v>
      </c>
    </row>
    <row r="87" spans="1:10" ht="12" customHeight="1" thickBot="1">
      <c r="A87" s="18" t="s">
        <v>10</v>
      </c>
      <c r="B87" s="51" t="s">
        <v>281</v>
      </c>
      <c r="C87" s="93">
        <f aca="true" t="shared" si="23" ref="C87:J87">C88</f>
        <v>122070258</v>
      </c>
      <c r="D87" s="93">
        <f>D90</f>
        <v>3236120</v>
      </c>
      <c r="E87" s="93"/>
      <c r="F87" s="93"/>
      <c r="G87" s="306">
        <f>SUM(C87:F87)</f>
        <v>125306378</v>
      </c>
      <c r="H87" s="93">
        <f t="shared" si="23"/>
        <v>129336487</v>
      </c>
      <c r="I87" s="93">
        <f t="shared" si="23"/>
        <v>0</v>
      </c>
      <c r="J87" s="93">
        <f t="shared" si="23"/>
        <v>0</v>
      </c>
    </row>
    <row r="88" spans="1:10" ht="12" customHeight="1" thickBot="1">
      <c r="A88" s="18" t="s">
        <v>12</v>
      </c>
      <c r="B88" s="51" t="s">
        <v>289</v>
      </c>
      <c r="C88" s="99">
        <f aca="true" t="shared" si="24" ref="C88:J88">SUM(C89:C91)</f>
        <v>122070258</v>
      </c>
      <c r="D88" s="99">
        <f t="shared" si="24"/>
        <v>3456024</v>
      </c>
      <c r="E88" s="99">
        <f t="shared" si="24"/>
        <v>1124925</v>
      </c>
      <c r="F88" s="99">
        <f>SUM(F89:F91)</f>
        <v>2685280</v>
      </c>
      <c r="G88" s="99">
        <f t="shared" si="24"/>
        <v>129336487</v>
      </c>
      <c r="H88" s="99">
        <f t="shared" si="24"/>
        <v>129336487</v>
      </c>
      <c r="I88" s="99">
        <f t="shared" si="24"/>
        <v>0</v>
      </c>
      <c r="J88" s="99">
        <f t="shared" si="24"/>
        <v>0</v>
      </c>
    </row>
    <row r="89" spans="1:10" ht="12" customHeight="1">
      <c r="A89" s="13" t="s">
        <v>362</v>
      </c>
      <c r="B89" s="7" t="s">
        <v>292</v>
      </c>
      <c r="C89" s="86">
        <v>642000</v>
      </c>
      <c r="D89" s="86"/>
      <c r="E89" s="262"/>
      <c r="F89" s="262"/>
      <c r="G89" s="96">
        <f>SUM(C89:F89)</f>
        <v>642000</v>
      </c>
      <c r="H89" s="96">
        <f>G89</f>
        <v>642000</v>
      </c>
      <c r="I89" s="86"/>
      <c r="J89" s="86"/>
    </row>
    <row r="90" spans="1:10" ht="12" customHeight="1">
      <c r="A90" s="12"/>
      <c r="B90" s="6" t="s">
        <v>433</v>
      </c>
      <c r="C90" s="86"/>
      <c r="D90" s="86">
        <f>'[4]összesítő-onkormanyzat'!$O$8</f>
        <v>3236120</v>
      </c>
      <c r="E90" s="86"/>
      <c r="F90" s="86"/>
      <c r="G90" s="95">
        <f>SUM(C90:F90)</f>
        <v>3236120</v>
      </c>
      <c r="H90" s="95">
        <f>G90</f>
        <v>3236120</v>
      </c>
      <c r="I90" s="86"/>
      <c r="J90" s="86"/>
    </row>
    <row r="91" spans="1:10" ht="12" customHeight="1" thickBot="1">
      <c r="A91" s="11"/>
      <c r="B91" s="5" t="s">
        <v>434</v>
      </c>
      <c r="C91" s="301">
        <f>'1.sz.mell.összevont mérl.'!C79</f>
        <v>121428258</v>
      </c>
      <c r="D91" s="301">
        <f>'[4]összesítő-onkormanyzat'!$O$21</f>
        <v>219904</v>
      </c>
      <c r="E91" s="301">
        <f>'[5]összesítő-onkormanyzat'!$O$62</f>
        <v>1124925</v>
      </c>
      <c r="F91" s="301">
        <f>'[6]összesítő-onkormanyzat'!$O$46</f>
        <v>2685280</v>
      </c>
      <c r="G91" s="96">
        <f>SUM(C91:F91)</f>
        <v>125458367</v>
      </c>
      <c r="H91" s="96">
        <f>G91</f>
        <v>125458367</v>
      </c>
      <c r="I91" s="301"/>
      <c r="J91" s="301"/>
    </row>
    <row r="92" spans="1:10" ht="15" customHeight="1" thickBot="1">
      <c r="A92" s="18" t="s">
        <v>14</v>
      </c>
      <c r="B92" s="51" t="s">
        <v>298</v>
      </c>
      <c r="C92" s="198">
        <f aca="true" t="shared" si="25" ref="C92:J92">C88</f>
        <v>122070258</v>
      </c>
      <c r="D92" s="198">
        <f t="shared" si="25"/>
        <v>3456024</v>
      </c>
      <c r="E92" s="198">
        <f t="shared" si="25"/>
        <v>1124925</v>
      </c>
      <c r="F92" s="198">
        <f>F88</f>
        <v>2685280</v>
      </c>
      <c r="G92" s="198">
        <f t="shared" si="25"/>
        <v>129336487</v>
      </c>
      <c r="H92" s="198">
        <f t="shared" si="25"/>
        <v>129336487</v>
      </c>
      <c r="I92" s="198">
        <f t="shared" si="25"/>
        <v>0</v>
      </c>
      <c r="J92" s="198">
        <f t="shared" si="25"/>
        <v>0</v>
      </c>
    </row>
    <row r="93" spans="1:10" s="185" customFormat="1" ht="12.75" customHeight="1" thickBot="1">
      <c r="A93" s="91" t="s">
        <v>15</v>
      </c>
      <c r="B93" s="163" t="s">
        <v>299</v>
      </c>
      <c r="C93" s="198">
        <f aca="true" t="shared" si="26" ref="C93:J93">+C86+C92</f>
        <v>376540266</v>
      </c>
      <c r="D93" s="198">
        <f t="shared" si="26"/>
        <v>32973001</v>
      </c>
      <c r="E93" s="198">
        <f t="shared" si="26"/>
        <v>51624966</v>
      </c>
      <c r="F93" s="198">
        <f>+F86+F92</f>
        <v>47383905</v>
      </c>
      <c r="G93" s="198">
        <f t="shared" si="26"/>
        <v>508522138</v>
      </c>
      <c r="H93" s="198">
        <f t="shared" si="26"/>
        <v>508522138</v>
      </c>
      <c r="I93" s="198">
        <f t="shared" si="26"/>
        <v>0</v>
      </c>
      <c r="J93" s="198">
        <f t="shared" si="26"/>
        <v>0</v>
      </c>
    </row>
    <row r="94" ht="7.5" customHeight="1"/>
  </sheetData>
  <sheetProtection/>
  <mergeCells count="7">
    <mergeCell ref="C1:J1"/>
    <mergeCell ref="A2:J2"/>
    <mergeCell ref="A47:J47"/>
    <mergeCell ref="A3:B3"/>
    <mergeCell ref="A48:B48"/>
    <mergeCell ref="C48:J48"/>
    <mergeCell ref="C3:D3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82" r:id="rId1"/>
  <headerFooter alignWithMargins="0">
    <oddFooter xml:space="preserve">&amp;CMódosította a 3/2018. (II.22.) Önkormányzati rendelet. Hatályos: 2017. XII.31. napjától. </oddFooter>
  </headerFooter>
  <rowBreaks count="2" manualBreakCount="2">
    <brk id="41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32"/>
  <sheetViews>
    <sheetView zoomScale="115" zoomScaleNormal="115" zoomScaleSheetLayoutView="100" workbookViewId="0" topLeftCell="B4">
      <selection activeCell="H22" sqref="H22"/>
    </sheetView>
  </sheetViews>
  <sheetFormatPr defaultColWidth="9.00390625" defaultRowHeight="12.75"/>
  <cols>
    <col min="1" max="1" width="6.875" style="37" customWidth="1"/>
    <col min="2" max="2" width="40.00390625" style="59" customWidth="1"/>
    <col min="3" max="3" width="14.375" style="37" bestFit="1" customWidth="1"/>
    <col min="4" max="4" width="13.00390625" style="37" bestFit="1" customWidth="1"/>
    <col min="5" max="6" width="13.00390625" style="37" customWidth="1"/>
    <col min="7" max="7" width="14.375" style="37" bestFit="1" customWidth="1"/>
    <col min="8" max="8" width="45.125" style="37" customWidth="1"/>
    <col min="9" max="9" width="14.375" style="37" bestFit="1" customWidth="1"/>
    <col min="10" max="10" width="13.00390625" style="37" bestFit="1" customWidth="1"/>
    <col min="11" max="12" width="13.00390625" style="37" customWidth="1"/>
    <col min="13" max="13" width="14.375" style="37" bestFit="1" customWidth="1"/>
    <col min="14" max="16384" width="9.375" style="37" customWidth="1"/>
  </cols>
  <sheetData>
    <row r="1" spans="2:9" ht="21.75" customHeight="1">
      <c r="B1" s="383" t="s">
        <v>472</v>
      </c>
      <c r="C1" s="383"/>
      <c r="D1" s="383"/>
      <c r="E1" s="383"/>
      <c r="F1" s="383"/>
      <c r="G1" s="383"/>
      <c r="H1" s="383"/>
      <c r="I1" s="383"/>
    </row>
    <row r="2" spans="2:13" ht="55.5" customHeight="1">
      <c r="B2" s="115" t="s">
        <v>385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9:13" ht="14.25" thickBot="1">
      <c r="I3" s="117" t="s">
        <v>377</v>
      </c>
      <c r="J3" s="117"/>
      <c r="K3" s="117"/>
      <c r="L3" s="117"/>
      <c r="M3" s="117"/>
    </row>
    <row r="4" spans="1:13" ht="18" customHeight="1" thickBot="1">
      <c r="A4" s="380" t="s">
        <v>52</v>
      </c>
      <c r="B4" s="118" t="s">
        <v>40</v>
      </c>
      <c r="C4" s="119"/>
      <c r="D4" s="273"/>
      <c r="E4" s="273"/>
      <c r="F4" s="273"/>
      <c r="G4" s="273"/>
      <c r="H4" s="118" t="s">
        <v>41</v>
      </c>
      <c r="I4" s="120"/>
      <c r="J4" s="120"/>
      <c r="K4" s="120"/>
      <c r="L4" s="120"/>
      <c r="M4" s="120"/>
    </row>
    <row r="5" spans="1:13" s="121" customFormat="1" ht="35.25" customHeight="1" thickBot="1">
      <c r="A5" s="381"/>
      <c r="B5" s="60" t="s">
        <v>45</v>
      </c>
      <c r="C5" s="28" t="s">
        <v>382</v>
      </c>
      <c r="D5" s="28" t="s">
        <v>427</v>
      </c>
      <c r="E5" s="28" t="s">
        <v>460</v>
      </c>
      <c r="F5" s="28" t="s">
        <v>462</v>
      </c>
      <c r="G5" s="28" t="s">
        <v>463</v>
      </c>
      <c r="H5" s="60" t="s">
        <v>45</v>
      </c>
      <c r="I5" s="28" t="s">
        <v>382</v>
      </c>
      <c r="J5" s="28" t="s">
        <v>427</v>
      </c>
      <c r="K5" s="28" t="s">
        <v>460</v>
      </c>
      <c r="L5" s="28" t="s">
        <v>462</v>
      </c>
      <c r="M5" s="28" t="s">
        <v>463</v>
      </c>
    </row>
    <row r="6" spans="1:13" s="126" customFormat="1" ht="12" customHeight="1" thickBot="1">
      <c r="A6" s="122">
        <v>1</v>
      </c>
      <c r="B6" s="123">
        <v>2</v>
      </c>
      <c r="C6" s="124" t="s">
        <v>8</v>
      </c>
      <c r="D6" s="274"/>
      <c r="E6" s="274"/>
      <c r="F6" s="274"/>
      <c r="G6" s="274"/>
      <c r="H6" s="123" t="s">
        <v>9</v>
      </c>
      <c r="I6" s="125" t="s">
        <v>10</v>
      </c>
      <c r="J6" s="125"/>
      <c r="K6" s="125"/>
      <c r="L6" s="125"/>
      <c r="M6" s="125"/>
    </row>
    <row r="7" spans="1:13" ht="12.75">
      <c r="A7" s="127" t="s">
        <v>6</v>
      </c>
      <c r="B7" s="128" t="s">
        <v>304</v>
      </c>
      <c r="C7" s="104">
        <f>'1.sz.mell.összevont mérl.'!C7</f>
        <v>93255749</v>
      </c>
      <c r="D7" s="104">
        <f>'1.sz.mell.összevont mérl.'!D7</f>
        <v>1152482</v>
      </c>
      <c r="E7" s="104">
        <f>'1.sz.mell.összevont mérl.'!E7</f>
        <v>3439331</v>
      </c>
      <c r="F7" s="104">
        <f>'1.sz.mell.összevont mérl.'!F7</f>
        <v>5427275</v>
      </c>
      <c r="G7" s="275">
        <f>SUM(C7:E7)</f>
        <v>97847562</v>
      </c>
      <c r="H7" s="128" t="s">
        <v>46</v>
      </c>
      <c r="I7" s="110">
        <f>'1.sz.mell.összevont mérl.'!C93</f>
        <v>107229390</v>
      </c>
      <c r="J7" s="110">
        <f>'1.sz.mell.összevont mérl.'!D93</f>
        <v>312494</v>
      </c>
      <c r="K7" s="110">
        <f>'1.sz.mell.összevont mérl.'!E93</f>
        <v>1971186</v>
      </c>
      <c r="L7" s="110">
        <f>'1.sz.mell.összevont mérl.'!F93</f>
        <v>2921049</v>
      </c>
      <c r="M7" s="110">
        <f aca="true" t="shared" si="0" ref="M7:M12">SUM(I7:K7)</f>
        <v>109513070</v>
      </c>
    </row>
    <row r="8" spans="1:13" ht="12.75" customHeight="1">
      <c r="A8" s="129" t="s">
        <v>7</v>
      </c>
      <c r="B8" s="130" t="s">
        <v>305</v>
      </c>
      <c r="C8" s="105">
        <f>'1.sz.mell.összevont mérl.'!C14</f>
        <v>16493700</v>
      </c>
      <c r="D8" s="105">
        <f>'1.sz.mell.összevont mérl.'!D14</f>
        <v>2023897</v>
      </c>
      <c r="E8" s="105">
        <f>'1.sz.mell.összevont mérl.'!E14</f>
        <v>2666650</v>
      </c>
      <c r="F8" s="105">
        <f>'1.sz.mell.összevont mérl.'!F14</f>
        <v>0</v>
      </c>
      <c r="G8" s="275">
        <f>SUM(C8:E8)</f>
        <v>21184247</v>
      </c>
      <c r="H8" s="130" t="s">
        <v>106</v>
      </c>
      <c r="I8" s="110">
        <f>'1.sz.mell.összevont mérl.'!C94</f>
        <v>23342860</v>
      </c>
      <c r="J8" s="110">
        <f>'1.sz.mell.összevont mérl.'!D94</f>
        <v>72004</v>
      </c>
      <c r="K8" s="110">
        <f>'1.sz.mell.összevont mérl.'!E94</f>
        <v>469661</v>
      </c>
      <c r="L8" s="110">
        <f>'1.sz.mell.összevont mérl.'!F94</f>
        <v>913131</v>
      </c>
      <c r="M8" s="110">
        <f t="shared" si="0"/>
        <v>23884525</v>
      </c>
    </row>
    <row r="9" spans="1:13" ht="12.75" customHeight="1">
      <c r="A9" s="129" t="s">
        <v>8</v>
      </c>
      <c r="B9" s="130" t="s">
        <v>328</v>
      </c>
      <c r="C9" s="105"/>
      <c r="D9" s="105"/>
      <c r="E9" s="276"/>
      <c r="F9" s="276"/>
      <c r="G9" s="276"/>
      <c r="H9" s="130" t="s">
        <v>129</v>
      </c>
      <c r="I9" s="110">
        <f>'1.sz.mell.összevont mérl.'!C95</f>
        <v>67710747</v>
      </c>
      <c r="J9" s="110">
        <f>'1.sz.mell.összevont mérl.'!D95</f>
        <v>2194836</v>
      </c>
      <c r="K9" s="110">
        <f>'1.sz.mell.összevont mérl.'!E95</f>
        <v>12537480</v>
      </c>
      <c r="L9" s="110">
        <f>'1.sz.mell.összevont mérl.'!F95</f>
        <v>2133600</v>
      </c>
      <c r="M9" s="110">
        <f t="shared" si="0"/>
        <v>82443063</v>
      </c>
    </row>
    <row r="10" spans="1:13" ht="12.75" customHeight="1">
      <c r="A10" s="129" t="s">
        <v>9</v>
      </c>
      <c r="B10" s="130" t="s">
        <v>97</v>
      </c>
      <c r="C10" s="105">
        <f>'1.sz.mell.összevont mérl.'!C28</f>
        <v>132700000</v>
      </c>
      <c r="D10" s="105">
        <f>'1.sz.mell.összevont mérl.'!D28</f>
        <v>0</v>
      </c>
      <c r="E10" s="105">
        <f>'1.sz.mell.összevont mérl.'!E28</f>
        <v>0</v>
      </c>
      <c r="F10" s="105">
        <f>'1.sz.mell.összevont mérl.'!F28</f>
        <v>36300000</v>
      </c>
      <c r="G10" s="275">
        <f>SUM(C10:E10)</f>
        <v>132700000</v>
      </c>
      <c r="H10" s="130" t="s">
        <v>107</v>
      </c>
      <c r="I10" s="110">
        <f>'1.sz.mell.összevont mérl.'!C96</f>
        <v>3000000</v>
      </c>
      <c r="J10" s="110">
        <f>'1.sz.mell.összevont mérl.'!D96</f>
        <v>0</v>
      </c>
      <c r="K10" s="110">
        <f>'1.sz.mell.összevont mérl.'!E96</f>
        <v>1428750</v>
      </c>
      <c r="L10" s="110">
        <f>'1.sz.mell.összevont mérl.'!F96</f>
        <v>0</v>
      </c>
      <c r="M10" s="110">
        <f t="shared" si="0"/>
        <v>4428750</v>
      </c>
    </row>
    <row r="11" spans="1:13" ht="12.75" customHeight="1">
      <c r="A11" s="129" t="s">
        <v>10</v>
      </c>
      <c r="B11" s="131" t="s">
        <v>306</v>
      </c>
      <c r="C11" s="105">
        <f>'1.sz.mell.összevont mérl.'!C52</f>
        <v>0</v>
      </c>
      <c r="D11" s="105">
        <f>'1.sz.mell.összevont mérl.'!D52</f>
        <v>0</v>
      </c>
      <c r="E11" s="105">
        <f>'1.sz.mell.összevont mérl.'!E52</f>
        <v>292030</v>
      </c>
      <c r="F11" s="105">
        <f>'1.sz.mell.összevont mérl.'!F52</f>
        <v>30000</v>
      </c>
      <c r="G11" s="275">
        <f>SUM(C11:E11)</f>
        <v>292030</v>
      </c>
      <c r="H11" s="130" t="s">
        <v>108</v>
      </c>
      <c r="I11" s="110">
        <f>'1.sz.mell.összevont mérl.'!C97</f>
        <v>50159000</v>
      </c>
      <c r="J11" s="110">
        <f>'1.sz.mell.összevont mérl.'!D97</f>
        <v>8523897</v>
      </c>
      <c r="K11" s="110">
        <f>'1.sz.mell.összevont mérl.'!E97</f>
        <v>500000</v>
      </c>
      <c r="L11" s="110">
        <f>'1.sz.mell.összevont mérl.'!F97</f>
        <v>0</v>
      </c>
      <c r="M11" s="110">
        <f t="shared" si="0"/>
        <v>59182897</v>
      </c>
    </row>
    <row r="12" spans="1:13" ht="12.75" customHeight="1">
      <c r="A12" s="129" t="s">
        <v>11</v>
      </c>
      <c r="B12" s="130" t="s">
        <v>307</v>
      </c>
      <c r="C12" s="106"/>
      <c r="D12" s="106"/>
      <c r="E12" s="277"/>
      <c r="F12" s="277"/>
      <c r="G12" s="277"/>
      <c r="H12" s="130" t="s">
        <v>37</v>
      </c>
      <c r="I12" s="111">
        <f>'1.sz.mell.összevont mérl.'!C122</f>
        <v>908811</v>
      </c>
      <c r="J12" s="111">
        <f>'1.sz.mell.összevont mérl.'!D122</f>
        <v>3968066</v>
      </c>
      <c r="K12" s="111">
        <f>'1.sz.mell.összevont mérl.'!E122</f>
        <v>-3787166</v>
      </c>
      <c r="L12" s="111">
        <f>'1.sz.mell.összevont mérl.'!F122</f>
        <v>38400645</v>
      </c>
      <c r="M12" s="110">
        <f t="shared" si="0"/>
        <v>1089711</v>
      </c>
    </row>
    <row r="13" spans="1:13" ht="12.75" customHeight="1">
      <c r="A13" s="129" t="s">
        <v>12</v>
      </c>
      <c r="B13" s="130" t="s">
        <v>186</v>
      </c>
      <c r="C13" s="105">
        <f>'1.sz.mell.összevont mérl.'!C35</f>
        <v>12662559</v>
      </c>
      <c r="D13" s="105">
        <f>'1.sz.mell.összevont mérl.'!D35</f>
        <v>0</v>
      </c>
      <c r="E13" s="105">
        <f>'1.sz.mell.összevont mérl.'!E35</f>
        <v>2610450</v>
      </c>
      <c r="F13" s="105">
        <f>'1.sz.mell.összevont mérl.'!F35</f>
        <v>2941350</v>
      </c>
      <c r="G13" s="275">
        <f>SUM(C13:E13)</f>
        <v>15273009</v>
      </c>
      <c r="H13" s="32"/>
      <c r="I13" s="111"/>
      <c r="J13" s="111"/>
      <c r="K13" s="111"/>
      <c r="L13" s="111"/>
      <c r="M13" s="111"/>
    </row>
    <row r="14" spans="1:13" ht="12.75" customHeight="1">
      <c r="A14" s="129" t="s">
        <v>13</v>
      </c>
      <c r="B14" s="32"/>
      <c r="C14" s="105"/>
      <c r="D14" s="276"/>
      <c r="E14" s="276"/>
      <c r="F14" s="276"/>
      <c r="G14" s="276"/>
      <c r="H14" s="32"/>
      <c r="I14" s="111"/>
      <c r="J14" s="111"/>
      <c r="K14" s="111"/>
      <c r="L14" s="111"/>
      <c r="M14" s="111"/>
    </row>
    <row r="15" spans="1:13" ht="12.75" customHeight="1">
      <c r="A15" s="129" t="s">
        <v>14</v>
      </c>
      <c r="B15" s="32"/>
      <c r="C15" s="105"/>
      <c r="D15" s="276"/>
      <c r="E15" s="276"/>
      <c r="F15" s="276"/>
      <c r="G15" s="276"/>
      <c r="H15" s="32"/>
      <c r="I15" s="111"/>
      <c r="J15" s="111"/>
      <c r="K15" s="111"/>
      <c r="L15" s="111"/>
      <c r="M15" s="111"/>
    </row>
    <row r="16" spans="1:13" ht="12.75" customHeight="1">
      <c r="A16" s="129" t="s">
        <v>15</v>
      </c>
      <c r="B16" s="32"/>
      <c r="C16" s="105"/>
      <c r="D16" s="276"/>
      <c r="E16" s="276"/>
      <c r="F16" s="276"/>
      <c r="G16" s="276"/>
      <c r="H16" s="32"/>
      <c r="I16" s="111"/>
      <c r="J16" s="111"/>
      <c r="K16" s="111"/>
      <c r="L16" s="111"/>
      <c r="M16" s="111"/>
    </row>
    <row r="17" spans="1:13" ht="12.75" customHeight="1">
      <c r="A17" s="129" t="s">
        <v>16</v>
      </c>
      <c r="B17" s="32"/>
      <c r="C17" s="105"/>
      <c r="D17" s="276"/>
      <c r="E17" s="276"/>
      <c r="F17" s="276"/>
      <c r="G17" s="276"/>
      <c r="H17" s="32"/>
      <c r="I17" s="111"/>
      <c r="J17" s="111"/>
      <c r="K17" s="111"/>
      <c r="L17" s="111"/>
      <c r="M17" s="111"/>
    </row>
    <row r="18" spans="1:13" ht="12.75" customHeight="1" thickBot="1">
      <c r="A18" s="129" t="s">
        <v>17</v>
      </c>
      <c r="B18" s="38"/>
      <c r="C18" s="107"/>
      <c r="D18" s="278"/>
      <c r="E18" s="278"/>
      <c r="F18" s="278"/>
      <c r="G18" s="278"/>
      <c r="H18" s="32"/>
      <c r="I18" s="112"/>
      <c r="J18" s="112"/>
      <c r="K18" s="112"/>
      <c r="L18" s="112"/>
      <c r="M18" s="112"/>
    </row>
    <row r="19" spans="1:13" ht="21.75" thickBot="1">
      <c r="A19" s="132" t="s">
        <v>18</v>
      </c>
      <c r="B19" s="52" t="s">
        <v>329</v>
      </c>
      <c r="C19" s="108">
        <f>+C7+C8+C10+C11+C13+C14+C15+C16+C17+C18</f>
        <v>255112008</v>
      </c>
      <c r="D19" s="108">
        <f>+D7+D8+D10+D11+D13+D14+D15+D16+D17+D18</f>
        <v>3176379</v>
      </c>
      <c r="E19" s="108">
        <f>+E7+E8+E10+E11+E13+E14+E15+E16+E17+E18</f>
        <v>9008461</v>
      </c>
      <c r="F19" s="108">
        <f>+F7+F8+F10+F11+F13+F14+F15+F16+F17+F18</f>
        <v>44698625</v>
      </c>
      <c r="G19" s="108">
        <f>+G7+G8+G10+G11+G13+G14+G15+G16+G17+G18</f>
        <v>267296848</v>
      </c>
      <c r="H19" s="52" t="s">
        <v>313</v>
      </c>
      <c r="I19" s="113">
        <f>SUM(I7:I18)</f>
        <v>252350808</v>
      </c>
      <c r="J19" s="113">
        <f>SUM(J7:J18)</f>
        <v>15071297</v>
      </c>
      <c r="K19" s="113">
        <f>SUM(K7:K18)</f>
        <v>13119911</v>
      </c>
      <c r="L19" s="113">
        <f>SUM(L7:L18)</f>
        <v>44368425</v>
      </c>
      <c r="M19" s="113">
        <f>SUM(M7:M18)</f>
        <v>280542016</v>
      </c>
    </row>
    <row r="20" spans="1:13" ht="22.5">
      <c r="A20" s="133" t="s">
        <v>19</v>
      </c>
      <c r="B20" s="134" t="s">
        <v>518</v>
      </c>
      <c r="C20" s="229">
        <f>+C21+C22+C23+C24</f>
        <v>121428258</v>
      </c>
      <c r="D20" s="229">
        <f>+D21+D22+D23+D24</f>
        <v>15350942</v>
      </c>
      <c r="E20" s="229">
        <f>+E21+E22+E23+E24</f>
        <v>1124925</v>
      </c>
      <c r="F20" s="229"/>
      <c r="G20" s="229">
        <f>+G21+G22+G23+G24</f>
        <v>137904125</v>
      </c>
      <c r="H20" s="135" t="s">
        <v>114</v>
      </c>
      <c r="I20" s="114"/>
      <c r="J20" s="114"/>
      <c r="K20" s="114"/>
      <c r="L20" s="114"/>
      <c r="M20" s="114"/>
    </row>
    <row r="21" spans="1:13" ht="12.75" customHeight="1">
      <c r="A21" s="136" t="s">
        <v>20</v>
      </c>
      <c r="B21" s="135" t="s">
        <v>122</v>
      </c>
      <c r="C21" s="42"/>
      <c r="D21" s="279">
        <f>'1.sz.mell.összevont mérl.'!D73-'2.2.sz.mell_felh_mérl. '!D20</f>
        <v>15131038</v>
      </c>
      <c r="E21" s="279">
        <f>'1.sz.mell.összevont mérl.'!E73-'2.2.sz.mell_felh_mérl. '!E20</f>
        <v>0</v>
      </c>
      <c r="F21" s="279"/>
      <c r="G21" s="279">
        <f>SUM(C21:E21)</f>
        <v>15131038</v>
      </c>
      <c r="H21" s="135" t="s">
        <v>312</v>
      </c>
      <c r="I21" s="43"/>
      <c r="J21" s="43"/>
      <c r="K21" s="43"/>
      <c r="L21" s="43"/>
      <c r="M21" s="43"/>
    </row>
    <row r="22" spans="1:13" ht="12.75" customHeight="1">
      <c r="A22" s="136" t="s">
        <v>21</v>
      </c>
      <c r="B22" s="135" t="s">
        <v>123</v>
      </c>
      <c r="C22" s="42"/>
      <c r="D22" s="279"/>
      <c r="E22" s="279"/>
      <c r="F22" s="279"/>
      <c r="G22" s="279"/>
      <c r="H22" s="135" t="s">
        <v>90</v>
      </c>
      <c r="I22" s="43"/>
      <c r="J22" s="43"/>
      <c r="K22" s="43"/>
      <c r="L22" s="43"/>
      <c r="M22" s="43"/>
    </row>
    <row r="23" spans="1:13" ht="12.75" customHeight="1">
      <c r="A23" s="136" t="s">
        <v>22</v>
      </c>
      <c r="B23" s="135" t="s">
        <v>127</v>
      </c>
      <c r="C23" s="42"/>
      <c r="D23" s="279"/>
      <c r="E23" s="279"/>
      <c r="F23" s="279"/>
      <c r="G23" s="279"/>
      <c r="H23" s="135" t="s">
        <v>91</v>
      </c>
      <c r="I23" s="43"/>
      <c r="J23" s="43"/>
      <c r="K23" s="43"/>
      <c r="L23" s="43"/>
      <c r="M23" s="43"/>
    </row>
    <row r="24" spans="1:13" ht="12.75" customHeight="1">
      <c r="A24" s="136" t="s">
        <v>23</v>
      </c>
      <c r="B24" s="135" t="s">
        <v>128</v>
      </c>
      <c r="C24" s="42">
        <f>'1.sz.mell.összevont mérl.'!C79</f>
        <v>121428258</v>
      </c>
      <c r="D24" s="280">
        <f>'1.sz.mell.összevont mérl.'!D79</f>
        <v>219904</v>
      </c>
      <c r="E24" s="280">
        <f>'1.sz.mell.összevont mérl.'!E79</f>
        <v>1124925</v>
      </c>
      <c r="F24" s="280">
        <f>'1.sz.mell.összevont mérl.'!F79</f>
        <v>2685280</v>
      </c>
      <c r="G24" s="279">
        <f>SUM(C24:E24)</f>
        <v>122773087</v>
      </c>
      <c r="H24" s="134" t="s">
        <v>130</v>
      </c>
      <c r="I24" s="43"/>
      <c r="J24" s="43"/>
      <c r="K24" s="43"/>
      <c r="L24" s="43"/>
      <c r="M24" s="43"/>
    </row>
    <row r="25" spans="1:13" ht="12.75" customHeight="1">
      <c r="A25" s="136" t="s">
        <v>24</v>
      </c>
      <c r="B25" s="135" t="s">
        <v>309</v>
      </c>
      <c r="C25" s="137">
        <f>+C26+C27</f>
        <v>0</v>
      </c>
      <c r="D25" s="281"/>
      <c r="E25" s="281"/>
      <c r="F25" s="281"/>
      <c r="G25" s="281"/>
      <c r="H25" s="135" t="s">
        <v>115</v>
      </c>
      <c r="I25" s="43"/>
      <c r="J25" s="43"/>
      <c r="K25" s="43"/>
      <c r="L25" s="43"/>
      <c r="M25" s="43"/>
    </row>
    <row r="26" spans="1:13" ht="12.75" customHeight="1">
      <c r="A26" s="133" t="s">
        <v>25</v>
      </c>
      <c r="B26" s="134" t="s">
        <v>308</v>
      </c>
      <c r="C26" s="109"/>
      <c r="D26" s="280"/>
      <c r="E26" s="280"/>
      <c r="F26" s="280"/>
      <c r="G26" s="280"/>
      <c r="H26" s="128" t="s">
        <v>116</v>
      </c>
      <c r="I26" s="114"/>
      <c r="J26" s="114"/>
      <c r="K26" s="114"/>
      <c r="L26" s="114"/>
      <c r="M26" s="114"/>
    </row>
    <row r="27" spans="1:13" ht="12.75" customHeight="1" thickBot="1">
      <c r="A27" s="136" t="s">
        <v>26</v>
      </c>
      <c r="B27" s="144" t="s">
        <v>138</v>
      </c>
      <c r="C27" s="42"/>
      <c r="D27" s="279"/>
      <c r="E27" s="279"/>
      <c r="F27" s="279"/>
      <c r="G27" s="279"/>
      <c r="H27" s="32" t="s">
        <v>363</v>
      </c>
      <c r="I27" s="43">
        <f>'1.sz.mell.összevont mérl.'!C138</f>
        <v>121428258</v>
      </c>
      <c r="J27" s="43">
        <f>'1.sz.mell.összevont mérl.'!D138</f>
        <v>3456024</v>
      </c>
      <c r="K27" s="43">
        <f>'1.sz.mell.összevont mérl.'!E138</f>
        <v>1124925</v>
      </c>
      <c r="L27" s="43">
        <f>'1.sz.mell.összevont mérl.'!F138</f>
        <v>2685280</v>
      </c>
      <c r="M27" s="43">
        <f>SUM(I27:K27)</f>
        <v>126009207</v>
      </c>
    </row>
    <row r="28" spans="1:13" ht="21.75" thickBot="1">
      <c r="A28" s="132" t="s">
        <v>27</v>
      </c>
      <c r="B28" s="52" t="s">
        <v>310</v>
      </c>
      <c r="C28" s="108">
        <f>+C20+C25</f>
        <v>121428258</v>
      </c>
      <c r="D28" s="108">
        <f>+D20+D25</f>
        <v>15350942</v>
      </c>
      <c r="E28" s="108">
        <f>+E20+E25</f>
        <v>1124925</v>
      </c>
      <c r="F28" s="108">
        <f>+F20+F25</f>
        <v>0</v>
      </c>
      <c r="G28" s="108">
        <f>+G20+G25</f>
        <v>137904125</v>
      </c>
      <c r="H28" s="52" t="s">
        <v>314</v>
      </c>
      <c r="I28" s="113">
        <f>SUM(I20:I27)</f>
        <v>121428258</v>
      </c>
      <c r="J28" s="113">
        <f>SUM(J20:J27)</f>
        <v>3456024</v>
      </c>
      <c r="K28" s="113">
        <f>SUM(K20:K27)</f>
        <v>1124925</v>
      </c>
      <c r="L28" s="113">
        <f>SUM(L20:L27)</f>
        <v>2685280</v>
      </c>
      <c r="M28" s="113">
        <f>SUM(M20:M27)</f>
        <v>126009207</v>
      </c>
    </row>
    <row r="29" spans="1:13" ht="13.5" thickBot="1">
      <c r="A29" s="132" t="s">
        <v>28</v>
      </c>
      <c r="B29" s="138" t="s">
        <v>311</v>
      </c>
      <c r="C29" s="139">
        <f>+C19+C28</f>
        <v>376540266</v>
      </c>
      <c r="D29" s="139">
        <f>+D19+D28</f>
        <v>18527321</v>
      </c>
      <c r="E29" s="139">
        <f>+E19+E28</f>
        <v>10133386</v>
      </c>
      <c r="F29" s="139">
        <f>+F19+F28</f>
        <v>44698625</v>
      </c>
      <c r="G29" s="139">
        <f>+G19+G28</f>
        <v>405200973</v>
      </c>
      <c r="H29" s="138" t="s">
        <v>315</v>
      </c>
      <c r="I29" s="139">
        <f>+I19+I28</f>
        <v>373779066</v>
      </c>
      <c r="J29" s="139">
        <f>+J19+J28</f>
        <v>18527321</v>
      </c>
      <c r="K29" s="139">
        <f>+K19+K28</f>
        <v>14244836</v>
      </c>
      <c r="L29" s="139">
        <f>+L19+L28</f>
        <v>47053705</v>
      </c>
      <c r="M29" s="139">
        <f>+M19+M28</f>
        <v>406551223</v>
      </c>
    </row>
    <row r="30" spans="1:13" ht="13.5" thickBot="1">
      <c r="A30" s="132" t="s">
        <v>29</v>
      </c>
      <c r="B30" s="138" t="s">
        <v>92</v>
      </c>
      <c r="C30" s="139" t="str">
        <f>IF(C19-I19&lt;0,I19-C19,"-")</f>
        <v>-</v>
      </c>
      <c r="D30" s="139">
        <f>IF(D19-J19&lt;0,J19-D19,"-")</f>
        <v>11894918</v>
      </c>
      <c r="E30" s="139">
        <f>IF(E19-K19&lt;0,K19-E19,"-")</f>
        <v>4111450</v>
      </c>
      <c r="F30" s="139" t="str">
        <f>IF(F19-L19&lt;0,L19-F19,"-")</f>
        <v>-</v>
      </c>
      <c r="G30" s="139">
        <f>IF(G19-M19&lt;0,M19-G19,"-")</f>
        <v>13245168</v>
      </c>
      <c r="H30" s="138" t="s">
        <v>93</v>
      </c>
      <c r="I30" s="139">
        <f>IF(C19-I19&gt;0,C19-I19,"-")</f>
        <v>2761200</v>
      </c>
      <c r="J30" s="139" t="str">
        <f>IF(D19-J19&gt;0,D19-J19,"-")</f>
        <v>-</v>
      </c>
      <c r="K30" s="139" t="str">
        <f>IF(E19-K19&gt;0,E19-K19,"-")</f>
        <v>-</v>
      </c>
      <c r="L30" s="139">
        <f>IF(F19-L19&gt;0,F19-L19,"-")</f>
        <v>330200</v>
      </c>
      <c r="M30" s="139" t="str">
        <f>IF(G19-M19&gt;0,G19-M19,"-")</f>
        <v>-</v>
      </c>
    </row>
    <row r="31" spans="1:13" ht="13.5" thickBot="1">
      <c r="A31" s="132" t="s">
        <v>30</v>
      </c>
      <c r="B31" s="138" t="s">
        <v>131</v>
      </c>
      <c r="C31" s="139" t="str">
        <f>IF(C19+C20-I29&lt;0,I29-(C19+C20),"-")</f>
        <v>-</v>
      </c>
      <c r="D31" s="139" t="str">
        <f>IF(D19+D20-J29&lt;0,J29-(D19+D20),"-")</f>
        <v>-</v>
      </c>
      <c r="E31" s="139">
        <f>IF(E19+E20-K29&lt;0,K29-(E19+E20),"-")</f>
        <v>4111450</v>
      </c>
      <c r="F31" s="139">
        <f>IF(F19+F20-L29&lt;0,L29-(F19+F20),"-")</f>
        <v>2355080</v>
      </c>
      <c r="G31" s="139">
        <f>IF(G19+G20-M29&lt;0,M29-(G19+G20),"-")</f>
        <v>1350250</v>
      </c>
      <c r="H31" s="138" t="s">
        <v>132</v>
      </c>
      <c r="I31" s="139">
        <f>IF(C19+C20-I29&gt;0,C19+C20-I29,"-")</f>
        <v>2761200</v>
      </c>
      <c r="J31" s="139" t="str">
        <f>IF(D19+D20-J29&gt;0,D19+D20-J29,"-")</f>
        <v>-</v>
      </c>
      <c r="K31" s="139" t="str">
        <f>IF(E19+E20-K29&gt;0,E19+E20-K29,"-")</f>
        <v>-</v>
      </c>
      <c r="L31" s="139" t="str">
        <f>IF(F19+F20-L29&gt;0,F19+F20-L29,"-")</f>
        <v>-</v>
      </c>
      <c r="M31" s="139" t="str">
        <f>IF(G19+G20-M29&gt;0,G19+G20-M29,"-")</f>
        <v>-</v>
      </c>
    </row>
    <row r="32" spans="2:8" ht="18.75">
      <c r="B32" s="382"/>
      <c r="C32" s="382"/>
      <c r="D32" s="382"/>
      <c r="E32" s="382"/>
      <c r="F32" s="382"/>
      <c r="G32" s="382"/>
      <c r="H32" s="382"/>
    </row>
  </sheetData>
  <sheetProtection/>
  <mergeCells count="3">
    <mergeCell ref="A4:A5"/>
    <mergeCell ref="B32:H32"/>
    <mergeCell ref="B1:I1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  <headerFooter alignWithMargins="0">
    <oddFooter xml:space="preserve">&amp;CMódosította a 3/2018. (II.22.) Önkormányzati rendelet. Hatályos: 2017. XII.31. napjától.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34"/>
  <sheetViews>
    <sheetView zoomScaleSheetLayoutView="115" workbookViewId="0" topLeftCell="A1">
      <selection activeCell="Q23" sqref="Q23"/>
    </sheetView>
  </sheetViews>
  <sheetFormatPr defaultColWidth="9.00390625" defaultRowHeight="12.75"/>
  <cols>
    <col min="1" max="1" width="6.875" style="37" customWidth="1"/>
    <col min="2" max="2" width="43.00390625" style="59" customWidth="1"/>
    <col min="3" max="3" width="11.875" style="37" bestFit="1" customWidth="1"/>
    <col min="4" max="4" width="13.00390625" style="37" bestFit="1" customWidth="1"/>
    <col min="5" max="6" width="13.00390625" style="37" customWidth="1"/>
    <col min="7" max="7" width="13.00390625" style="37" bestFit="1" customWidth="1"/>
    <col min="8" max="8" width="40.625" style="37" customWidth="1"/>
    <col min="9" max="9" width="13.125" style="37" bestFit="1" customWidth="1"/>
    <col min="10" max="10" width="13.00390625" style="37" bestFit="1" customWidth="1"/>
    <col min="11" max="12" width="13.00390625" style="37" customWidth="1"/>
    <col min="13" max="13" width="13.00390625" style="37" bestFit="1" customWidth="1"/>
    <col min="14" max="16384" width="9.375" style="37" customWidth="1"/>
  </cols>
  <sheetData>
    <row r="1" spans="2:9" ht="21.75" customHeight="1">
      <c r="B1" s="383" t="s">
        <v>473</v>
      </c>
      <c r="C1" s="383"/>
      <c r="D1" s="383"/>
      <c r="E1" s="383"/>
      <c r="F1" s="383"/>
      <c r="G1" s="383"/>
      <c r="H1" s="383"/>
      <c r="I1" s="383"/>
    </row>
    <row r="2" spans="2:13" ht="52.5" customHeight="1">
      <c r="B2" s="115" t="s">
        <v>384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9:13" ht="14.25" thickBot="1">
      <c r="I3" s="117" t="s">
        <v>377</v>
      </c>
      <c r="J3" s="117"/>
      <c r="K3" s="117"/>
      <c r="L3" s="117"/>
      <c r="M3" s="117"/>
    </row>
    <row r="4" spans="1:13" ht="13.5" thickBot="1">
      <c r="A4" s="384" t="s">
        <v>52</v>
      </c>
      <c r="B4" s="118" t="s">
        <v>40</v>
      </c>
      <c r="C4" s="119"/>
      <c r="D4" s="273"/>
      <c r="E4" s="273"/>
      <c r="F4" s="273"/>
      <c r="G4" s="273"/>
      <c r="H4" s="118" t="s">
        <v>41</v>
      </c>
      <c r="I4" s="120"/>
      <c r="J4" s="120"/>
      <c r="K4" s="120"/>
      <c r="L4" s="120"/>
      <c r="M4" s="120"/>
    </row>
    <row r="5" spans="1:13" s="121" customFormat="1" ht="24.75" thickBot="1">
      <c r="A5" s="385"/>
      <c r="B5" s="60" t="s">
        <v>45</v>
      </c>
      <c r="C5" s="28" t="s">
        <v>382</v>
      </c>
      <c r="D5" s="272" t="s">
        <v>427</v>
      </c>
      <c r="E5" s="28" t="s">
        <v>460</v>
      </c>
      <c r="F5" s="28" t="s">
        <v>462</v>
      </c>
      <c r="G5" s="28" t="s">
        <v>463</v>
      </c>
      <c r="H5" s="60" t="s">
        <v>45</v>
      </c>
      <c r="I5" s="28" t="s">
        <v>382</v>
      </c>
      <c r="J5" s="272" t="s">
        <v>427</v>
      </c>
      <c r="K5" s="28" t="s">
        <v>460</v>
      </c>
      <c r="L5" s="28" t="s">
        <v>462</v>
      </c>
      <c r="M5" s="28" t="s">
        <v>463</v>
      </c>
    </row>
    <row r="6" spans="1:13" s="121" customFormat="1" ht="13.5" thickBot="1">
      <c r="A6" s="122">
        <v>1</v>
      </c>
      <c r="B6" s="123">
        <v>2</v>
      </c>
      <c r="C6" s="124">
        <v>3</v>
      </c>
      <c r="D6" s="274"/>
      <c r="E6" s="274"/>
      <c r="F6" s="274"/>
      <c r="G6" s="274"/>
      <c r="H6" s="123">
        <v>4</v>
      </c>
      <c r="I6" s="125">
        <v>5</v>
      </c>
      <c r="J6" s="125"/>
      <c r="K6" s="125"/>
      <c r="L6" s="125"/>
      <c r="M6" s="125"/>
    </row>
    <row r="7" spans="1:13" ht="24" customHeight="1">
      <c r="A7" s="127" t="s">
        <v>6</v>
      </c>
      <c r="B7" s="128" t="s">
        <v>316</v>
      </c>
      <c r="C7" s="104">
        <f>'1.sz.mell.összevont mérl.'!C21</f>
        <v>0</v>
      </c>
      <c r="D7" s="104">
        <f>'1.sz.mell.összevont mérl.'!D21</f>
        <v>501994</v>
      </c>
      <c r="E7" s="104">
        <f>'1.sz.mell.összevont mérl.'!E21</f>
        <v>40000000</v>
      </c>
      <c r="F7" s="104"/>
      <c r="G7" s="104">
        <f>SUM(C7:E7)</f>
        <v>40501994</v>
      </c>
      <c r="H7" s="128" t="s">
        <v>124</v>
      </c>
      <c r="I7" s="110">
        <f>'1.sz.mell.összevont mérl.'!C109</f>
        <v>1219200</v>
      </c>
      <c r="J7" s="110">
        <f>'1.sz.mell.összevont mérl.'!D109</f>
        <v>6007280</v>
      </c>
      <c r="K7" s="110">
        <f>'1.sz.mell.összevont mérl.'!E109</f>
        <v>37025130</v>
      </c>
      <c r="L7" s="110">
        <f>'1.sz.mell.összevont mérl.'!F109</f>
        <v>0</v>
      </c>
      <c r="M7" s="110">
        <f>SUM(I7:K7)</f>
        <v>44251610</v>
      </c>
    </row>
    <row r="8" spans="1:13" ht="12.75">
      <c r="A8" s="129" t="s">
        <v>7</v>
      </c>
      <c r="B8" s="130" t="s">
        <v>317</v>
      </c>
      <c r="C8" s="105"/>
      <c r="D8" s="105"/>
      <c r="E8" s="105">
        <v>40000000</v>
      </c>
      <c r="F8" s="104"/>
      <c r="G8" s="104">
        <f>SUM(C8:E8)</f>
        <v>40000000</v>
      </c>
      <c r="H8" s="130" t="s">
        <v>321</v>
      </c>
      <c r="I8" s="111"/>
      <c r="J8" s="111"/>
      <c r="K8" s="111"/>
      <c r="L8" s="111"/>
      <c r="M8" s="111"/>
    </row>
    <row r="9" spans="1:13" ht="12.75" customHeight="1">
      <c r="A9" s="129" t="s">
        <v>8</v>
      </c>
      <c r="B9" s="130" t="s">
        <v>3</v>
      </c>
      <c r="C9" s="105">
        <f>'1.sz.mell.összevont mérl.'!C46</f>
        <v>0</v>
      </c>
      <c r="D9" s="105">
        <f>'1.sz.mell.összevont mérl.'!D46</f>
        <v>0</v>
      </c>
      <c r="E9" s="105">
        <f>'1.sz.mell.összevont mérl.'!E46</f>
        <v>1491580</v>
      </c>
      <c r="F9" s="104"/>
      <c r="G9" s="104">
        <f>SUM(C9:E9)</f>
        <v>1491580</v>
      </c>
      <c r="H9" s="130" t="s">
        <v>110</v>
      </c>
      <c r="I9" s="111">
        <f>'1.sz.mell.összevont mérl.'!C111</f>
        <v>900000</v>
      </c>
      <c r="J9" s="111">
        <f>'1.sz.mell.összevont mérl.'!D111</f>
        <v>8438400</v>
      </c>
      <c r="K9" s="111">
        <f>'1.sz.mell.összevont mérl.'!E111</f>
        <v>355000</v>
      </c>
      <c r="L9" s="111">
        <f>'1.sz.mell.összevont mérl.'!F111</f>
        <v>330200</v>
      </c>
      <c r="M9" s="111">
        <f>SUM(I9:K9)</f>
        <v>9693400</v>
      </c>
    </row>
    <row r="10" spans="1:13" ht="12.75" customHeight="1">
      <c r="A10" s="129" t="s">
        <v>9</v>
      </c>
      <c r="B10" s="130" t="s">
        <v>435</v>
      </c>
      <c r="C10" s="105"/>
      <c r="D10" s="105"/>
      <c r="E10" s="105"/>
      <c r="F10" s="105"/>
      <c r="G10" s="105"/>
      <c r="H10" s="130" t="s">
        <v>322</v>
      </c>
      <c r="I10" s="111"/>
      <c r="J10" s="111"/>
      <c r="K10" s="111"/>
      <c r="L10" s="111"/>
      <c r="M10" s="111"/>
    </row>
    <row r="11" spans="1:13" ht="12.75" customHeight="1">
      <c r="A11" s="129" t="s">
        <v>10</v>
      </c>
      <c r="B11" s="130" t="s">
        <v>318</v>
      </c>
      <c r="C11" s="105"/>
      <c r="D11" s="105"/>
      <c r="E11" s="105"/>
      <c r="F11" s="105"/>
      <c r="G11" s="105"/>
      <c r="H11" s="130" t="s">
        <v>126</v>
      </c>
      <c r="I11" s="111"/>
      <c r="J11" s="111"/>
      <c r="K11" s="111"/>
      <c r="L11" s="111"/>
      <c r="M11" s="111">
        <f>SUM(I11:K11)</f>
        <v>0</v>
      </c>
    </row>
    <row r="12" spans="1:13" ht="12.75" customHeight="1">
      <c r="A12" s="129" t="s">
        <v>11</v>
      </c>
      <c r="B12" s="130" t="s">
        <v>319</v>
      </c>
      <c r="C12" s="106">
        <f>'1.sz.mell.összevont mérl.'!C57</f>
        <v>0</v>
      </c>
      <c r="D12" s="106">
        <f>'1.sz.mell.összevont mérl.'!D57</f>
        <v>0</v>
      </c>
      <c r="E12" s="106">
        <f>'1.sz.mell.összevont mérl.'!E57</f>
        <v>0</v>
      </c>
      <c r="F12" s="310"/>
      <c r="G12" s="104">
        <f>SUM(C12:E12)</f>
        <v>0</v>
      </c>
      <c r="H12" s="32"/>
      <c r="I12" s="111"/>
      <c r="J12" s="111"/>
      <c r="K12" s="111"/>
      <c r="L12" s="111"/>
      <c r="M12" s="111"/>
    </row>
    <row r="13" spans="1:13" ht="12.75" customHeight="1">
      <c r="A13" s="129" t="s">
        <v>12</v>
      </c>
      <c r="B13" s="32"/>
      <c r="C13" s="105"/>
      <c r="D13" s="276"/>
      <c r="E13" s="276"/>
      <c r="F13" s="276"/>
      <c r="G13" s="276"/>
      <c r="H13" s="32"/>
      <c r="I13" s="111"/>
      <c r="J13" s="111"/>
      <c r="K13" s="111"/>
      <c r="L13" s="111"/>
      <c r="M13" s="111"/>
    </row>
    <row r="14" spans="1:13" ht="12.75" customHeight="1">
      <c r="A14" s="129" t="s">
        <v>13</v>
      </c>
      <c r="B14" s="32"/>
      <c r="C14" s="105"/>
      <c r="D14" s="276"/>
      <c r="E14" s="276"/>
      <c r="F14" s="276"/>
      <c r="G14" s="276"/>
      <c r="H14" s="32"/>
      <c r="I14" s="111"/>
      <c r="J14" s="111"/>
      <c r="K14" s="111"/>
      <c r="L14" s="111"/>
      <c r="M14" s="111"/>
    </row>
    <row r="15" spans="1:13" ht="12.75" customHeight="1">
      <c r="A15" s="129" t="s">
        <v>14</v>
      </c>
      <c r="B15" s="32"/>
      <c r="C15" s="106"/>
      <c r="D15" s="277"/>
      <c r="E15" s="277"/>
      <c r="F15" s="277"/>
      <c r="G15" s="277"/>
      <c r="H15" s="32"/>
      <c r="I15" s="111"/>
      <c r="J15" s="111"/>
      <c r="K15" s="111"/>
      <c r="L15" s="111"/>
      <c r="M15" s="111"/>
    </row>
    <row r="16" spans="1:13" ht="12.75">
      <c r="A16" s="129" t="s">
        <v>15</v>
      </c>
      <c r="B16" s="32"/>
      <c r="C16" s="106"/>
      <c r="D16" s="277"/>
      <c r="E16" s="277"/>
      <c r="F16" s="277"/>
      <c r="G16" s="277"/>
      <c r="H16" s="32"/>
      <c r="I16" s="111"/>
      <c r="J16" s="111"/>
      <c r="K16" s="111"/>
      <c r="L16" s="111"/>
      <c r="M16" s="111"/>
    </row>
    <row r="17" spans="1:13" ht="12.75" customHeight="1" thickBot="1">
      <c r="A17" s="172" t="s">
        <v>16</v>
      </c>
      <c r="B17" s="201"/>
      <c r="C17" s="174"/>
      <c r="D17" s="282"/>
      <c r="E17" s="282"/>
      <c r="F17" s="282"/>
      <c r="G17" s="282"/>
      <c r="H17" s="173" t="s">
        <v>37</v>
      </c>
      <c r="I17" s="154"/>
      <c r="J17" s="154"/>
      <c r="K17" s="154"/>
      <c r="L17" s="154"/>
      <c r="M17" s="154"/>
    </row>
    <row r="18" spans="1:13" ht="26.25" customHeight="1" thickBot="1">
      <c r="A18" s="132" t="s">
        <v>17</v>
      </c>
      <c r="B18" s="52" t="s">
        <v>330</v>
      </c>
      <c r="C18" s="108">
        <f>+C7+C9+C10+C12+C13+C14+C15+C16+C17</f>
        <v>0</v>
      </c>
      <c r="D18" s="108">
        <f>+D7+D9+D10+D12+D13+D14+D15+D16+D17</f>
        <v>501994</v>
      </c>
      <c r="E18" s="108">
        <f>+E7+E9+E10+E12+E13+E14+E15+E16+E17</f>
        <v>41491580</v>
      </c>
      <c r="F18" s="108"/>
      <c r="G18" s="108">
        <f>+G7+G9+G10+G12+G13+G14+G15+G16+G17</f>
        <v>41993574</v>
      </c>
      <c r="H18" s="52" t="s">
        <v>331</v>
      </c>
      <c r="I18" s="113">
        <f>+I7+I9+I11+I12+I13+I14+I15+I16+I17</f>
        <v>2119200</v>
      </c>
      <c r="J18" s="113">
        <f>+J7+J9+J11+J12+J13+J14+J15+J16+J17</f>
        <v>14445680</v>
      </c>
      <c r="K18" s="113">
        <f>+K7+K9+K11+K12+K13+K14+K15+K16+K17</f>
        <v>37380130</v>
      </c>
      <c r="L18" s="113">
        <f>+L7+L9+L11+L12+L13+L14+L15+L16+L17</f>
        <v>330200</v>
      </c>
      <c r="M18" s="113">
        <f>+M7+M9+M11+M12+M13+M14+M15+M16+M17</f>
        <v>53945010</v>
      </c>
    </row>
    <row r="19" spans="1:13" ht="12.75" customHeight="1">
      <c r="A19" s="127" t="s">
        <v>18</v>
      </c>
      <c r="B19" s="142" t="s">
        <v>143</v>
      </c>
      <c r="C19" s="149">
        <f>+C20+C21+C22+C23+C24</f>
        <v>0</v>
      </c>
      <c r="D19" s="283">
        <f>SUM(D20:D24)</f>
        <v>13943686</v>
      </c>
      <c r="E19" s="283"/>
      <c r="F19" s="283"/>
      <c r="G19" s="104">
        <f>SUM(C19:E19)</f>
        <v>13943686</v>
      </c>
      <c r="H19" s="135" t="s">
        <v>114</v>
      </c>
      <c r="I19" s="41"/>
      <c r="J19" s="41"/>
      <c r="K19" s="41"/>
      <c r="L19" s="41"/>
      <c r="M19" s="41"/>
    </row>
    <row r="20" spans="1:13" ht="12.75" customHeight="1">
      <c r="A20" s="129" t="s">
        <v>19</v>
      </c>
      <c r="B20" s="143" t="s">
        <v>133</v>
      </c>
      <c r="C20" s="42"/>
      <c r="D20" s="279">
        <f>J32-D18</f>
        <v>13943686</v>
      </c>
      <c r="E20" s="279"/>
      <c r="F20" s="284"/>
      <c r="G20" s="104">
        <f>SUM(C20:E20)</f>
        <v>13943686</v>
      </c>
      <c r="H20" s="135" t="s">
        <v>117</v>
      </c>
      <c r="I20" s="43"/>
      <c r="J20" s="43"/>
      <c r="K20" s="43"/>
      <c r="L20" s="43"/>
      <c r="M20" s="43"/>
    </row>
    <row r="21" spans="1:13" ht="12.75" customHeight="1">
      <c r="A21" s="127" t="s">
        <v>20</v>
      </c>
      <c r="B21" s="143" t="s">
        <v>134</v>
      </c>
      <c r="C21" s="42"/>
      <c r="D21" s="279"/>
      <c r="E21" s="279"/>
      <c r="F21" s="279"/>
      <c r="G21" s="279"/>
      <c r="H21" s="135" t="s">
        <v>90</v>
      </c>
      <c r="I21" s="43"/>
      <c r="J21" s="43"/>
      <c r="K21" s="43"/>
      <c r="L21" s="43"/>
      <c r="M21" s="43"/>
    </row>
    <row r="22" spans="1:13" ht="12.75" customHeight="1">
      <c r="A22" s="129" t="s">
        <v>21</v>
      </c>
      <c r="B22" s="143" t="s">
        <v>135</v>
      </c>
      <c r="C22" s="42"/>
      <c r="D22" s="279"/>
      <c r="E22" s="279"/>
      <c r="F22" s="279"/>
      <c r="G22" s="279"/>
      <c r="H22" s="135" t="s">
        <v>91</v>
      </c>
      <c r="I22" s="43"/>
      <c r="J22" s="43"/>
      <c r="K22" s="43"/>
      <c r="L22" s="43"/>
      <c r="M22" s="43"/>
    </row>
    <row r="23" spans="1:13" ht="12.75" customHeight="1">
      <c r="A23" s="127" t="s">
        <v>22</v>
      </c>
      <c r="B23" s="143" t="s">
        <v>136</v>
      </c>
      <c r="C23" s="42"/>
      <c r="D23" s="280"/>
      <c r="E23" s="280"/>
      <c r="F23" s="280"/>
      <c r="G23" s="280"/>
      <c r="H23" s="134" t="s">
        <v>130</v>
      </c>
      <c r="I23" s="43"/>
      <c r="J23" s="43"/>
      <c r="K23" s="43"/>
      <c r="L23" s="43"/>
      <c r="M23" s="43"/>
    </row>
    <row r="24" spans="1:13" ht="23.25" customHeight="1">
      <c r="A24" s="129" t="s">
        <v>23</v>
      </c>
      <c r="B24" s="144" t="s">
        <v>137</v>
      </c>
      <c r="C24" s="42"/>
      <c r="D24" s="279"/>
      <c r="E24" s="279"/>
      <c r="F24" s="279"/>
      <c r="G24" s="279"/>
      <c r="H24" s="135" t="s">
        <v>118</v>
      </c>
      <c r="I24" s="43"/>
      <c r="J24" s="43"/>
      <c r="K24" s="43"/>
      <c r="L24" s="43"/>
      <c r="M24" s="43"/>
    </row>
    <row r="25" spans="1:13" ht="20.25" customHeight="1">
      <c r="A25" s="127" t="s">
        <v>24</v>
      </c>
      <c r="B25" s="145" t="s">
        <v>517</v>
      </c>
      <c r="C25" s="137">
        <f>+C26+C27+C28+C29+C30</f>
        <v>0</v>
      </c>
      <c r="D25" s="283"/>
      <c r="E25" s="283"/>
      <c r="F25" s="283"/>
      <c r="G25" s="283"/>
      <c r="H25" s="146" t="s">
        <v>116</v>
      </c>
      <c r="I25" s="43"/>
      <c r="J25" s="43"/>
      <c r="K25" s="43"/>
      <c r="L25" s="43"/>
      <c r="M25" s="43"/>
    </row>
    <row r="26" spans="1:13" ht="12.75" customHeight="1">
      <c r="A26" s="129" t="s">
        <v>25</v>
      </c>
      <c r="B26" s="144" t="s">
        <v>138</v>
      </c>
      <c r="C26" s="42">
        <f>'5.1. sz. mell Önkorm'!C65</f>
        <v>0</v>
      </c>
      <c r="D26" s="284"/>
      <c r="E26" s="284"/>
      <c r="F26" s="284"/>
      <c r="G26" s="284"/>
      <c r="H26" s="146" t="s">
        <v>323</v>
      </c>
      <c r="I26" s="43">
        <f>'1.sz.mell.összevont mérl.'!C140</f>
        <v>642000</v>
      </c>
      <c r="J26" s="43">
        <f>'1.sz.mell.összevont mérl.'!D140</f>
        <v>0</v>
      </c>
      <c r="K26" s="43"/>
      <c r="L26" s="43"/>
      <c r="M26" s="111">
        <f>SUM(I26:K26)</f>
        <v>642000</v>
      </c>
    </row>
    <row r="27" spans="1:13" ht="12.75" customHeight="1">
      <c r="A27" s="127" t="s">
        <v>26</v>
      </c>
      <c r="B27" s="144" t="s">
        <v>139</v>
      </c>
      <c r="C27" s="42"/>
      <c r="D27" s="284"/>
      <c r="E27" s="284"/>
      <c r="F27" s="284"/>
      <c r="G27" s="284"/>
      <c r="H27" s="141"/>
      <c r="I27" s="43"/>
      <c r="J27" s="43"/>
      <c r="K27" s="43"/>
      <c r="L27" s="43"/>
      <c r="M27" s="43"/>
    </row>
    <row r="28" spans="1:13" ht="12.75" customHeight="1">
      <c r="A28" s="129" t="s">
        <v>27</v>
      </c>
      <c r="B28" s="143" t="s">
        <v>140</v>
      </c>
      <c r="C28" s="42"/>
      <c r="D28" s="284"/>
      <c r="E28" s="284"/>
      <c r="F28" s="284"/>
      <c r="G28" s="284"/>
      <c r="H28" s="50"/>
      <c r="I28" s="43"/>
      <c r="J28" s="43"/>
      <c r="K28" s="43"/>
      <c r="L28" s="43"/>
      <c r="M28" s="43"/>
    </row>
    <row r="29" spans="1:13" ht="12.75" customHeight="1">
      <c r="A29" s="127" t="s">
        <v>28</v>
      </c>
      <c r="B29" s="147" t="s">
        <v>141</v>
      </c>
      <c r="C29" s="42"/>
      <c r="D29" s="279"/>
      <c r="E29" s="279"/>
      <c r="F29" s="279"/>
      <c r="G29" s="279"/>
      <c r="H29" s="32"/>
      <c r="I29" s="43"/>
      <c r="J29" s="43"/>
      <c r="K29" s="43"/>
      <c r="L29" s="43"/>
      <c r="M29" s="43"/>
    </row>
    <row r="30" spans="1:13" ht="12.75" customHeight="1" thickBot="1">
      <c r="A30" s="129" t="s">
        <v>29</v>
      </c>
      <c r="B30" s="148" t="s">
        <v>142</v>
      </c>
      <c r="C30" s="42"/>
      <c r="D30" s="284"/>
      <c r="E30" s="284"/>
      <c r="F30" s="284"/>
      <c r="G30" s="284"/>
      <c r="H30" s="50"/>
      <c r="I30" s="43"/>
      <c r="J30" s="43"/>
      <c r="K30" s="43"/>
      <c r="L30" s="43"/>
      <c r="M30" s="43"/>
    </row>
    <row r="31" spans="1:13" ht="25.5" customHeight="1" thickBot="1">
      <c r="A31" s="132" t="s">
        <v>30</v>
      </c>
      <c r="B31" s="52" t="s">
        <v>320</v>
      </c>
      <c r="C31" s="108">
        <f>+C19+C25</f>
        <v>0</v>
      </c>
      <c r="D31" s="108">
        <f>+D19+D25</f>
        <v>13943686</v>
      </c>
      <c r="E31" s="108">
        <f>+E19+E25</f>
        <v>0</v>
      </c>
      <c r="F31" s="108">
        <f>+F19+F25</f>
        <v>0</v>
      </c>
      <c r="G31" s="113">
        <f>SUM(C31:E31)</f>
        <v>13943686</v>
      </c>
      <c r="H31" s="52" t="s">
        <v>516</v>
      </c>
      <c r="I31" s="113">
        <f>SUM(I19:I30)</f>
        <v>642000</v>
      </c>
      <c r="J31" s="113">
        <f>SUM(J19:J30)</f>
        <v>0</v>
      </c>
      <c r="K31" s="113">
        <f>SUM(K19:K30)</f>
        <v>0</v>
      </c>
      <c r="L31" s="113">
        <f>SUM(L19:L30)</f>
        <v>0</v>
      </c>
      <c r="M31" s="113">
        <f>SUM(M19:M30)</f>
        <v>642000</v>
      </c>
    </row>
    <row r="32" spans="1:13" ht="13.5" thickBot="1">
      <c r="A32" s="132" t="s">
        <v>31</v>
      </c>
      <c r="B32" s="138" t="s">
        <v>324</v>
      </c>
      <c r="C32" s="139">
        <f>+C18+C31</f>
        <v>0</v>
      </c>
      <c r="D32" s="139">
        <f>+D18+D31</f>
        <v>14445680</v>
      </c>
      <c r="E32" s="139">
        <f>+E18+E31</f>
        <v>41491580</v>
      </c>
      <c r="F32" s="139">
        <f>+F18+F31</f>
        <v>0</v>
      </c>
      <c r="G32" s="139">
        <f>SUM(C32:E32)</f>
        <v>55937260</v>
      </c>
      <c r="H32" s="138" t="s">
        <v>325</v>
      </c>
      <c r="I32" s="139">
        <f>+I18+I31</f>
        <v>2761200</v>
      </c>
      <c r="J32" s="139">
        <f>+J18+J31</f>
        <v>14445680</v>
      </c>
      <c r="K32" s="139">
        <f>+K18+K31</f>
        <v>37380130</v>
      </c>
      <c r="L32" s="139">
        <f>+L18+L31</f>
        <v>330200</v>
      </c>
      <c r="M32" s="139">
        <f>+M18+M31</f>
        <v>54587010</v>
      </c>
    </row>
    <row r="33" spans="1:13" ht="13.5" thickBot="1">
      <c r="A33" s="132" t="s">
        <v>32</v>
      </c>
      <c r="B33" s="138" t="s">
        <v>92</v>
      </c>
      <c r="C33" s="139">
        <f>IF(C18-I18&lt;0,I18-C18,"-")</f>
        <v>2119200</v>
      </c>
      <c r="D33" s="139">
        <f>IF(D18-J18&lt;0,J18-D18,"-")</f>
        <v>13943686</v>
      </c>
      <c r="E33" s="139" t="str">
        <f>IF(E18-K18&lt;0,K18-E18,"-")</f>
        <v>-</v>
      </c>
      <c r="F33" s="139">
        <f>IF(F18-L18&lt;0,L18-F18,"-")</f>
        <v>330200</v>
      </c>
      <c r="G33" s="139">
        <f>SUM(C33:E33)</f>
        <v>16062886</v>
      </c>
      <c r="H33" s="138" t="s">
        <v>93</v>
      </c>
      <c r="I33" s="139" t="str">
        <f>IF(C18-I18&gt;0,C18-I18,"-")</f>
        <v>-</v>
      </c>
      <c r="J33" s="139" t="str">
        <f>IF(D18-J18&gt;0,D18-J18,"-")</f>
        <v>-</v>
      </c>
      <c r="K33" s="139">
        <f>IF(E18-K18&gt;0,E18-K18,"-")</f>
        <v>4111450</v>
      </c>
      <c r="L33" s="139" t="str">
        <f>IF(F18-L18&gt;0,F18-L18,"-")</f>
        <v>-</v>
      </c>
      <c r="M33" s="139" t="str">
        <f>IF(G18-M18&gt;0,G18-M18,"-")</f>
        <v>-</v>
      </c>
    </row>
    <row r="34" spans="1:13" ht="13.5" thickBot="1">
      <c r="A34" s="132" t="s">
        <v>33</v>
      </c>
      <c r="B34" s="138" t="s">
        <v>131</v>
      </c>
      <c r="C34" s="139">
        <f>IF(C18+C19-I32&lt;0,I32-(C18+C19),"-")</f>
        <v>2761200</v>
      </c>
      <c r="D34" s="139" t="str">
        <f>IF(D18+D19-J32&lt;0,J32-(D18+D19),"-")</f>
        <v>-</v>
      </c>
      <c r="E34" s="139" t="str">
        <f>IF(E18+E19-K32&lt;0,K32-(E18+E19),"-")</f>
        <v>-</v>
      </c>
      <c r="F34" s="139">
        <f>IF(F18+F19-L32&lt;0,L32-(F18+F19),"-")</f>
        <v>330200</v>
      </c>
      <c r="G34" s="139">
        <f>SUM(C34:E34)</f>
        <v>2761200</v>
      </c>
      <c r="H34" s="138" t="s">
        <v>132</v>
      </c>
      <c r="I34" s="139" t="str">
        <f>IF(C18+C19-I32&gt;0,C18+C19-I32,"-")</f>
        <v>-</v>
      </c>
      <c r="J34" s="139" t="str">
        <f>IF(D18+D19-J32&gt;0,D18+D19-J32,"-")</f>
        <v>-</v>
      </c>
      <c r="K34" s="139">
        <f>IF(E18+E19-K32&gt;0,E18+E19-K32,"-")</f>
        <v>4111450</v>
      </c>
      <c r="L34" s="139" t="str">
        <f>IF(F18+F19-L32&gt;0,F18+F19-L32,"-")</f>
        <v>-</v>
      </c>
      <c r="M34" s="139">
        <f>IF(G18+G19-M32&gt;0,G18+G19-M32,"-")</f>
        <v>1350250</v>
      </c>
    </row>
  </sheetData>
  <sheetProtection/>
  <mergeCells count="2">
    <mergeCell ref="A4:A5"/>
    <mergeCell ref="B1:I1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2" r:id="rId1"/>
  <headerFooter alignWithMargins="0">
    <oddFooter xml:space="preserve">&amp;CMódosította a 3/2018. (II.22.) Önkormányzati rendelet. Hatályos: 2017. XII.31. napjától.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1"/>
  <sheetViews>
    <sheetView workbookViewId="0" topLeftCell="A1">
      <selection activeCell="B1" sqref="B1:J1"/>
    </sheetView>
  </sheetViews>
  <sheetFormatPr defaultColWidth="9.00390625" defaultRowHeight="12.75"/>
  <cols>
    <col min="1" max="1" width="44.375" style="30" customWidth="1"/>
    <col min="2" max="2" width="18.375" style="29" customWidth="1"/>
    <col min="3" max="3" width="16.375" style="29" customWidth="1"/>
    <col min="4" max="4" width="18.00390625" style="29" customWidth="1"/>
    <col min="5" max="5" width="16.875" style="29" customWidth="1"/>
    <col min="6" max="6" width="17.125" style="29" customWidth="1"/>
    <col min="7" max="7" width="16.625" style="29" customWidth="1"/>
    <col min="8" max="8" width="13.00390625" style="29" customWidth="1"/>
    <col min="9" max="9" width="19.125" style="29" bestFit="1" customWidth="1"/>
    <col min="10" max="10" width="15.00390625" style="37" customWidth="1"/>
    <col min="11" max="12" width="12.875" style="29" customWidth="1"/>
    <col min="13" max="13" width="13.875" style="29" customWidth="1"/>
    <col min="14" max="16384" width="9.375" style="29" customWidth="1"/>
  </cols>
  <sheetData>
    <row r="1" spans="2:10" ht="12.75">
      <c r="B1" s="387" t="s">
        <v>474</v>
      </c>
      <c r="C1" s="387"/>
      <c r="D1" s="387"/>
      <c r="E1" s="387"/>
      <c r="F1" s="387"/>
      <c r="G1" s="387"/>
      <c r="H1" s="387"/>
      <c r="I1" s="387"/>
      <c r="J1" s="387"/>
    </row>
    <row r="2" spans="1:10" ht="37.5" customHeight="1">
      <c r="A2" s="386" t="s">
        <v>386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ht="14.25" thickBot="1">
      <c r="A3" s="59"/>
      <c r="B3" s="37"/>
      <c r="C3" s="37"/>
      <c r="D3" s="37"/>
      <c r="E3" s="37"/>
      <c r="F3" s="37"/>
      <c r="G3" s="37"/>
      <c r="H3" s="37"/>
      <c r="I3" s="37"/>
      <c r="J3" s="33" t="s">
        <v>376</v>
      </c>
    </row>
    <row r="4" spans="1:10" s="31" customFormat="1" ht="44.25" customHeight="1" thickBot="1">
      <c r="A4" s="234" t="s">
        <v>48</v>
      </c>
      <c r="B4" s="235" t="s">
        <v>49</v>
      </c>
      <c r="C4" s="235" t="s">
        <v>50</v>
      </c>
      <c r="D4" s="235" t="s">
        <v>375</v>
      </c>
      <c r="E4" s="235" t="s">
        <v>382</v>
      </c>
      <c r="F4" s="272" t="s">
        <v>427</v>
      </c>
      <c r="G4" s="28" t="s">
        <v>460</v>
      </c>
      <c r="H4" s="28" t="s">
        <v>462</v>
      </c>
      <c r="I4" s="28" t="s">
        <v>463</v>
      </c>
      <c r="J4" s="236" t="s">
        <v>383</v>
      </c>
    </row>
    <row r="5" spans="1:10" s="37" customFormat="1" ht="12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285"/>
      <c r="G5" s="285"/>
      <c r="H5" s="285"/>
      <c r="I5" s="285"/>
      <c r="J5" s="36" t="s">
        <v>364</v>
      </c>
    </row>
    <row r="6" spans="1:10" ht="18" customHeight="1" thickBot="1">
      <c r="A6" s="256" t="s">
        <v>369</v>
      </c>
      <c r="B6" s="242"/>
      <c r="C6" s="243"/>
      <c r="D6" s="242"/>
      <c r="E6" s="242"/>
      <c r="F6" s="286"/>
      <c r="G6" s="286"/>
      <c r="H6" s="286"/>
      <c r="I6" s="286"/>
      <c r="J6" s="244">
        <f>B6-E6</f>
        <v>0</v>
      </c>
    </row>
    <row r="7" spans="1:10" ht="15.75">
      <c r="A7" s="237" t="s">
        <v>436</v>
      </c>
      <c r="B7" s="238">
        <v>8420000</v>
      </c>
      <c r="C7" s="239" t="s">
        <v>437</v>
      </c>
      <c r="D7" s="238">
        <v>2526030</v>
      </c>
      <c r="E7" s="238"/>
      <c r="F7" s="287">
        <v>5893970</v>
      </c>
      <c r="G7" s="287"/>
      <c r="H7" s="287"/>
      <c r="I7" s="287">
        <f>SUM(E7:H7)</f>
        <v>5893970</v>
      </c>
      <c r="J7" s="240"/>
    </row>
    <row r="8" spans="1:10" ht="15.75">
      <c r="A8" s="237" t="s">
        <v>445</v>
      </c>
      <c r="B8" s="238">
        <v>50000</v>
      </c>
      <c r="C8" s="239" t="s">
        <v>381</v>
      </c>
      <c r="D8" s="238"/>
      <c r="E8" s="238"/>
      <c r="F8" s="287"/>
      <c r="G8" s="287">
        <v>50000</v>
      </c>
      <c r="H8" s="287"/>
      <c r="I8" s="287">
        <f aca="true" t="shared" si="0" ref="I8:I20">SUM(E8:H8)</f>
        <v>50000</v>
      </c>
      <c r="J8" s="240"/>
    </row>
    <row r="9" spans="1:10" ht="15.75">
      <c r="A9" s="237" t="s">
        <v>446</v>
      </c>
      <c r="B9" s="238">
        <v>380000</v>
      </c>
      <c r="C9" s="239" t="s">
        <v>381</v>
      </c>
      <c r="D9" s="238"/>
      <c r="E9" s="238"/>
      <c r="F9" s="287"/>
      <c r="G9" s="287">
        <v>380000</v>
      </c>
      <c r="H9" s="287"/>
      <c r="I9" s="287">
        <f t="shared" si="0"/>
        <v>380000</v>
      </c>
      <c r="J9" s="240"/>
    </row>
    <row r="10" spans="1:10" ht="15.75">
      <c r="A10" s="237" t="s">
        <v>447</v>
      </c>
      <c r="B10" s="238">
        <v>40000</v>
      </c>
      <c r="C10" s="239" t="s">
        <v>381</v>
      </c>
      <c r="D10" s="238"/>
      <c r="E10" s="238"/>
      <c r="F10" s="287"/>
      <c r="G10" s="287">
        <v>40000</v>
      </c>
      <c r="H10" s="287"/>
      <c r="I10" s="287">
        <f t="shared" si="0"/>
        <v>40000</v>
      </c>
      <c r="J10" s="240"/>
    </row>
    <row r="11" spans="1:10" ht="15.75">
      <c r="A11" s="237" t="s">
        <v>448</v>
      </c>
      <c r="B11" s="287">
        <v>14000</v>
      </c>
      <c r="C11" s="239" t="s">
        <v>381</v>
      </c>
      <c r="D11" s="238"/>
      <c r="E11" s="238"/>
      <c r="F11" s="287"/>
      <c r="G11" s="287">
        <v>14000</v>
      </c>
      <c r="H11" s="287"/>
      <c r="I11" s="287">
        <f t="shared" si="0"/>
        <v>14000</v>
      </c>
      <c r="J11" s="240"/>
    </row>
    <row r="12" spans="1:10" ht="15.75">
      <c r="A12" s="237" t="s">
        <v>449</v>
      </c>
      <c r="B12" s="287">
        <v>20000</v>
      </c>
      <c r="C12" s="239" t="s">
        <v>381</v>
      </c>
      <c r="D12" s="238"/>
      <c r="E12" s="238"/>
      <c r="F12" s="287"/>
      <c r="G12" s="287">
        <v>20000</v>
      </c>
      <c r="H12" s="287"/>
      <c r="I12" s="287">
        <f t="shared" si="0"/>
        <v>20000</v>
      </c>
      <c r="J12" s="240"/>
    </row>
    <row r="13" spans="1:10" ht="15.75">
      <c r="A13" s="237" t="s">
        <v>450</v>
      </c>
      <c r="B13" s="287">
        <v>500000</v>
      </c>
      <c r="C13" s="239" t="s">
        <v>381</v>
      </c>
      <c r="D13" s="238"/>
      <c r="E13" s="238"/>
      <c r="F13" s="287"/>
      <c r="G13" s="287">
        <v>500000</v>
      </c>
      <c r="H13" s="287"/>
      <c r="I13" s="287">
        <f t="shared" si="0"/>
        <v>500000</v>
      </c>
      <c r="J13" s="240"/>
    </row>
    <row r="14" spans="1:10" ht="15.75">
      <c r="A14" s="237" t="s">
        <v>451</v>
      </c>
      <c r="B14" s="287">
        <v>773430</v>
      </c>
      <c r="C14" s="239" t="s">
        <v>381</v>
      </c>
      <c r="D14" s="238"/>
      <c r="E14" s="238"/>
      <c r="F14" s="287"/>
      <c r="G14" s="287">
        <v>773430</v>
      </c>
      <c r="H14" s="287"/>
      <c r="I14" s="287">
        <f t="shared" si="0"/>
        <v>773430</v>
      </c>
      <c r="J14" s="240"/>
    </row>
    <row r="15" spans="1:10" ht="15.75">
      <c r="A15" s="237" t="s">
        <v>452</v>
      </c>
      <c r="B15" s="287">
        <v>1206500</v>
      </c>
      <c r="C15" s="239" t="s">
        <v>381</v>
      </c>
      <c r="D15" s="238"/>
      <c r="E15" s="238"/>
      <c r="F15" s="287"/>
      <c r="G15" s="287">
        <v>1206500</v>
      </c>
      <c r="H15" s="287"/>
      <c r="I15" s="287">
        <f t="shared" si="0"/>
        <v>1206500</v>
      </c>
      <c r="J15" s="240"/>
    </row>
    <row r="16" spans="1:10" ht="15.75">
      <c r="A16" s="237" t="s">
        <v>453</v>
      </c>
      <c r="B16" s="238">
        <v>34714000</v>
      </c>
      <c r="C16" s="239" t="s">
        <v>454</v>
      </c>
      <c r="D16" s="238">
        <v>1016000</v>
      </c>
      <c r="E16" s="238"/>
      <c r="F16" s="287"/>
      <c r="G16" s="287">
        <v>33698000</v>
      </c>
      <c r="H16" s="287"/>
      <c r="I16" s="287">
        <f t="shared" si="0"/>
        <v>33698000</v>
      </c>
      <c r="J16" s="240"/>
    </row>
    <row r="17" spans="1:10" ht="15.75">
      <c r="A17" s="237" t="s">
        <v>455</v>
      </c>
      <c r="B17" s="238">
        <v>3305898</v>
      </c>
      <c r="C17" s="239" t="s">
        <v>437</v>
      </c>
      <c r="D17" s="238">
        <v>3165898</v>
      </c>
      <c r="E17" s="238"/>
      <c r="F17" s="287"/>
      <c r="G17" s="287">
        <v>140000</v>
      </c>
      <c r="H17" s="287"/>
      <c r="I17" s="287">
        <f t="shared" si="0"/>
        <v>140000</v>
      </c>
      <c r="J17" s="240"/>
    </row>
    <row r="18" spans="1:10" ht="15.75">
      <c r="A18" s="237"/>
      <c r="B18" s="238"/>
      <c r="C18" s="239"/>
      <c r="D18" s="238"/>
      <c r="E18" s="238"/>
      <c r="F18" s="287"/>
      <c r="G18" s="287"/>
      <c r="H18" s="287"/>
      <c r="I18" s="287">
        <f t="shared" si="0"/>
        <v>0</v>
      </c>
      <c r="J18" s="240"/>
    </row>
    <row r="19" spans="1:10" ht="15.75">
      <c r="A19" s="237"/>
      <c r="B19" s="238"/>
      <c r="C19" s="239"/>
      <c r="D19" s="238"/>
      <c r="E19" s="238"/>
      <c r="F19" s="287"/>
      <c r="G19" s="287"/>
      <c r="H19" s="287"/>
      <c r="I19" s="287">
        <f t="shared" si="0"/>
        <v>0</v>
      </c>
      <c r="J19" s="240"/>
    </row>
    <row r="20" spans="1:10" ht="16.5" thickBot="1">
      <c r="A20" s="237"/>
      <c r="B20" s="238"/>
      <c r="C20" s="239"/>
      <c r="D20" s="238"/>
      <c r="E20" s="238"/>
      <c r="F20" s="287"/>
      <c r="G20" s="287"/>
      <c r="H20" s="287"/>
      <c r="I20" s="287">
        <f t="shared" si="0"/>
        <v>0</v>
      </c>
      <c r="J20" s="240"/>
    </row>
    <row r="21" spans="1:10" ht="36.75" customHeight="1" thickBot="1">
      <c r="A21" s="248" t="s">
        <v>370</v>
      </c>
      <c r="B21" s="249">
        <f aca="true" t="shared" si="1" ref="B21:J21">SUM(B7:B20)</f>
        <v>49423828</v>
      </c>
      <c r="C21" s="249">
        <f t="shared" si="1"/>
        <v>0</v>
      </c>
      <c r="D21" s="249">
        <f t="shared" si="1"/>
        <v>6707928</v>
      </c>
      <c r="E21" s="249">
        <f t="shared" si="1"/>
        <v>0</v>
      </c>
      <c r="F21" s="249">
        <f t="shared" si="1"/>
        <v>5893970</v>
      </c>
      <c r="G21" s="249">
        <f t="shared" si="1"/>
        <v>36821930</v>
      </c>
      <c r="H21" s="249"/>
      <c r="I21" s="249">
        <f t="shared" si="1"/>
        <v>42715900</v>
      </c>
      <c r="J21" s="249">
        <f t="shared" si="1"/>
        <v>0</v>
      </c>
    </row>
    <row r="22" spans="1:10" ht="16.5" thickBot="1">
      <c r="A22" s="256" t="s">
        <v>372</v>
      </c>
      <c r="B22" s="245"/>
      <c r="C22" s="246"/>
      <c r="D22" s="245"/>
      <c r="E22" s="245"/>
      <c r="F22" s="288"/>
      <c r="G22" s="288"/>
      <c r="H22" s="288"/>
      <c r="I22" s="288"/>
      <c r="J22" s="247">
        <f>B22-E22</f>
        <v>0</v>
      </c>
    </row>
    <row r="23" spans="1:10" ht="15.75">
      <c r="A23" s="237" t="s">
        <v>380</v>
      </c>
      <c r="B23" s="238">
        <v>635000</v>
      </c>
      <c r="C23" s="239" t="s">
        <v>381</v>
      </c>
      <c r="D23" s="238"/>
      <c r="E23" s="238">
        <v>635000</v>
      </c>
      <c r="F23" s="287">
        <v>113310</v>
      </c>
      <c r="G23" s="287"/>
      <c r="H23" s="287"/>
      <c r="I23" s="287">
        <f>SUM(E23:H23)</f>
        <v>748310</v>
      </c>
      <c r="J23" s="240">
        <f>B23-E23</f>
        <v>0</v>
      </c>
    </row>
    <row r="24" spans="1:10" ht="15.75">
      <c r="A24" s="237"/>
      <c r="B24" s="238"/>
      <c r="C24" s="239"/>
      <c r="D24" s="238"/>
      <c r="E24" s="238"/>
      <c r="F24" s="287"/>
      <c r="G24" s="287"/>
      <c r="H24" s="287"/>
      <c r="I24" s="287"/>
      <c r="J24" s="240"/>
    </row>
    <row r="25" spans="1:10" ht="16.5" thickBot="1">
      <c r="A25" s="237"/>
      <c r="B25" s="238"/>
      <c r="C25" s="239"/>
      <c r="D25" s="238"/>
      <c r="E25" s="238"/>
      <c r="F25" s="287"/>
      <c r="G25" s="287"/>
      <c r="H25" s="287"/>
      <c r="I25" s="287"/>
      <c r="J25" s="240"/>
    </row>
    <row r="26" spans="1:10" ht="36.75" customHeight="1" thickBot="1">
      <c r="A26" s="248" t="s">
        <v>373</v>
      </c>
      <c r="B26" s="249">
        <f aca="true" t="shared" si="2" ref="B26:J26">SUM(B23:B25)</f>
        <v>635000</v>
      </c>
      <c r="C26" s="257">
        <f t="shared" si="2"/>
        <v>0</v>
      </c>
      <c r="D26" s="249">
        <f t="shared" si="2"/>
        <v>0</v>
      </c>
      <c r="E26" s="249">
        <f t="shared" si="2"/>
        <v>635000</v>
      </c>
      <c r="F26" s="249">
        <f t="shared" si="2"/>
        <v>113310</v>
      </c>
      <c r="G26" s="249"/>
      <c r="H26" s="249"/>
      <c r="I26" s="249">
        <f t="shared" si="2"/>
        <v>748310</v>
      </c>
      <c r="J26" s="249">
        <f t="shared" si="2"/>
        <v>0</v>
      </c>
    </row>
    <row r="27" spans="1:10" ht="16.5" thickBot="1">
      <c r="A27" s="256" t="s">
        <v>361</v>
      </c>
      <c r="B27" s="255"/>
      <c r="C27" s="246"/>
      <c r="D27" s="245"/>
      <c r="E27" s="245"/>
      <c r="F27" s="288"/>
      <c r="G27" s="288"/>
      <c r="H27" s="288"/>
      <c r="I27" s="288"/>
      <c r="J27" s="247">
        <f>B27-E27</f>
        <v>0</v>
      </c>
    </row>
    <row r="28" spans="1:10" ht="15.75">
      <c r="A28" s="237" t="s">
        <v>380</v>
      </c>
      <c r="B28" s="238">
        <v>584200</v>
      </c>
      <c r="C28" s="239" t="s">
        <v>381</v>
      </c>
      <c r="D28" s="238"/>
      <c r="E28" s="238">
        <v>584200</v>
      </c>
      <c r="F28" s="287"/>
      <c r="G28" s="287"/>
      <c r="H28" s="287"/>
      <c r="I28" s="287">
        <f>SUM(E28:H28)</f>
        <v>584200</v>
      </c>
      <c r="J28" s="240"/>
    </row>
    <row r="29" spans="1:10" ht="16.5" thickBot="1">
      <c r="A29" s="237" t="s">
        <v>461</v>
      </c>
      <c r="B29" s="238">
        <v>203200</v>
      </c>
      <c r="C29" s="239" t="s">
        <v>381</v>
      </c>
      <c r="D29" s="238"/>
      <c r="E29" s="238"/>
      <c r="F29" s="287"/>
      <c r="G29" s="287">
        <v>203200</v>
      </c>
      <c r="H29" s="287"/>
      <c r="I29" s="287">
        <f>SUM(E29:H29)</f>
        <v>203200</v>
      </c>
      <c r="J29" s="240"/>
    </row>
    <row r="30" spans="1:10" ht="36.75" customHeight="1" thickBot="1">
      <c r="A30" s="248" t="s">
        <v>371</v>
      </c>
      <c r="B30" s="249">
        <f>SUM(B28:B29)</f>
        <v>787400</v>
      </c>
      <c r="C30" s="257">
        <f>SUM(C29:C29)</f>
        <v>0</v>
      </c>
      <c r="D30" s="249">
        <f>SUM(D28:D29)</f>
        <v>0</v>
      </c>
      <c r="E30" s="249">
        <f>SUM(E28:E29)</f>
        <v>584200</v>
      </c>
      <c r="F30" s="249">
        <f>SUM(F28:F29)</f>
        <v>0</v>
      </c>
      <c r="G30" s="249"/>
      <c r="H30" s="249"/>
      <c r="I30" s="249">
        <f>SUM(I28:I29)</f>
        <v>787400</v>
      </c>
      <c r="J30" s="249">
        <f>SUM(J28:J29)</f>
        <v>0</v>
      </c>
    </row>
    <row r="31" spans="1:10" ht="36.75" customHeight="1" thickBot="1">
      <c r="A31" s="253" t="s">
        <v>374</v>
      </c>
      <c r="B31" s="254">
        <f aca="true" t="shared" si="3" ref="B31:J31">SUM(B30,B26,B21)</f>
        <v>50846228</v>
      </c>
      <c r="C31" s="254">
        <f t="shared" si="3"/>
        <v>0</v>
      </c>
      <c r="D31" s="254">
        <f t="shared" si="3"/>
        <v>6707928</v>
      </c>
      <c r="E31" s="254">
        <f t="shared" si="3"/>
        <v>1219200</v>
      </c>
      <c r="F31" s="254">
        <f t="shared" si="3"/>
        <v>6007280</v>
      </c>
      <c r="G31" s="254"/>
      <c r="H31" s="254"/>
      <c r="I31" s="254">
        <f t="shared" si="3"/>
        <v>44251610</v>
      </c>
      <c r="J31" s="254">
        <f t="shared" si="3"/>
        <v>0</v>
      </c>
    </row>
  </sheetData>
  <sheetProtection/>
  <mergeCells count="2">
    <mergeCell ref="A2:J2"/>
    <mergeCell ref="B1:J1"/>
  </mergeCell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0"/>
  <sheetViews>
    <sheetView workbookViewId="0" topLeftCell="A1">
      <selection activeCell="B1" sqref="B1:J1"/>
    </sheetView>
  </sheetViews>
  <sheetFormatPr defaultColWidth="9.00390625" defaultRowHeight="12.75"/>
  <cols>
    <col min="1" max="1" width="48.00390625" style="30" customWidth="1"/>
    <col min="2" max="2" width="17.00390625" style="29" customWidth="1"/>
    <col min="3" max="3" width="16.375" style="29" customWidth="1"/>
    <col min="4" max="4" width="18.00390625" style="29" customWidth="1"/>
    <col min="5" max="6" width="16.625" style="29" customWidth="1"/>
    <col min="7" max="7" width="12.375" style="29" bestFit="1" customWidth="1"/>
    <col min="8" max="9" width="16.625" style="29" customWidth="1"/>
    <col min="10" max="10" width="15.375" style="29" customWidth="1"/>
    <col min="11" max="12" width="12.875" style="29" customWidth="1"/>
    <col min="13" max="13" width="13.875" style="29" customWidth="1"/>
    <col min="14" max="16384" width="9.375" style="29" customWidth="1"/>
  </cols>
  <sheetData>
    <row r="1" spans="2:10" ht="25.5" customHeight="1">
      <c r="B1" s="387" t="s">
        <v>475</v>
      </c>
      <c r="C1" s="387"/>
      <c r="D1" s="387"/>
      <c r="E1" s="387"/>
      <c r="F1" s="387"/>
      <c r="G1" s="387"/>
      <c r="H1" s="387"/>
      <c r="I1" s="387"/>
      <c r="J1" s="387"/>
    </row>
    <row r="2" spans="1:10" ht="64.5" customHeight="1">
      <c r="A2" s="386" t="s">
        <v>387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ht="23.25" customHeight="1" thickBot="1">
      <c r="A3" s="59"/>
      <c r="B3" s="37"/>
      <c r="C3" s="37"/>
      <c r="D3" s="37"/>
      <c r="E3" s="37"/>
      <c r="F3" s="37"/>
      <c r="G3" s="37"/>
      <c r="H3" s="37"/>
      <c r="I3" s="37"/>
      <c r="J3" s="33" t="s">
        <v>376</v>
      </c>
    </row>
    <row r="4" spans="1:10" s="31" customFormat="1" ht="48.75" customHeight="1" thickBot="1">
      <c r="A4" s="234" t="s">
        <v>51</v>
      </c>
      <c r="B4" s="235" t="s">
        <v>49</v>
      </c>
      <c r="C4" s="235" t="s">
        <v>50</v>
      </c>
      <c r="D4" s="235" t="s">
        <v>375</v>
      </c>
      <c r="E4" s="235" t="s">
        <v>382</v>
      </c>
      <c r="F4" s="272" t="s">
        <v>427</v>
      </c>
      <c r="G4" s="28" t="s">
        <v>460</v>
      </c>
      <c r="H4" s="28" t="s">
        <v>462</v>
      </c>
      <c r="I4" s="28" t="s">
        <v>463</v>
      </c>
      <c r="J4" s="236" t="s">
        <v>383</v>
      </c>
    </row>
    <row r="5" spans="1:10" s="37" customFormat="1" ht="15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285"/>
      <c r="G5" s="285"/>
      <c r="H5" s="285"/>
      <c r="I5" s="285"/>
      <c r="J5" s="36">
        <v>6</v>
      </c>
    </row>
    <row r="6" spans="1:10" ht="40.5" customHeight="1">
      <c r="A6" s="241" t="s">
        <v>390</v>
      </c>
      <c r="B6" s="238">
        <v>900000</v>
      </c>
      <c r="C6" s="239" t="s">
        <v>381</v>
      </c>
      <c r="D6" s="238"/>
      <c r="E6" s="238">
        <v>900000</v>
      </c>
      <c r="F6" s="287"/>
      <c r="G6" s="287"/>
      <c r="H6" s="287">
        <v>330200</v>
      </c>
      <c r="I6" s="287">
        <f>SUM(E6:H6)</f>
        <v>1230200</v>
      </c>
      <c r="J6" s="240">
        <f>B6-E6</f>
        <v>0</v>
      </c>
    </row>
    <row r="7" spans="1:10" ht="40.5" customHeight="1">
      <c r="A7" s="241" t="s">
        <v>438</v>
      </c>
      <c r="B7" s="238">
        <v>23374209</v>
      </c>
      <c r="C7" s="239" t="s">
        <v>437</v>
      </c>
      <c r="D7" s="238">
        <v>14935809</v>
      </c>
      <c r="E7" s="238"/>
      <c r="F7" s="287">
        <v>8438400</v>
      </c>
      <c r="G7" s="287"/>
      <c r="H7" s="287"/>
      <c r="I7" s="287">
        <f>SUM(E7:H7)</f>
        <v>8438400</v>
      </c>
      <c r="J7" s="240"/>
    </row>
    <row r="8" spans="1:10" ht="40.5" customHeight="1">
      <c r="A8" s="241" t="s">
        <v>456</v>
      </c>
      <c r="B8" s="238">
        <v>355000</v>
      </c>
      <c r="C8" s="239" t="s">
        <v>381</v>
      </c>
      <c r="D8" s="238"/>
      <c r="E8" s="238"/>
      <c r="F8" s="287"/>
      <c r="G8" s="287">
        <v>355000</v>
      </c>
      <c r="H8" s="287"/>
      <c r="I8" s="287">
        <f>SUM(E8:H8)</f>
        <v>355000</v>
      </c>
      <c r="J8" s="240"/>
    </row>
    <row r="9" spans="1:10" ht="40.5" customHeight="1" thickBot="1">
      <c r="A9" s="241"/>
      <c r="B9" s="238"/>
      <c r="C9" s="239"/>
      <c r="D9" s="238"/>
      <c r="E9" s="238"/>
      <c r="F9" s="287"/>
      <c r="G9" s="287"/>
      <c r="H9" s="287"/>
      <c r="I9" s="287">
        <f>SUM(E9:H9)</f>
        <v>0</v>
      </c>
      <c r="J9" s="240"/>
    </row>
    <row r="10" spans="1:10" s="39" customFormat="1" ht="30.75" customHeight="1" thickBot="1">
      <c r="A10" s="231" t="s">
        <v>47</v>
      </c>
      <c r="B10" s="232">
        <f>SUM(B6:B9)</f>
        <v>24629209</v>
      </c>
      <c r="C10" s="233"/>
      <c r="D10" s="232">
        <f aca="true" t="shared" si="0" ref="D10:J10">SUM(D6:D9)</f>
        <v>14935809</v>
      </c>
      <c r="E10" s="232">
        <f t="shared" si="0"/>
        <v>900000</v>
      </c>
      <c r="F10" s="232">
        <f t="shared" si="0"/>
        <v>8438400</v>
      </c>
      <c r="G10" s="232">
        <f t="shared" si="0"/>
        <v>355000</v>
      </c>
      <c r="H10" s="232">
        <f t="shared" si="0"/>
        <v>330200</v>
      </c>
      <c r="I10" s="232">
        <f t="shared" si="0"/>
        <v>10023600</v>
      </c>
      <c r="J10" s="320">
        <f t="shared" si="0"/>
        <v>0</v>
      </c>
    </row>
  </sheetData>
  <sheetProtection/>
  <mergeCells count="2">
    <mergeCell ref="A2:J2"/>
    <mergeCell ref="B1:J1"/>
  </mergeCell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M146"/>
  <sheetViews>
    <sheetView zoomScale="160" zoomScaleNormal="160" zoomScaleSheetLayoutView="85" workbookViewId="0" topLeftCell="A64">
      <selection activeCell="K57" sqref="K57"/>
    </sheetView>
  </sheetViews>
  <sheetFormatPr defaultColWidth="9.00390625" defaultRowHeight="12.75"/>
  <cols>
    <col min="1" max="1" width="8.125" style="169" customWidth="1"/>
    <col min="2" max="2" width="58.00390625" style="170" customWidth="1"/>
    <col min="3" max="3" width="13.375" style="171" customWidth="1"/>
    <col min="4" max="4" width="11.625" style="171" bestFit="1" customWidth="1"/>
    <col min="5" max="6" width="11.625" style="171" customWidth="1"/>
    <col min="7" max="7" width="12.625" style="171" bestFit="1" customWidth="1"/>
    <col min="8" max="8" width="9.375" style="2" customWidth="1"/>
    <col min="9" max="10" width="12.50390625" style="2" bestFit="1" customWidth="1"/>
    <col min="11" max="16384" width="9.375" style="2" customWidth="1"/>
  </cols>
  <sheetData>
    <row r="1" spans="1:7" s="1" customFormat="1" ht="16.5" customHeight="1" thickBot="1">
      <c r="A1" s="65"/>
      <c r="B1" s="67"/>
      <c r="C1" s="251" t="s">
        <v>469</v>
      </c>
      <c r="D1" s="251"/>
      <c r="E1" s="251"/>
      <c r="F1" s="251"/>
      <c r="G1" s="251"/>
    </row>
    <row r="2" spans="1:7" s="45" customFormat="1" ht="21" customHeight="1" thickBot="1">
      <c r="A2" s="176" t="s">
        <v>468</v>
      </c>
      <c r="B2" s="150" t="s">
        <v>367</v>
      </c>
      <c r="C2" s="230"/>
      <c r="D2" s="230"/>
      <c r="E2" s="230"/>
      <c r="F2" s="230"/>
      <c r="G2" s="230"/>
    </row>
    <row r="3" spans="1:7" s="295" customFormat="1" ht="32.25" customHeight="1" thickBot="1">
      <c r="A3" s="176" t="s">
        <v>119</v>
      </c>
      <c r="B3" s="151" t="s">
        <v>388</v>
      </c>
      <c r="C3" s="294" t="s">
        <v>428</v>
      </c>
      <c r="D3" s="28" t="s">
        <v>427</v>
      </c>
      <c r="E3" s="28" t="s">
        <v>460</v>
      </c>
      <c r="F3" s="28" t="s">
        <v>462</v>
      </c>
      <c r="G3" s="28" t="s">
        <v>463</v>
      </c>
    </row>
    <row r="4" spans="1:7" s="46" customFormat="1" ht="15.75" customHeight="1" thickBot="1">
      <c r="A4" s="68"/>
      <c r="B4" s="68"/>
      <c r="C4" s="391" t="s">
        <v>376</v>
      </c>
      <c r="D4" s="391"/>
      <c r="E4" s="391"/>
      <c r="F4" s="391"/>
      <c r="G4" s="391"/>
    </row>
    <row r="5" spans="1:7" ht="13.5" thickBot="1">
      <c r="A5" s="177" t="s">
        <v>121</v>
      </c>
      <c r="B5" s="70" t="s">
        <v>38</v>
      </c>
      <c r="C5" s="388" t="s">
        <v>39</v>
      </c>
      <c r="D5" s="389"/>
      <c r="E5" s="389"/>
      <c r="F5" s="389"/>
      <c r="G5" s="390"/>
    </row>
    <row r="6" spans="1:7" s="40" customFormat="1" ht="12.75" customHeight="1" thickBot="1">
      <c r="A6" s="61">
        <v>1</v>
      </c>
      <c r="B6" s="62">
        <v>2</v>
      </c>
      <c r="C6" s="63">
        <v>3</v>
      </c>
      <c r="D6" s="63"/>
      <c r="E6" s="63"/>
      <c r="F6" s="63"/>
      <c r="G6" s="63"/>
    </row>
    <row r="7" spans="1:7" s="40" customFormat="1" ht="15.75" customHeight="1" thickBot="1">
      <c r="A7" s="71"/>
      <c r="B7" s="72" t="s">
        <v>40</v>
      </c>
      <c r="C7" s="152"/>
      <c r="D7" s="152"/>
      <c r="E7" s="152"/>
      <c r="F7" s="152"/>
      <c r="G7" s="152"/>
    </row>
    <row r="8" spans="1:7" s="40" customFormat="1" ht="12" customHeight="1" thickBot="1">
      <c r="A8" s="25" t="s">
        <v>6</v>
      </c>
      <c r="B8" s="19" t="s">
        <v>144</v>
      </c>
      <c r="C8" s="93">
        <f>+C9+C10+C11+C12+C13+C14</f>
        <v>93255749</v>
      </c>
      <c r="D8" s="93">
        <f>+D9+D10+D11+D12+D13+D14</f>
        <v>1152482</v>
      </c>
      <c r="E8" s="93">
        <f>+E9+E10+E11+E12+E13+E14</f>
        <v>3439331</v>
      </c>
      <c r="F8" s="93">
        <f>+F9+F10+F11+F12+F13+F14</f>
        <v>5427275</v>
      </c>
      <c r="G8" s="93">
        <f>+G9+G10+G11+G12+G13+G14</f>
        <v>103274837</v>
      </c>
    </row>
    <row r="9" spans="1:7" s="47" customFormat="1" ht="12" customHeight="1">
      <c r="A9" s="202" t="s">
        <v>64</v>
      </c>
      <c r="B9" s="186" t="s">
        <v>145</v>
      </c>
      <c r="C9" s="96">
        <f>'[3]Összesítő'!$D$305</f>
        <v>31615215</v>
      </c>
      <c r="D9" s="96">
        <v>82677</v>
      </c>
      <c r="E9" s="96"/>
      <c r="F9" s="96">
        <v>-50000</v>
      </c>
      <c r="G9" s="96">
        <f aca="true" t="shared" si="0" ref="G9:G14">SUM(C9:F9)</f>
        <v>31647892</v>
      </c>
    </row>
    <row r="10" spans="1:7" s="48" customFormat="1" ht="12" customHeight="1">
      <c r="A10" s="203" t="s">
        <v>65</v>
      </c>
      <c r="B10" s="187" t="s">
        <v>146</v>
      </c>
      <c r="C10" s="96">
        <f>'[3]Összesítő'!$D$306</f>
        <v>39064204</v>
      </c>
      <c r="D10" s="96">
        <v>767984</v>
      </c>
      <c r="E10" s="96">
        <v>934181</v>
      </c>
      <c r="F10" s="96">
        <v>2928935</v>
      </c>
      <c r="G10" s="96">
        <f t="shared" si="0"/>
        <v>43695304</v>
      </c>
    </row>
    <row r="11" spans="1:7" s="48" customFormat="1" ht="12" customHeight="1">
      <c r="A11" s="203" t="s">
        <v>66</v>
      </c>
      <c r="B11" s="187" t="s">
        <v>147</v>
      </c>
      <c r="C11" s="96">
        <f>'[3]Összesítő'!$D$307</f>
        <v>20083150</v>
      </c>
      <c r="D11" s="96">
        <v>119942</v>
      </c>
      <c r="E11" s="96">
        <v>99996</v>
      </c>
      <c r="F11" s="96">
        <v>166030</v>
      </c>
      <c r="G11" s="96">
        <f t="shared" si="0"/>
        <v>20469118</v>
      </c>
    </row>
    <row r="12" spans="1:7" s="48" customFormat="1" ht="12" customHeight="1">
      <c r="A12" s="203" t="s">
        <v>67</v>
      </c>
      <c r="B12" s="187" t="s">
        <v>148</v>
      </c>
      <c r="C12" s="96">
        <f>'[3]Összesítő'!$D$308</f>
        <v>2493180</v>
      </c>
      <c r="D12" s="96">
        <v>44652</v>
      </c>
      <c r="E12" s="96">
        <v>59536</v>
      </c>
      <c r="F12" s="96">
        <v>59536</v>
      </c>
      <c r="G12" s="96">
        <f t="shared" si="0"/>
        <v>2656904</v>
      </c>
    </row>
    <row r="13" spans="1:7" s="48" customFormat="1" ht="12" customHeight="1">
      <c r="A13" s="203" t="s">
        <v>84</v>
      </c>
      <c r="B13" s="188" t="s">
        <v>150</v>
      </c>
      <c r="C13" s="96"/>
      <c r="D13" s="96">
        <v>137227</v>
      </c>
      <c r="E13" s="96">
        <v>128061</v>
      </c>
      <c r="F13" s="96">
        <v>2322774</v>
      </c>
      <c r="G13" s="96">
        <f t="shared" si="0"/>
        <v>2588062</v>
      </c>
    </row>
    <row r="14" spans="1:7" s="47" customFormat="1" ht="12" customHeight="1" thickBot="1">
      <c r="A14" s="204" t="s">
        <v>68</v>
      </c>
      <c r="B14" s="188" t="s">
        <v>465</v>
      </c>
      <c r="C14" s="96"/>
      <c r="D14" s="96"/>
      <c r="E14" s="96">
        <v>2217557</v>
      </c>
      <c r="F14" s="96"/>
      <c r="G14" s="96">
        <f t="shared" si="0"/>
        <v>2217557</v>
      </c>
    </row>
    <row r="15" spans="1:7" s="47" customFormat="1" ht="21.75" thickBot="1">
      <c r="A15" s="25" t="s">
        <v>7</v>
      </c>
      <c r="B15" s="88" t="s">
        <v>151</v>
      </c>
      <c r="C15" s="93">
        <f>+C16+C17+C18+C19+C20</f>
        <v>16493700</v>
      </c>
      <c r="D15" s="93">
        <f>+D16+D17+D18+D19+D20</f>
        <v>2023897</v>
      </c>
      <c r="E15" s="93">
        <f>+E16+E17+E18+E19+E20</f>
        <v>2136650</v>
      </c>
      <c r="F15" s="93">
        <f>+F16+F17+F18+F19+F20</f>
        <v>0</v>
      </c>
      <c r="G15" s="93">
        <f>+G16+G17+G18+G19+G20</f>
        <v>20654247</v>
      </c>
    </row>
    <row r="16" spans="1:7" s="47" customFormat="1" ht="12" customHeight="1">
      <c r="A16" s="202" t="s">
        <v>70</v>
      </c>
      <c r="B16" s="186" t="s">
        <v>152</v>
      </c>
      <c r="C16" s="96"/>
      <c r="D16" s="96">
        <f>'[4]összesítő-onkormanyzat'!$S$11</f>
        <v>2023897</v>
      </c>
      <c r="E16" s="96"/>
      <c r="F16" s="96"/>
      <c r="G16" s="96">
        <f aca="true" t="shared" si="1" ref="G16:G21">SUM(C16:F16)</f>
        <v>2023897</v>
      </c>
    </row>
    <row r="17" spans="1:7" s="47" customFormat="1" ht="12" customHeight="1">
      <c r="A17" s="203" t="s">
        <v>71</v>
      </c>
      <c r="B17" s="187" t="s">
        <v>153</v>
      </c>
      <c r="C17" s="96"/>
      <c r="D17" s="96"/>
      <c r="E17" s="96"/>
      <c r="F17" s="96"/>
      <c r="G17" s="96">
        <f t="shared" si="1"/>
        <v>0</v>
      </c>
    </row>
    <row r="18" spans="1:7" s="47" customFormat="1" ht="12" customHeight="1">
      <c r="A18" s="203" t="s">
        <v>72</v>
      </c>
      <c r="B18" s="187" t="s">
        <v>354</v>
      </c>
      <c r="C18" s="96"/>
      <c r="D18" s="96"/>
      <c r="E18" s="96"/>
      <c r="F18" s="96"/>
      <c r="G18" s="96">
        <f t="shared" si="1"/>
        <v>0</v>
      </c>
    </row>
    <row r="19" spans="1:7" s="47" customFormat="1" ht="12" customHeight="1">
      <c r="A19" s="203" t="s">
        <v>73</v>
      </c>
      <c r="B19" s="187" t="s">
        <v>355</v>
      </c>
      <c r="C19" s="96"/>
      <c r="D19" s="96"/>
      <c r="E19" s="96"/>
      <c r="F19" s="96"/>
      <c r="G19" s="96">
        <f t="shared" si="1"/>
        <v>0</v>
      </c>
    </row>
    <row r="20" spans="1:7" s="47" customFormat="1" ht="12" customHeight="1">
      <c r="A20" s="203" t="s">
        <v>74</v>
      </c>
      <c r="B20" s="187" t="s">
        <v>154</v>
      </c>
      <c r="C20" s="96">
        <f>'[3]Összesítő'!$D$329</f>
        <v>16493700</v>
      </c>
      <c r="D20" s="96"/>
      <c r="E20" s="96">
        <v>2136650</v>
      </c>
      <c r="F20" s="96"/>
      <c r="G20" s="96">
        <f t="shared" si="1"/>
        <v>18630350</v>
      </c>
    </row>
    <row r="21" spans="1:7" s="48" customFormat="1" ht="12" customHeight="1" thickBot="1">
      <c r="A21" s="204" t="s">
        <v>80</v>
      </c>
      <c r="B21" s="188" t="s">
        <v>155</v>
      </c>
      <c r="C21" s="96"/>
      <c r="D21" s="96"/>
      <c r="E21" s="96" t="s">
        <v>466</v>
      </c>
      <c r="F21" s="96"/>
      <c r="G21" s="96">
        <f t="shared" si="1"/>
        <v>0</v>
      </c>
    </row>
    <row r="22" spans="1:7" s="48" customFormat="1" ht="21.75" thickBot="1">
      <c r="A22" s="25" t="s">
        <v>8</v>
      </c>
      <c r="B22" s="19" t="s">
        <v>156</v>
      </c>
      <c r="C22" s="93">
        <f>+C23+C24+C25+C26+C27</f>
        <v>0</v>
      </c>
      <c r="D22" s="93">
        <f>+D23+D24+D25+D26+D27</f>
        <v>501994</v>
      </c>
      <c r="E22" s="93">
        <f>+E23+E24+E25+E26+E27</f>
        <v>40000000</v>
      </c>
      <c r="F22" s="93">
        <f>+F23+F24+F25+F26+F27</f>
        <v>0</v>
      </c>
      <c r="G22" s="93">
        <f>+G23+G24+G25+G26+G27</f>
        <v>40501994</v>
      </c>
    </row>
    <row r="23" spans="1:7" s="48" customFormat="1" ht="12" customHeight="1">
      <c r="A23" s="202" t="s">
        <v>53</v>
      </c>
      <c r="B23" s="186" t="s">
        <v>157</v>
      </c>
      <c r="C23" s="96"/>
      <c r="D23" s="96"/>
      <c r="E23" s="96"/>
      <c r="F23" s="96"/>
      <c r="G23" s="96">
        <f>SUM(C23:F23)</f>
        <v>0</v>
      </c>
    </row>
    <row r="24" spans="1:7" s="47" customFormat="1" ht="12" customHeight="1">
      <c r="A24" s="203" t="s">
        <v>54</v>
      </c>
      <c r="B24" s="187" t="s">
        <v>158</v>
      </c>
      <c r="C24" s="96"/>
      <c r="D24" s="96"/>
      <c r="E24" s="96"/>
      <c r="F24" s="96"/>
      <c r="G24" s="96"/>
    </row>
    <row r="25" spans="1:7" s="48" customFormat="1" ht="12" customHeight="1">
      <c r="A25" s="203" t="s">
        <v>55</v>
      </c>
      <c r="B25" s="187" t="s">
        <v>356</v>
      </c>
      <c r="C25" s="96"/>
      <c r="D25" s="96"/>
      <c r="E25" s="96"/>
      <c r="F25" s="96"/>
      <c r="G25" s="96"/>
    </row>
    <row r="26" spans="1:7" s="48" customFormat="1" ht="12" customHeight="1">
      <c r="A26" s="203" t="s">
        <v>56</v>
      </c>
      <c r="B26" s="187" t="s">
        <v>357</v>
      </c>
      <c r="C26" s="96"/>
      <c r="D26" s="96"/>
      <c r="E26" s="96"/>
      <c r="F26" s="96"/>
      <c r="G26" s="96"/>
    </row>
    <row r="27" spans="1:7" s="48" customFormat="1" ht="12" customHeight="1">
      <c r="A27" s="203" t="s">
        <v>94</v>
      </c>
      <c r="B27" s="187" t="s">
        <v>159</v>
      </c>
      <c r="C27" s="96"/>
      <c r="D27" s="96">
        <f>'[4]összesítő-onkormanyzat'!$S$27</f>
        <v>501994</v>
      </c>
      <c r="E27" s="96">
        <f>'[5]összesítő-onkormanyzat'!$W$23</f>
        <v>40000000</v>
      </c>
      <c r="F27" s="96"/>
      <c r="G27" s="96">
        <f>SUM(C27:F27)</f>
        <v>40501994</v>
      </c>
    </row>
    <row r="28" spans="1:7" s="48" customFormat="1" ht="12" customHeight="1" thickBot="1">
      <c r="A28" s="204" t="s">
        <v>95</v>
      </c>
      <c r="B28" s="188" t="s">
        <v>160</v>
      </c>
      <c r="C28" s="96"/>
      <c r="D28" s="96"/>
      <c r="E28" s="96">
        <v>40000000</v>
      </c>
      <c r="F28" s="96"/>
      <c r="G28" s="96">
        <f>SUM(C28:F28)</f>
        <v>40000000</v>
      </c>
    </row>
    <row r="29" spans="1:7" s="48" customFormat="1" ht="12" customHeight="1" thickBot="1">
      <c r="A29" s="25" t="s">
        <v>96</v>
      </c>
      <c r="B29" s="19" t="s">
        <v>161</v>
      </c>
      <c r="C29" s="99">
        <f>+C30+C33+C34+C35</f>
        <v>132700000</v>
      </c>
      <c r="D29" s="99">
        <f>+D30+D33+D34+D35</f>
        <v>0</v>
      </c>
      <c r="E29" s="99">
        <f>+E30+E33+E34+E35</f>
        <v>0</v>
      </c>
      <c r="F29" s="99">
        <f>+F30+F33+F34+F35</f>
        <v>36300000</v>
      </c>
      <c r="G29" s="99">
        <f>+G30+G33+G34+G35</f>
        <v>169000000</v>
      </c>
    </row>
    <row r="30" spans="1:7" s="48" customFormat="1" ht="12" customHeight="1">
      <c r="A30" s="202" t="s">
        <v>162</v>
      </c>
      <c r="B30" s="186" t="s">
        <v>168</v>
      </c>
      <c r="C30" s="181">
        <f>SUM(C31:C32)</f>
        <v>126300000</v>
      </c>
      <c r="D30" s="181">
        <f>SUM(D31:D32)</f>
        <v>0</v>
      </c>
      <c r="E30" s="181">
        <f>SUM(E31:E32)</f>
        <v>0</v>
      </c>
      <c r="F30" s="181">
        <f>SUM(F31:F32)</f>
        <v>34000000</v>
      </c>
      <c r="G30" s="96">
        <f aca="true" t="shared" si="2" ref="G30:G35">SUM(C30:F30)</f>
        <v>160300000</v>
      </c>
    </row>
    <row r="31" spans="1:7" s="48" customFormat="1" ht="12" customHeight="1">
      <c r="A31" s="203" t="s">
        <v>163</v>
      </c>
      <c r="B31" s="187" t="s">
        <v>169</v>
      </c>
      <c r="C31" s="95">
        <f>'[3]Összesítő'!$D$355</f>
        <v>25500000</v>
      </c>
      <c r="D31" s="95"/>
      <c r="E31" s="96"/>
      <c r="F31" s="96">
        <v>5000000</v>
      </c>
      <c r="G31" s="96">
        <f t="shared" si="2"/>
        <v>30500000</v>
      </c>
    </row>
    <row r="32" spans="1:7" s="48" customFormat="1" ht="12" customHeight="1">
      <c r="A32" s="203" t="s">
        <v>164</v>
      </c>
      <c r="B32" s="187" t="s">
        <v>170</v>
      </c>
      <c r="C32" s="96">
        <f>'[3]Összesítő'!$D$366-'[3]Összesítő'!$D$363</f>
        <v>100800000</v>
      </c>
      <c r="D32" s="96"/>
      <c r="E32" s="96"/>
      <c r="F32" s="96">
        <v>29000000</v>
      </c>
      <c r="G32" s="96">
        <f t="shared" si="2"/>
        <v>129800000</v>
      </c>
    </row>
    <row r="33" spans="1:7" s="48" customFormat="1" ht="12" customHeight="1">
      <c r="A33" s="203" t="s">
        <v>165</v>
      </c>
      <c r="B33" s="187" t="s">
        <v>171</v>
      </c>
      <c r="C33" s="96">
        <f>'[3]Összesítő'!$D$363</f>
        <v>6400000</v>
      </c>
      <c r="D33" s="96"/>
      <c r="E33" s="96"/>
      <c r="F33" s="96">
        <v>800000</v>
      </c>
      <c r="G33" s="96">
        <f t="shared" si="2"/>
        <v>7200000</v>
      </c>
    </row>
    <row r="34" spans="1:7" s="48" customFormat="1" ht="12" customHeight="1">
      <c r="A34" s="203" t="s">
        <v>166</v>
      </c>
      <c r="B34" s="187" t="s">
        <v>172</v>
      </c>
      <c r="C34" s="96"/>
      <c r="D34" s="96"/>
      <c r="E34" s="96"/>
      <c r="F34" s="96"/>
      <c r="G34" s="96">
        <f t="shared" si="2"/>
        <v>0</v>
      </c>
    </row>
    <row r="35" spans="1:7" s="48" customFormat="1" ht="12" customHeight="1" thickBot="1">
      <c r="A35" s="204" t="s">
        <v>167</v>
      </c>
      <c r="B35" s="188" t="s">
        <v>173</v>
      </c>
      <c r="C35" s="96"/>
      <c r="D35" s="96"/>
      <c r="E35" s="96"/>
      <c r="F35" s="96">
        <v>1500000</v>
      </c>
      <c r="G35" s="96">
        <f t="shared" si="2"/>
        <v>1500000</v>
      </c>
    </row>
    <row r="36" spans="1:7" s="48" customFormat="1" ht="12" customHeight="1" thickBot="1">
      <c r="A36" s="25" t="s">
        <v>10</v>
      </c>
      <c r="B36" s="19" t="s">
        <v>174</v>
      </c>
      <c r="C36" s="93">
        <f>SUM(C37:C46)</f>
        <v>5662400</v>
      </c>
      <c r="D36" s="93">
        <f>SUM(D37:D46)</f>
        <v>0</v>
      </c>
      <c r="E36" s="93">
        <f>SUM(E37:E46)</f>
        <v>2567250</v>
      </c>
      <c r="F36" s="93">
        <f>SUM(F37:F46)</f>
        <v>2941350</v>
      </c>
      <c r="G36" s="93">
        <f>SUM(G37:G46)</f>
        <v>11171000</v>
      </c>
    </row>
    <row r="37" spans="1:7" s="48" customFormat="1" ht="12" customHeight="1">
      <c r="A37" s="202" t="s">
        <v>57</v>
      </c>
      <c r="B37" s="186" t="s">
        <v>177</v>
      </c>
      <c r="C37" s="96"/>
      <c r="D37" s="96"/>
      <c r="E37" s="96"/>
      <c r="F37" s="96">
        <v>16300</v>
      </c>
      <c r="G37" s="96">
        <f aca="true" t="shared" si="3" ref="G37:G46">SUM(C37:F37)</f>
        <v>16300</v>
      </c>
    </row>
    <row r="38" spans="1:7" s="48" customFormat="1" ht="12" customHeight="1">
      <c r="A38" s="203" t="s">
        <v>58</v>
      </c>
      <c r="B38" s="187" t="s">
        <v>178</v>
      </c>
      <c r="C38" s="95">
        <f>'[3]Összesítő'!$D$381</f>
        <v>1130000</v>
      </c>
      <c r="D38" s="95"/>
      <c r="E38" s="96"/>
      <c r="F38" s="96">
        <v>1559380</v>
      </c>
      <c r="G38" s="96">
        <f t="shared" si="3"/>
        <v>2689380</v>
      </c>
    </row>
    <row r="39" spans="1:7" s="48" customFormat="1" ht="12" customHeight="1">
      <c r="A39" s="203" t="s">
        <v>59</v>
      </c>
      <c r="B39" s="187" t="s">
        <v>179</v>
      </c>
      <c r="C39" s="95"/>
      <c r="D39" s="95"/>
      <c r="E39" s="96">
        <f>'[5]összesítő-onkormanyzat'!$Q$61-'[5]összesítő-onkormanyzat'!$Q$55-E42</f>
        <v>1228989.668</v>
      </c>
      <c r="F39" s="96">
        <v>462000</v>
      </c>
      <c r="G39" s="96">
        <f t="shared" si="3"/>
        <v>1690989.668</v>
      </c>
    </row>
    <row r="40" spans="1:7" s="48" customFormat="1" ht="12" customHeight="1">
      <c r="A40" s="203" t="s">
        <v>98</v>
      </c>
      <c r="B40" s="187" t="s">
        <v>180</v>
      </c>
      <c r="C40" s="95"/>
      <c r="D40" s="95"/>
      <c r="E40" s="96"/>
      <c r="F40" s="96">
        <v>157000</v>
      </c>
      <c r="G40" s="96">
        <f t="shared" si="3"/>
        <v>157000</v>
      </c>
    </row>
    <row r="41" spans="1:7" s="48" customFormat="1" ht="12" customHeight="1">
      <c r="A41" s="203" t="s">
        <v>99</v>
      </c>
      <c r="B41" s="187" t="s">
        <v>181</v>
      </c>
      <c r="C41" s="95">
        <f>'[3]Összesítő'!$D$387</f>
        <v>3150000</v>
      </c>
      <c r="D41" s="95"/>
      <c r="E41" s="96"/>
      <c r="F41" s="96">
        <v>-348500</v>
      </c>
      <c r="G41" s="96">
        <f t="shared" si="3"/>
        <v>2801500</v>
      </c>
    </row>
    <row r="42" spans="1:7" s="48" customFormat="1" ht="12" customHeight="1">
      <c r="A42" s="203" t="s">
        <v>100</v>
      </c>
      <c r="B42" s="187" t="s">
        <v>182</v>
      </c>
      <c r="C42" s="95">
        <f>'[3]Összesítő'!$D$388</f>
        <v>850000</v>
      </c>
      <c r="D42" s="95"/>
      <c r="E42" s="96">
        <f>('[5]összesítő-onkormanyzat'!$Q$61-'[5]összesítő-onkormanyzat'!$Q$55)*21.26%</f>
        <v>331830.332</v>
      </c>
      <c r="F42" s="96">
        <v>593000</v>
      </c>
      <c r="G42" s="96">
        <f t="shared" si="3"/>
        <v>1774830.332</v>
      </c>
    </row>
    <row r="43" spans="1:7" s="48" customFormat="1" ht="12" customHeight="1">
      <c r="A43" s="203" t="s">
        <v>101</v>
      </c>
      <c r="B43" s="187" t="s">
        <v>183</v>
      </c>
      <c r="C43" s="95">
        <f>'[3]Összesítő'!$D$389</f>
        <v>532400</v>
      </c>
      <c r="D43" s="95"/>
      <c r="E43" s="96">
        <f>'[5]összesítő-onkormanyzat'!$Q$50</f>
        <v>239430</v>
      </c>
      <c r="F43" s="96">
        <v>336170</v>
      </c>
      <c r="G43" s="96">
        <f t="shared" si="3"/>
        <v>1108000</v>
      </c>
    </row>
    <row r="44" spans="1:7" s="48" customFormat="1" ht="12" customHeight="1">
      <c r="A44" s="203" t="s">
        <v>102</v>
      </c>
      <c r="B44" s="187" t="s">
        <v>184</v>
      </c>
      <c r="C44" s="95"/>
      <c r="D44" s="95"/>
      <c r="E44" s="96"/>
      <c r="F44" s="96"/>
      <c r="G44" s="96">
        <f t="shared" si="3"/>
        <v>0</v>
      </c>
    </row>
    <row r="45" spans="1:7" s="48" customFormat="1" ht="12" customHeight="1">
      <c r="A45" s="203" t="s">
        <v>175</v>
      </c>
      <c r="B45" s="187" t="s">
        <v>185</v>
      </c>
      <c r="C45" s="98"/>
      <c r="D45" s="98"/>
      <c r="E45" s="227"/>
      <c r="F45" s="227"/>
      <c r="G45" s="96">
        <f t="shared" si="3"/>
        <v>0</v>
      </c>
    </row>
    <row r="46" spans="1:7" s="48" customFormat="1" ht="12" customHeight="1" thickBot="1">
      <c r="A46" s="204" t="s">
        <v>176</v>
      </c>
      <c r="B46" s="188" t="s">
        <v>186</v>
      </c>
      <c r="C46" s="175"/>
      <c r="D46" s="175"/>
      <c r="E46" s="304">
        <f>'[5]összesítő-onkormanyzat'!$Q$55</f>
        <v>767000</v>
      </c>
      <c r="F46" s="304">
        <v>166000</v>
      </c>
      <c r="G46" s="96">
        <f t="shared" si="3"/>
        <v>933000</v>
      </c>
    </row>
    <row r="47" spans="1:7" s="48" customFormat="1" ht="12" customHeight="1" thickBot="1">
      <c r="A47" s="25" t="s">
        <v>11</v>
      </c>
      <c r="B47" s="19" t="s">
        <v>187</v>
      </c>
      <c r="C47" s="93">
        <f>SUM(C48:C52)</f>
        <v>0</v>
      </c>
      <c r="D47" s="93">
        <f>SUM(D48:D52)</f>
        <v>0</v>
      </c>
      <c r="E47" s="93">
        <f>SUM(E48:E52)</f>
        <v>1491580</v>
      </c>
      <c r="F47" s="93">
        <f>SUM(F48:F52)</f>
        <v>0</v>
      </c>
      <c r="G47" s="93">
        <f>SUM(G48:G52)</f>
        <v>1491580</v>
      </c>
    </row>
    <row r="48" spans="1:7" s="48" customFormat="1" ht="12" customHeight="1">
      <c r="A48" s="202" t="s">
        <v>60</v>
      </c>
      <c r="B48" s="186" t="s">
        <v>191</v>
      </c>
      <c r="C48" s="227"/>
      <c r="D48" s="227"/>
      <c r="E48" s="227"/>
      <c r="F48" s="227"/>
      <c r="G48" s="227"/>
    </row>
    <row r="49" spans="1:7" s="48" customFormat="1" ht="12" customHeight="1">
      <c r="A49" s="203" t="s">
        <v>61</v>
      </c>
      <c r="B49" s="187" t="s">
        <v>192</v>
      </c>
      <c r="C49" s="98"/>
      <c r="D49" s="98"/>
      <c r="E49" s="98">
        <f>'[5]összesítő-onkormanyzat'!$U$61</f>
        <v>1491580</v>
      </c>
      <c r="F49" s="227"/>
      <c r="G49" s="96">
        <f>SUM(C49:F49)</f>
        <v>1491580</v>
      </c>
    </row>
    <row r="50" spans="1:7" s="48" customFormat="1" ht="12" customHeight="1">
      <c r="A50" s="203" t="s">
        <v>188</v>
      </c>
      <c r="B50" s="187" t="s">
        <v>193</v>
      </c>
      <c r="C50" s="98"/>
      <c r="D50" s="98"/>
      <c r="E50" s="98"/>
      <c r="F50" s="98"/>
      <c r="G50" s="98"/>
    </row>
    <row r="51" spans="1:7" s="48" customFormat="1" ht="12" customHeight="1">
      <c r="A51" s="203" t="s">
        <v>189</v>
      </c>
      <c r="B51" s="187" t="s">
        <v>194</v>
      </c>
      <c r="C51" s="98"/>
      <c r="D51" s="98"/>
      <c r="E51" s="98"/>
      <c r="F51" s="98"/>
      <c r="G51" s="98"/>
    </row>
    <row r="52" spans="1:7" s="48" customFormat="1" ht="12" customHeight="1" thickBot="1">
      <c r="A52" s="204" t="s">
        <v>190</v>
      </c>
      <c r="B52" s="188" t="s">
        <v>195</v>
      </c>
      <c r="C52" s="175"/>
      <c r="D52" s="175"/>
      <c r="E52" s="175"/>
      <c r="F52" s="175"/>
      <c r="G52" s="175"/>
    </row>
    <row r="53" spans="1:7" s="48" customFormat="1" ht="12" customHeight="1" thickBot="1">
      <c r="A53" s="25" t="s">
        <v>103</v>
      </c>
      <c r="B53" s="19" t="s">
        <v>196</v>
      </c>
      <c r="C53" s="93">
        <f>SUM(C54:C56)</f>
        <v>0</v>
      </c>
      <c r="D53" s="93">
        <f>SUM(D54:D56)</f>
        <v>0</v>
      </c>
      <c r="E53" s="93">
        <f>SUM(E54:E56)</f>
        <v>292030</v>
      </c>
      <c r="F53" s="93">
        <f>SUM(F54:F56)</f>
        <v>30000</v>
      </c>
      <c r="G53" s="93">
        <f>SUM(G54:G56)</f>
        <v>322030</v>
      </c>
    </row>
    <row r="54" spans="1:7" s="48" customFormat="1" ht="12" customHeight="1">
      <c r="A54" s="202" t="s">
        <v>62</v>
      </c>
      <c r="B54" s="186" t="s">
        <v>197</v>
      </c>
      <c r="C54" s="96"/>
      <c r="D54" s="96"/>
      <c r="E54" s="96"/>
      <c r="F54" s="96"/>
      <c r="G54" s="96"/>
    </row>
    <row r="55" spans="1:7" s="48" customFormat="1" ht="24.75" customHeight="1">
      <c r="A55" s="203" t="s">
        <v>63</v>
      </c>
      <c r="B55" s="187" t="s">
        <v>358</v>
      </c>
      <c r="C55" s="95"/>
      <c r="D55" s="95"/>
      <c r="E55" s="95">
        <f>'[5]összesítő-onkormanyzat'!$Y$61</f>
        <v>292030</v>
      </c>
      <c r="F55" s="96"/>
      <c r="G55" s="96">
        <f>SUM(C55:F55)</f>
        <v>292030</v>
      </c>
    </row>
    <row r="56" spans="1:7" s="48" customFormat="1" ht="12" customHeight="1">
      <c r="A56" s="203" t="s">
        <v>201</v>
      </c>
      <c r="B56" s="187" t="s">
        <v>199</v>
      </c>
      <c r="C56" s="95"/>
      <c r="D56" s="95"/>
      <c r="E56" s="95"/>
      <c r="F56" s="95">
        <v>30000</v>
      </c>
      <c r="G56" s="96">
        <f>SUM(C56:F56)</f>
        <v>30000</v>
      </c>
    </row>
    <row r="57" spans="1:7" s="48" customFormat="1" ht="12" customHeight="1" thickBot="1">
      <c r="A57" s="204" t="s">
        <v>202</v>
      </c>
      <c r="B57" s="188" t="s">
        <v>200</v>
      </c>
      <c r="C57" s="97"/>
      <c r="D57" s="97"/>
      <c r="E57" s="97"/>
      <c r="F57" s="97" t="s">
        <v>466</v>
      </c>
      <c r="G57" s="97"/>
    </row>
    <row r="58" spans="1:7" s="48" customFormat="1" ht="12" customHeight="1" thickBot="1">
      <c r="A58" s="25" t="s">
        <v>13</v>
      </c>
      <c r="B58" s="88" t="s">
        <v>203</v>
      </c>
      <c r="C58" s="93">
        <f>SUM(C59:C61)</f>
        <v>0</v>
      </c>
      <c r="D58" s="93">
        <f>SUM(D59:D61)</f>
        <v>0</v>
      </c>
      <c r="E58" s="93"/>
      <c r="F58" s="93"/>
      <c r="G58" s="93">
        <f>SUM(G59:G61)</f>
        <v>0</v>
      </c>
    </row>
    <row r="59" spans="1:7" s="48" customFormat="1" ht="12" customHeight="1">
      <c r="A59" s="202" t="s">
        <v>104</v>
      </c>
      <c r="B59" s="186" t="s">
        <v>205</v>
      </c>
      <c r="C59" s="98"/>
      <c r="D59" s="98"/>
      <c r="E59" s="98"/>
      <c r="F59" s="98"/>
      <c r="G59" s="98"/>
    </row>
    <row r="60" spans="1:7" s="48" customFormat="1" ht="12" customHeight="1">
      <c r="A60" s="203" t="s">
        <v>105</v>
      </c>
      <c r="B60" s="187" t="s">
        <v>359</v>
      </c>
      <c r="C60" s="98"/>
      <c r="D60" s="98"/>
      <c r="E60" s="98"/>
      <c r="F60" s="98"/>
      <c r="G60" s="98"/>
    </row>
    <row r="61" spans="1:7" s="48" customFormat="1" ht="12" customHeight="1">
      <c r="A61" s="203" t="s">
        <v>125</v>
      </c>
      <c r="B61" s="187" t="s">
        <v>206</v>
      </c>
      <c r="C61" s="98"/>
      <c r="D61" s="98"/>
      <c r="E61" s="98"/>
      <c r="F61" s="98"/>
      <c r="G61" s="98"/>
    </row>
    <row r="62" spans="1:7" s="48" customFormat="1" ht="12" customHeight="1" thickBot="1">
      <c r="A62" s="204" t="s">
        <v>204</v>
      </c>
      <c r="B62" s="188" t="s">
        <v>207</v>
      </c>
      <c r="C62" s="98"/>
      <c r="D62" s="98"/>
      <c r="E62" s="98"/>
      <c r="F62" s="98"/>
      <c r="G62" s="98"/>
    </row>
    <row r="63" spans="1:7" s="48" customFormat="1" ht="12" customHeight="1" thickBot="1">
      <c r="A63" s="25" t="s">
        <v>14</v>
      </c>
      <c r="B63" s="19" t="s">
        <v>208</v>
      </c>
      <c r="C63" s="99">
        <f>+C8+C15+C22+C29+C36+C47+C53+C58</f>
        <v>248111849</v>
      </c>
      <c r="D63" s="99">
        <f>+D8+D15+D22+D29+D36+D47+D53+D58</f>
        <v>3678373</v>
      </c>
      <c r="E63" s="99">
        <f>+E8+E15+E22+E29+E36+E47+E53+E58</f>
        <v>49926841</v>
      </c>
      <c r="F63" s="99">
        <f>+F8+F15+F22+F29+F36+F47+F53+F58</f>
        <v>44698625</v>
      </c>
      <c r="G63" s="99">
        <f>+G8+G15+G22+G29+G36+G47+G53+G58</f>
        <v>346415688</v>
      </c>
    </row>
    <row r="64" spans="1:7" s="48" customFormat="1" ht="12" customHeight="1" thickBot="1">
      <c r="A64" s="205" t="s">
        <v>327</v>
      </c>
      <c r="B64" s="88" t="s">
        <v>210</v>
      </c>
      <c r="C64" s="93">
        <f>SUM(C65:C67)</f>
        <v>0</v>
      </c>
      <c r="D64" s="93">
        <f>SUM(D65:D67)</f>
        <v>0</v>
      </c>
      <c r="E64" s="93"/>
      <c r="F64" s="93"/>
      <c r="G64" s="93">
        <f>SUM(G65:G67)</f>
        <v>0</v>
      </c>
    </row>
    <row r="65" spans="1:7" s="48" customFormat="1" ht="12" customHeight="1">
      <c r="A65" s="202" t="s">
        <v>243</v>
      </c>
      <c r="B65" s="186" t="s">
        <v>211</v>
      </c>
      <c r="C65" s="98"/>
      <c r="D65" s="98"/>
      <c r="E65" s="98"/>
      <c r="F65" s="98"/>
      <c r="G65" s="98"/>
    </row>
    <row r="66" spans="1:7" s="48" customFormat="1" ht="12" customHeight="1">
      <c r="A66" s="203" t="s">
        <v>252</v>
      </c>
      <c r="B66" s="187" t="s">
        <v>212</v>
      </c>
      <c r="C66" s="98"/>
      <c r="D66" s="98"/>
      <c r="E66" s="98"/>
      <c r="F66" s="98"/>
      <c r="G66" s="98"/>
    </row>
    <row r="67" spans="1:7" s="48" customFormat="1" ht="12" customHeight="1" thickBot="1">
      <c r="A67" s="204" t="s">
        <v>253</v>
      </c>
      <c r="B67" s="190" t="s">
        <v>213</v>
      </c>
      <c r="C67" s="98"/>
      <c r="D67" s="98"/>
      <c r="E67" s="98"/>
      <c r="F67" s="98"/>
      <c r="G67" s="98"/>
    </row>
    <row r="68" spans="1:7" s="48" customFormat="1" ht="12" customHeight="1" thickBot="1">
      <c r="A68" s="205" t="s">
        <v>214</v>
      </c>
      <c r="B68" s="88" t="s">
        <v>215</v>
      </c>
      <c r="C68" s="93">
        <f>SUM(C69:C72)</f>
        <v>0</v>
      </c>
      <c r="D68" s="93">
        <f>SUM(D69:D72)</f>
        <v>0</v>
      </c>
      <c r="E68" s="93"/>
      <c r="F68" s="93"/>
      <c r="G68" s="93">
        <f>SUM(G69:G72)</f>
        <v>0</v>
      </c>
    </row>
    <row r="69" spans="1:7" s="48" customFormat="1" ht="12" customHeight="1">
      <c r="A69" s="202" t="s">
        <v>85</v>
      </c>
      <c r="B69" s="186" t="s">
        <v>216</v>
      </c>
      <c r="C69" s="98"/>
      <c r="D69" s="98"/>
      <c r="E69" s="98"/>
      <c r="F69" s="98"/>
      <c r="G69" s="98"/>
    </row>
    <row r="70" spans="1:7" s="48" customFormat="1" ht="12" customHeight="1">
      <c r="A70" s="203" t="s">
        <v>86</v>
      </c>
      <c r="B70" s="187" t="s">
        <v>217</v>
      </c>
      <c r="C70" s="98"/>
      <c r="D70" s="98"/>
      <c r="E70" s="98"/>
      <c r="F70" s="98"/>
      <c r="G70" s="98"/>
    </row>
    <row r="71" spans="1:7" s="48" customFormat="1" ht="12" customHeight="1">
      <c r="A71" s="203" t="s">
        <v>244</v>
      </c>
      <c r="B71" s="187" t="s">
        <v>218</v>
      </c>
      <c r="C71" s="98"/>
      <c r="D71" s="98"/>
      <c r="E71" s="98"/>
      <c r="F71" s="98"/>
      <c r="G71" s="98"/>
    </row>
    <row r="72" spans="1:7" s="48" customFormat="1" ht="12" customHeight="1" thickBot="1">
      <c r="A72" s="204" t="s">
        <v>245</v>
      </c>
      <c r="B72" s="188" t="s">
        <v>219</v>
      </c>
      <c r="C72" s="98"/>
      <c r="D72" s="98"/>
      <c r="E72" s="98"/>
      <c r="F72" s="98"/>
      <c r="G72" s="98"/>
    </row>
    <row r="73" spans="1:7" s="48" customFormat="1" ht="12" customHeight="1" thickBot="1">
      <c r="A73" s="205" t="s">
        <v>220</v>
      </c>
      <c r="B73" s="88" t="s">
        <v>221</v>
      </c>
      <c r="C73" s="93">
        <f>SUM(C74:C75)</f>
        <v>0</v>
      </c>
      <c r="D73" s="93">
        <f>SUM(D74:D75)</f>
        <v>26575533</v>
      </c>
      <c r="E73" s="93"/>
      <c r="F73" s="93"/>
      <c r="G73" s="93">
        <f>SUM(G74:G75)</f>
        <v>26575533</v>
      </c>
    </row>
    <row r="74" spans="1:7" s="48" customFormat="1" ht="12" customHeight="1">
      <c r="A74" s="202" t="s">
        <v>246</v>
      </c>
      <c r="B74" s="186" t="s">
        <v>222</v>
      </c>
      <c r="C74" s="98"/>
      <c r="D74" s="98">
        <f>'[4]összesítő-onkormanyzat'!$V$13</f>
        <v>26575533</v>
      </c>
      <c r="E74" s="227"/>
      <c r="F74" s="227"/>
      <c r="G74" s="96">
        <f>SUM(C74:F74)</f>
        <v>26575533</v>
      </c>
    </row>
    <row r="75" spans="1:7" s="48" customFormat="1" ht="12" customHeight="1" thickBot="1">
      <c r="A75" s="204" t="s">
        <v>247</v>
      </c>
      <c r="B75" s="188" t="s">
        <v>223</v>
      </c>
      <c r="C75" s="98"/>
      <c r="D75" s="98"/>
      <c r="E75" s="98"/>
      <c r="F75" s="98"/>
      <c r="G75" s="98"/>
    </row>
    <row r="76" spans="1:7" s="47" customFormat="1" ht="12" customHeight="1" thickBot="1">
      <c r="A76" s="205" t="s">
        <v>224</v>
      </c>
      <c r="B76" s="88" t="s">
        <v>225</v>
      </c>
      <c r="C76" s="93">
        <f>SUM(C77:C79)</f>
        <v>0</v>
      </c>
      <c r="D76" s="93">
        <f>SUM(D77:D79)</f>
        <v>0</v>
      </c>
      <c r="E76" s="93">
        <f>SUM(E77:E79)</f>
        <v>0</v>
      </c>
      <c r="F76" s="93">
        <f>SUM(F77:F79)</f>
        <v>0</v>
      </c>
      <c r="G76" s="93">
        <f>SUM(G77:G79)</f>
        <v>0</v>
      </c>
    </row>
    <row r="77" spans="1:7" s="48" customFormat="1" ht="12" customHeight="1">
      <c r="A77" s="202" t="s">
        <v>248</v>
      </c>
      <c r="B77" s="186" t="s">
        <v>226</v>
      </c>
      <c r="C77" s="98"/>
      <c r="D77" s="98"/>
      <c r="E77" s="98"/>
      <c r="F77" s="98"/>
      <c r="G77" s="96">
        <f>SUM(C77:F77)</f>
        <v>0</v>
      </c>
    </row>
    <row r="78" spans="1:7" s="48" customFormat="1" ht="12" customHeight="1">
      <c r="A78" s="203" t="s">
        <v>249</v>
      </c>
      <c r="B78" s="187" t="s">
        <v>227</v>
      </c>
      <c r="C78" s="98"/>
      <c r="D78" s="98"/>
      <c r="E78" s="98"/>
      <c r="F78" s="98"/>
      <c r="G78" s="98"/>
    </row>
    <row r="79" spans="1:7" s="48" customFormat="1" ht="12" customHeight="1" thickBot="1">
      <c r="A79" s="204" t="s">
        <v>250</v>
      </c>
      <c r="B79" s="188" t="s">
        <v>228</v>
      </c>
      <c r="C79" s="98"/>
      <c r="D79" s="98"/>
      <c r="E79" s="98"/>
      <c r="F79" s="98"/>
      <c r="G79" s="98"/>
    </row>
    <row r="80" spans="1:7" s="48" customFormat="1" ht="12" customHeight="1" thickBot="1">
      <c r="A80" s="205" t="s">
        <v>229</v>
      </c>
      <c r="B80" s="88" t="s">
        <v>251</v>
      </c>
      <c r="C80" s="93">
        <f>SUM(C81:C84)</f>
        <v>0</v>
      </c>
      <c r="D80" s="93">
        <f>SUM(D81:D84)</f>
        <v>0</v>
      </c>
      <c r="E80" s="93"/>
      <c r="F80" s="93"/>
      <c r="G80" s="93">
        <f>SUM(G81:G84)</f>
        <v>0</v>
      </c>
    </row>
    <row r="81" spans="1:7" s="48" customFormat="1" ht="12" customHeight="1">
      <c r="A81" s="206" t="s">
        <v>230</v>
      </c>
      <c r="B81" s="186" t="s">
        <v>231</v>
      </c>
      <c r="C81" s="98"/>
      <c r="D81" s="98"/>
      <c r="E81" s="98"/>
      <c r="F81" s="98"/>
      <c r="G81" s="98"/>
    </row>
    <row r="82" spans="1:7" s="48" customFormat="1" ht="12" customHeight="1">
      <c r="A82" s="207" t="s">
        <v>232</v>
      </c>
      <c r="B82" s="187" t="s">
        <v>233</v>
      </c>
      <c r="C82" s="98"/>
      <c r="D82" s="98"/>
      <c r="E82" s="98"/>
      <c r="F82" s="98"/>
      <c r="G82" s="98"/>
    </row>
    <row r="83" spans="1:7" s="48" customFormat="1" ht="12" customHeight="1">
      <c r="A83" s="207" t="s">
        <v>234</v>
      </c>
      <c r="B83" s="187" t="s">
        <v>235</v>
      </c>
      <c r="C83" s="98"/>
      <c r="D83" s="98"/>
      <c r="E83" s="98"/>
      <c r="F83" s="98"/>
      <c r="G83" s="98"/>
    </row>
    <row r="84" spans="1:7" s="47" customFormat="1" ht="12" customHeight="1" thickBot="1">
      <c r="A84" s="208" t="s">
        <v>236</v>
      </c>
      <c r="B84" s="188" t="s">
        <v>237</v>
      </c>
      <c r="C84" s="98"/>
      <c r="D84" s="98"/>
      <c r="E84" s="98"/>
      <c r="F84" s="98"/>
      <c r="G84" s="98"/>
    </row>
    <row r="85" spans="1:7" s="47" customFormat="1" ht="12" customHeight="1" thickBot="1">
      <c r="A85" s="205" t="s">
        <v>238</v>
      </c>
      <c r="B85" s="88" t="s">
        <v>239</v>
      </c>
      <c r="C85" s="228"/>
      <c r="D85" s="228"/>
      <c r="E85" s="228"/>
      <c r="F85" s="228"/>
      <c r="G85" s="228"/>
    </row>
    <row r="86" spans="1:7" s="47" customFormat="1" ht="12" customHeight="1" thickBot="1">
      <c r="A86" s="205" t="s">
        <v>240</v>
      </c>
      <c r="B86" s="194" t="s">
        <v>241</v>
      </c>
      <c r="C86" s="99">
        <f>+C64+C68+C73+C76+C80+C85</f>
        <v>0</v>
      </c>
      <c r="D86" s="99">
        <f>+D64+D68+D73+D76+D80+D85</f>
        <v>26575533</v>
      </c>
      <c r="E86" s="99">
        <f>+E64+E68+E73+E76+E80+E85</f>
        <v>0</v>
      </c>
      <c r="F86" s="99">
        <f>+F64+F68+F73+F76+F80+F85</f>
        <v>0</v>
      </c>
      <c r="G86" s="99">
        <f>+G64+G68+G73+G76+G80+G85</f>
        <v>26575533</v>
      </c>
    </row>
    <row r="87" spans="1:7" s="47" customFormat="1" ht="12" customHeight="1" thickBot="1">
      <c r="A87" s="209" t="s">
        <v>254</v>
      </c>
      <c r="B87" s="196" t="s">
        <v>353</v>
      </c>
      <c r="C87" s="99">
        <f>+C63+C86</f>
        <v>248111849</v>
      </c>
      <c r="D87" s="99">
        <f>+D63+D86</f>
        <v>30253906</v>
      </c>
      <c r="E87" s="99">
        <f>+E63+E86</f>
        <v>49926841</v>
      </c>
      <c r="F87" s="99">
        <f>+F63+F86</f>
        <v>44698625</v>
      </c>
      <c r="G87" s="99">
        <f>+G63+G86</f>
        <v>372991221</v>
      </c>
    </row>
    <row r="88" spans="1:7" ht="13.5" thickBot="1">
      <c r="A88" s="210"/>
      <c r="B88" s="80"/>
      <c r="C88" s="158"/>
      <c r="D88" s="158"/>
      <c r="E88" s="158"/>
      <c r="F88" s="158"/>
      <c r="G88" s="158"/>
    </row>
    <row r="89" spans="1:7" s="40" customFormat="1" ht="24.75" thickBot="1">
      <c r="A89" s="81"/>
      <c r="B89" s="289" t="s">
        <v>41</v>
      </c>
      <c r="C89" s="296" t="s">
        <v>428</v>
      </c>
      <c r="D89" s="28" t="s">
        <v>427</v>
      </c>
      <c r="E89" s="28" t="s">
        <v>460</v>
      </c>
      <c r="F89" s="28" t="s">
        <v>462</v>
      </c>
      <c r="G89" s="28" t="s">
        <v>463</v>
      </c>
    </row>
    <row r="90" spans="1:7" s="49" customFormat="1" ht="12" customHeight="1" thickBot="1">
      <c r="A90" s="178" t="s">
        <v>6</v>
      </c>
      <c r="B90" s="24" t="s">
        <v>257</v>
      </c>
      <c r="C90" s="92">
        <f>SUM(C91:C95)</f>
        <v>124232780</v>
      </c>
      <c r="D90" s="92">
        <f>SUM(D91:D95)</f>
        <v>8497446</v>
      </c>
      <c r="E90" s="92">
        <f>SUM(E91:E95)</f>
        <v>15412152</v>
      </c>
      <c r="F90" s="92">
        <f>SUM(F91:F95)</f>
        <v>3282500</v>
      </c>
      <c r="G90" s="297">
        <f>SUM(G91:G95)</f>
        <v>151424878</v>
      </c>
    </row>
    <row r="91" spans="1:7" ht="12" customHeight="1">
      <c r="A91" s="211" t="s">
        <v>64</v>
      </c>
      <c r="B91" s="8" t="s">
        <v>36</v>
      </c>
      <c r="C91" s="94">
        <f>'[3]Összesítő'!$D$54</f>
        <v>25196200</v>
      </c>
      <c r="D91" s="94">
        <f>'[4]összesítő-onkormanyzat'!$D$31</f>
        <v>134913</v>
      </c>
      <c r="E91" s="94">
        <f>'[5]összesítő-onkormanyzat'!$D$62</f>
        <v>1180264</v>
      </c>
      <c r="F91" s="94">
        <f>'[6]összesítő-onkormanyzat'!$D$46</f>
        <v>720000</v>
      </c>
      <c r="G91" s="96">
        <f>SUM(C91:F91)</f>
        <v>27231377</v>
      </c>
    </row>
    <row r="92" spans="1:7" ht="12" customHeight="1">
      <c r="A92" s="203" t="s">
        <v>65</v>
      </c>
      <c r="B92" s="6" t="s">
        <v>106</v>
      </c>
      <c r="C92" s="95">
        <f>'[3]Összesítő'!$D$62</f>
        <v>5010860</v>
      </c>
      <c r="D92" s="95">
        <f>'[4]összesítő-onkormanyzat'!$E$31</f>
        <v>29681</v>
      </c>
      <c r="E92" s="95">
        <f>'[5]összesítő-onkormanyzat'!$E$62</f>
        <v>295658</v>
      </c>
      <c r="F92" s="96">
        <f>'[6]összesítő-onkormanyzat'!$E$46</f>
        <v>428900</v>
      </c>
      <c r="G92" s="96">
        <f>SUM(C92:F92)</f>
        <v>5765099</v>
      </c>
    </row>
    <row r="93" spans="1:7" ht="12" customHeight="1">
      <c r="A93" s="203" t="s">
        <v>66</v>
      </c>
      <c r="B93" s="6" t="s">
        <v>83</v>
      </c>
      <c r="C93" s="97">
        <f>'[3]Összesítő'!$D$136</f>
        <v>40866720</v>
      </c>
      <c r="D93" s="97">
        <f>'[4]összesítő-onkormanyzat'!$F$31</f>
        <v>1832852</v>
      </c>
      <c r="E93" s="95">
        <f>'[5]összesítő-onkormanyzat'!$F$62</f>
        <v>12007480</v>
      </c>
      <c r="F93" s="96">
        <f>'[6]összesítő-onkormanyzat'!$F$46</f>
        <v>2133600</v>
      </c>
      <c r="G93" s="96">
        <f>SUM(C93:F93)</f>
        <v>56840652</v>
      </c>
    </row>
    <row r="94" spans="1:7" ht="12" customHeight="1">
      <c r="A94" s="203" t="s">
        <v>67</v>
      </c>
      <c r="B94" s="9" t="s">
        <v>107</v>
      </c>
      <c r="C94" s="97">
        <f>'[3]Összesítő'!$D$161</f>
        <v>3000000</v>
      </c>
      <c r="D94" s="97">
        <f>'[4]összesítő-onkormanyzat'!$G$31</f>
        <v>0</v>
      </c>
      <c r="E94" s="95">
        <f>'[5]összesítő-onkormanyzat'!$G$62</f>
        <v>1428750</v>
      </c>
      <c r="F94" s="96"/>
      <c r="G94" s="96">
        <f>SUM(C94:F94)</f>
        <v>4428750</v>
      </c>
    </row>
    <row r="95" spans="1:7" ht="12" customHeight="1">
      <c r="A95" s="203" t="s">
        <v>75</v>
      </c>
      <c r="B95" s="17" t="s">
        <v>108</v>
      </c>
      <c r="C95" s="97">
        <f>SUM(C96:C105)</f>
        <v>50159000</v>
      </c>
      <c r="D95" s="97">
        <f>SUM(D96:D105)</f>
        <v>6500000</v>
      </c>
      <c r="E95" s="97">
        <f>SUM(E96:E105)</f>
        <v>500000</v>
      </c>
      <c r="F95" s="97">
        <f>SUM(F96:F105)</f>
        <v>0</v>
      </c>
      <c r="G95" s="96">
        <f>SUM(C95:F95)</f>
        <v>57159000</v>
      </c>
    </row>
    <row r="96" spans="1:7" ht="12" customHeight="1">
      <c r="A96" s="203" t="s">
        <v>68</v>
      </c>
      <c r="B96" s="6" t="s">
        <v>258</v>
      </c>
      <c r="C96" s="97"/>
      <c r="D96" s="97"/>
      <c r="E96" s="97"/>
      <c r="F96" s="97"/>
      <c r="G96" s="97"/>
    </row>
    <row r="97" spans="1:7" ht="12" customHeight="1">
      <c r="A97" s="203" t="s">
        <v>69</v>
      </c>
      <c r="B97" s="55" t="s">
        <v>259</v>
      </c>
      <c r="C97" s="97"/>
      <c r="D97" s="97"/>
      <c r="E97" s="97"/>
      <c r="F97" s="97"/>
      <c r="G97" s="97"/>
    </row>
    <row r="98" spans="1:7" ht="22.5">
      <c r="A98" s="203" t="s">
        <v>76</v>
      </c>
      <c r="B98" s="56" t="s">
        <v>260</v>
      </c>
      <c r="C98" s="97"/>
      <c r="D98" s="97"/>
      <c r="E98" s="97"/>
      <c r="F98" s="97"/>
      <c r="G98" s="97"/>
    </row>
    <row r="99" spans="1:7" ht="22.5">
      <c r="A99" s="203" t="s">
        <v>77</v>
      </c>
      <c r="B99" s="56" t="s">
        <v>261</v>
      </c>
      <c r="C99" s="97"/>
      <c r="D99" s="97"/>
      <c r="E99" s="97"/>
      <c r="F99" s="97"/>
      <c r="G99" s="97"/>
    </row>
    <row r="100" spans="1:7" ht="12" customHeight="1">
      <c r="A100" s="203" t="s">
        <v>78</v>
      </c>
      <c r="B100" s="55" t="s">
        <v>262</v>
      </c>
      <c r="C100" s="97">
        <f>'[3]Összesítő'!$D$181</f>
        <v>5409000</v>
      </c>
      <c r="D100" s="97"/>
      <c r="E100" s="97"/>
      <c r="F100" s="97">
        <v>-699000</v>
      </c>
      <c r="G100" s="97">
        <f>SUM(C100:F100)</f>
        <v>4710000</v>
      </c>
    </row>
    <row r="101" spans="1:7" ht="12" customHeight="1">
      <c r="A101" s="203" t="s">
        <v>79</v>
      </c>
      <c r="B101" s="55" t="s">
        <v>263</v>
      </c>
      <c r="C101" s="97"/>
      <c r="D101" s="97"/>
      <c r="E101" s="97"/>
      <c r="F101" s="97"/>
      <c r="G101" s="97"/>
    </row>
    <row r="102" spans="1:7" ht="22.5">
      <c r="A102" s="203" t="s">
        <v>81</v>
      </c>
      <c r="B102" s="56" t="s">
        <v>264</v>
      </c>
      <c r="C102" s="97"/>
      <c r="D102" s="97"/>
      <c r="E102" s="97"/>
      <c r="F102" s="97"/>
      <c r="G102" s="97"/>
    </row>
    <row r="103" spans="1:7" ht="12" customHeight="1">
      <c r="A103" s="212" t="s">
        <v>109</v>
      </c>
      <c r="B103" s="57" t="s">
        <v>265</v>
      </c>
      <c r="C103" s="97"/>
      <c r="D103" s="97"/>
      <c r="E103" s="97"/>
      <c r="F103" s="97"/>
      <c r="G103" s="97"/>
    </row>
    <row r="104" spans="1:7" ht="12" customHeight="1">
      <c r="A104" s="203" t="s">
        <v>255</v>
      </c>
      <c r="B104" s="57" t="s">
        <v>266</v>
      </c>
      <c r="C104" s="97"/>
      <c r="D104" s="97"/>
      <c r="E104" s="97"/>
      <c r="F104" s="97"/>
      <c r="G104" s="97"/>
    </row>
    <row r="105" spans="1:7" ht="12" customHeight="1" thickBot="1">
      <c r="A105" s="213" t="s">
        <v>256</v>
      </c>
      <c r="B105" s="58" t="s">
        <v>267</v>
      </c>
      <c r="C105" s="101">
        <f>'[3]Összesítő'!$D$201</f>
        <v>44750000</v>
      </c>
      <c r="D105" s="101">
        <f>'[4]összesítő-onkormanyzat'!$M$7</f>
        <v>6500000</v>
      </c>
      <c r="E105" s="95">
        <f>'[5]összesítő-onkormanyzat'!$M$62</f>
        <v>500000</v>
      </c>
      <c r="F105" s="97">
        <v>699000</v>
      </c>
      <c r="G105" s="101">
        <f>SUM(C105:F105)</f>
        <v>52449000</v>
      </c>
    </row>
    <row r="106" spans="1:7" ht="12" customHeight="1" thickBot="1">
      <c r="A106" s="25" t="s">
        <v>7</v>
      </c>
      <c r="B106" s="23" t="s">
        <v>268</v>
      </c>
      <c r="C106" s="93">
        <f>+C107+C109+C111</f>
        <v>900000</v>
      </c>
      <c r="D106" s="93">
        <f>+D107+D109+D111</f>
        <v>14332370</v>
      </c>
      <c r="E106" s="93">
        <f>+E107+E109+E111</f>
        <v>37176930</v>
      </c>
      <c r="F106" s="93">
        <f>+F107+F109+F111</f>
        <v>330200</v>
      </c>
      <c r="G106" s="93">
        <f>+G107+G109+G111</f>
        <v>52739500</v>
      </c>
    </row>
    <row r="107" spans="1:7" ht="12" customHeight="1">
      <c r="A107" s="202" t="s">
        <v>70</v>
      </c>
      <c r="B107" s="6" t="s">
        <v>124</v>
      </c>
      <c r="C107" s="96">
        <f>'[3]Összesítő'!$D$221</f>
        <v>0</v>
      </c>
      <c r="D107" s="96">
        <f>'[4]összesítő-onkormanyzat'!$H$31</f>
        <v>5893970</v>
      </c>
      <c r="E107" s="95">
        <f>'[5]összesítő-onkormanyzat'!$H$62</f>
        <v>36821930</v>
      </c>
      <c r="F107" s="96"/>
      <c r="G107" s="96">
        <f>SUM(C107:F107)</f>
        <v>42715900</v>
      </c>
    </row>
    <row r="108" spans="1:7" ht="12" customHeight="1">
      <c r="A108" s="202" t="s">
        <v>71</v>
      </c>
      <c r="B108" s="10" t="s">
        <v>272</v>
      </c>
      <c r="C108" s="96"/>
      <c r="D108" s="96"/>
      <c r="E108" s="96"/>
      <c r="F108" s="96"/>
      <c r="G108" s="96"/>
    </row>
    <row r="109" spans="1:7" ht="12" customHeight="1">
      <c r="A109" s="202" t="s">
        <v>72</v>
      </c>
      <c r="B109" s="10" t="s">
        <v>110</v>
      </c>
      <c r="C109" s="95">
        <f>'[3]Összesítő'!$D$226</f>
        <v>900000</v>
      </c>
      <c r="D109" s="97">
        <f>'[4]összesítő-onkormanyzat'!$I$31</f>
        <v>8438400</v>
      </c>
      <c r="E109" s="95">
        <f>'[5]összesítő-onkormanyzat'!$I$62</f>
        <v>355000</v>
      </c>
      <c r="F109" s="96">
        <v>330200</v>
      </c>
      <c r="G109" s="96">
        <f>SUM(C109:F109)</f>
        <v>10023600</v>
      </c>
    </row>
    <row r="110" spans="1:7" ht="12" customHeight="1">
      <c r="A110" s="202" t="s">
        <v>73</v>
      </c>
      <c r="B110" s="10" t="s">
        <v>273</v>
      </c>
      <c r="C110" s="86"/>
      <c r="D110" s="86"/>
      <c r="E110" s="86"/>
      <c r="F110" s="86"/>
      <c r="G110" s="86"/>
    </row>
    <row r="111" spans="1:7" ht="12" customHeight="1">
      <c r="A111" s="202" t="s">
        <v>74</v>
      </c>
      <c r="B111" s="90" t="s">
        <v>126</v>
      </c>
      <c r="C111" s="86">
        <f>SUM(C112:C119)</f>
        <v>0</v>
      </c>
      <c r="D111" s="86">
        <f>SUM(D112:D119)</f>
        <v>0</v>
      </c>
      <c r="E111" s="86">
        <f>SUM(E112:E119)</f>
        <v>0</v>
      </c>
      <c r="F111" s="86"/>
      <c r="G111" s="86">
        <f>SUM(G112:G119)</f>
        <v>0</v>
      </c>
    </row>
    <row r="112" spans="1:7" ht="12" customHeight="1">
      <c r="A112" s="202" t="s">
        <v>80</v>
      </c>
      <c r="B112" s="89" t="s">
        <v>360</v>
      </c>
      <c r="C112" s="86"/>
      <c r="D112" s="86"/>
      <c r="E112" s="86"/>
      <c r="F112" s="86"/>
      <c r="G112" s="86"/>
    </row>
    <row r="113" spans="1:7" ht="22.5">
      <c r="A113" s="202" t="s">
        <v>82</v>
      </c>
      <c r="B113" s="182" t="s">
        <v>278</v>
      </c>
      <c r="C113" s="86"/>
      <c r="D113" s="86"/>
      <c r="E113" s="86"/>
      <c r="F113" s="86"/>
      <c r="G113" s="86"/>
    </row>
    <row r="114" spans="1:7" ht="22.5">
      <c r="A114" s="202" t="s">
        <v>111</v>
      </c>
      <c r="B114" s="56" t="s">
        <v>261</v>
      </c>
      <c r="C114" s="86"/>
      <c r="D114" s="86"/>
      <c r="E114" s="86"/>
      <c r="F114" s="86"/>
      <c r="G114" s="86"/>
    </row>
    <row r="115" spans="1:7" ht="12" customHeight="1">
      <c r="A115" s="202" t="s">
        <v>112</v>
      </c>
      <c r="B115" s="56" t="s">
        <v>277</v>
      </c>
      <c r="C115" s="86"/>
      <c r="D115" s="86"/>
      <c r="E115" s="86"/>
      <c r="F115" s="86"/>
      <c r="G115" s="86"/>
    </row>
    <row r="116" spans="1:7" ht="12" customHeight="1">
      <c r="A116" s="202" t="s">
        <v>113</v>
      </c>
      <c r="B116" s="56" t="s">
        <v>276</v>
      </c>
      <c r="C116" s="86"/>
      <c r="D116" s="86"/>
      <c r="E116" s="86"/>
      <c r="F116" s="86"/>
      <c r="G116" s="86"/>
    </row>
    <row r="117" spans="1:7" ht="22.5">
      <c r="A117" s="202" t="s">
        <v>269</v>
      </c>
      <c r="B117" s="56" t="s">
        <v>264</v>
      </c>
      <c r="C117" s="86"/>
      <c r="D117" s="86"/>
      <c r="E117" s="86"/>
      <c r="F117" s="86"/>
      <c r="G117" s="86"/>
    </row>
    <row r="118" spans="1:7" ht="12" customHeight="1">
      <c r="A118" s="202" t="s">
        <v>270</v>
      </c>
      <c r="B118" s="56" t="s">
        <v>275</v>
      </c>
      <c r="C118" s="86"/>
      <c r="D118" s="86"/>
      <c r="E118" s="86"/>
      <c r="F118" s="86"/>
      <c r="G118" s="86"/>
    </row>
    <row r="119" spans="1:7" ht="23.25" thickBot="1">
      <c r="A119" s="212" t="s">
        <v>271</v>
      </c>
      <c r="B119" s="56" t="s">
        <v>274</v>
      </c>
      <c r="C119" s="87"/>
      <c r="D119" s="87"/>
      <c r="E119" s="87"/>
      <c r="F119" s="87"/>
      <c r="G119" s="97">
        <f>SUM(C119:F119)</f>
        <v>0</v>
      </c>
    </row>
    <row r="120" spans="1:7" ht="12" customHeight="1" thickBot="1">
      <c r="A120" s="25" t="s">
        <v>8</v>
      </c>
      <c r="B120" s="51" t="s">
        <v>279</v>
      </c>
      <c r="C120" s="93">
        <f>+C121+C122</f>
        <v>908811</v>
      </c>
      <c r="D120" s="93">
        <f>+D121+D122</f>
        <v>3968066</v>
      </c>
      <c r="E120" s="93">
        <f>+E121+E122</f>
        <v>-3787166</v>
      </c>
      <c r="F120" s="93">
        <f>+F121+F122</f>
        <v>38400645</v>
      </c>
      <c r="G120" s="93">
        <f>+G121+G122</f>
        <v>39490356</v>
      </c>
    </row>
    <row r="121" spans="1:7" ht="12" customHeight="1">
      <c r="A121" s="202" t="s">
        <v>53</v>
      </c>
      <c r="B121" s="7" t="s">
        <v>43</v>
      </c>
      <c r="C121" s="96">
        <f>'[3]Összesítő'!$D$203</f>
        <v>908811</v>
      </c>
      <c r="D121" s="96">
        <f>'[4]összesítő-onkormanyzat'!$N$31</f>
        <v>3968066</v>
      </c>
      <c r="E121" s="96">
        <f>'[5]összesítő-onkormanyzat'!$N$62</f>
        <v>-3787166</v>
      </c>
      <c r="F121" s="96">
        <f>'[6]összesítő-onkormanyzat'!$N$46</f>
        <v>38400645</v>
      </c>
      <c r="G121" s="96">
        <f>SUM(C121:F121)</f>
        <v>39490356</v>
      </c>
    </row>
    <row r="122" spans="1:7" ht="12" customHeight="1" thickBot="1">
      <c r="A122" s="204" t="s">
        <v>54</v>
      </c>
      <c r="B122" s="10" t="s">
        <v>44</v>
      </c>
      <c r="C122" s="97"/>
      <c r="D122" s="97"/>
      <c r="E122" s="97"/>
      <c r="F122" s="97"/>
      <c r="G122" s="97"/>
    </row>
    <row r="123" spans="1:7" ht="12" customHeight="1" thickBot="1">
      <c r="A123" s="25" t="s">
        <v>9</v>
      </c>
      <c r="B123" s="51" t="s">
        <v>280</v>
      </c>
      <c r="C123" s="93">
        <f>+C90+C106+C120</f>
        <v>126041591</v>
      </c>
      <c r="D123" s="93">
        <f>+D90+D106+D120</f>
        <v>26797882</v>
      </c>
      <c r="E123" s="93">
        <f>+E90+E106+E120</f>
        <v>48801916</v>
      </c>
      <c r="F123" s="93">
        <f>+F90+F106+F120</f>
        <v>42013345</v>
      </c>
      <c r="G123" s="93">
        <f>+G90+G106+G120</f>
        <v>243654734</v>
      </c>
    </row>
    <row r="124" spans="1:7" ht="21.75" thickBot="1">
      <c r="A124" s="25" t="s">
        <v>10</v>
      </c>
      <c r="B124" s="51" t="s">
        <v>281</v>
      </c>
      <c r="C124" s="93">
        <f>+C125+C126+C127</f>
        <v>0</v>
      </c>
      <c r="D124" s="93"/>
      <c r="E124" s="93"/>
      <c r="F124" s="93"/>
      <c r="G124" s="93"/>
    </row>
    <row r="125" spans="1:7" s="49" customFormat="1" ht="12" customHeight="1">
      <c r="A125" s="202" t="s">
        <v>57</v>
      </c>
      <c r="B125" s="7" t="s">
        <v>282</v>
      </c>
      <c r="C125" s="86"/>
      <c r="D125" s="86"/>
      <c r="E125" s="86"/>
      <c r="F125" s="86"/>
      <c r="G125" s="86"/>
    </row>
    <row r="126" spans="1:7" ht="12" customHeight="1">
      <c r="A126" s="202" t="s">
        <v>58</v>
      </c>
      <c r="B126" s="7" t="s">
        <v>283</v>
      </c>
      <c r="C126" s="86"/>
      <c r="D126" s="86"/>
      <c r="E126" s="86"/>
      <c r="F126" s="86"/>
      <c r="G126" s="86"/>
    </row>
    <row r="127" spans="1:7" ht="12" customHeight="1" thickBot="1">
      <c r="A127" s="212" t="s">
        <v>59</v>
      </c>
      <c r="B127" s="5" t="s">
        <v>284</v>
      </c>
      <c r="C127" s="86"/>
      <c r="D127" s="86"/>
      <c r="E127" s="86"/>
      <c r="F127" s="86"/>
      <c r="G127" s="86"/>
    </row>
    <row r="128" spans="1:7" ht="12" customHeight="1" thickBot="1">
      <c r="A128" s="25" t="s">
        <v>11</v>
      </c>
      <c r="B128" s="51" t="s">
        <v>326</v>
      </c>
      <c r="C128" s="93">
        <f>+C129+C130+C131+C132</f>
        <v>0</v>
      </c>
      <c r="D128" s="93"/>
      <c r="E128" s="93"/>
      <c r="F128" s="93"/>
      <c r="G128" s="93"/>
    </row>
    <row r="129" spans="1:7" ht="12" customHeight="1">
      <c r="A129" s="202" t="s">
        <v>60</v>
      </c>
      <c r="B129" s="7" t="s">
        <v>285</v>
      </c>
      <c r="C129" s="86"/>
      <c r="D129" s="86"/>
      <c r="E129" s="86"/>
      <c r="F129" s="86"/>
      <c r="G129" s="86"/>
    </row>
    <row r="130" spans="1:7" ht="12" customHeight="1">
      <c r="A130" s="202" t="s">
        <v>61</v>
      </c>
      <c r="B130" s="7" t="s">
        <v>286</v>
      </c>
      <c r="C130" s="86"/>
      <c r="D130" s="86"/>
      <c r="E130" s="86"/>
      <c r="F130" s="86"/>
      <c r="G130" s="86"/>
    </row>
    <row r="131" spans="1:7" ht="12" customHeight="1">
      <c r="A131" s="202" t="s">
        <v>188</v>
      </c>
      <c r="B131" s="7" t="s">
        <v>287</v>
      </c>
      <c r="C131" s="86"/>
      <c r="D131" s="86"/>
      <c r="E131" s="86"/>
      <c r="F131" s="86"/>
      <c r="G131" s="86"/>
    </row>
    <row r="132" spans="1:7" s="49" customFormat="1" ht="12" customHeight="1" thickBot="1">
      <c r="A132" s="212" t="s">
        <v>189</v>
      </c>
      <c r="B132" s="5" t="s">
        <v>288</v>
      </c>
      <c r="C132" s="86"/>
      <c r="D132" s="86"/>
      <c r="E132" s="86"/>
      <c r="F132" s="86"/>
      <c r="G132" s="86"/>
    </row>
    <row r="133" spans="1:13" ht="12" customHeight="1" thickBot="1">
      <c r="A133" s="25" t="s">
        <v>12</v>
      </c>
      <c r="B133" s="51" t="s">
        <v>289</v>
      </c>
      <c r="C133" s="99">
        <f>+C134+C135+C136+C137+C138</f>
        <v>122070258</v>
      </c>
      <c r="D133" s="99">
        <f>+D134+D135+D136+D137+D138</f>
        <v>3456024</v>
      </c>
      <c r="E133" s="99">
        <f>+E134+E135+E136+E137+E138</f>
        <v>1124925</v>
      </c>
      <c r="F133" s="99">
        <f>+F134+F135+F136+F137+F138</f>
        <v>2685280</v>
      </c>
      <c r="G133" s="99">
        <f>+G134+G135+G136+G137+G138</f>
        <v>129336487</v>
      </c>
      <c r="M133" s="85"/>
    </row>
    <row r="134" spans="1:7" ht="12.75">
      <c r="A134" s="202" t="s">
        <v>62</v>
      </c>
      <c r="B134" s="7" t="s">
        <v>290</v>
      </c>
      <c r="C134" s="86"/>
      <c r="D134" s="86"/>
      <c r="E134" s="262"/>
      <c r="F134" s="262"/>
      <c r="G134" s="96">
        <f>SUM(C134:F134)</f>
        <v>0</v>
      </c>
    </row>
    <row r="135" spans="1:7" ht="12" customHeight="1">
      <c r="A135" s="202" t="s">
        <v>63</v>
      </c>
      <c r="B135" s="7" t="s">
        <v>300</v>
      </c>
      <c r="C135" s="86"/>
      <c r="D135" s="86"/>
      <c r="E135" s="86"/>
      <c r="F135" s="86"/>
      <c r="G135" s="96">
        <f>SUM(C135:F135)</f>
        <v>0</v>
      </c>
    </row>
    <row r="136" spans="1:7" ht="12" customHeight="1">
      <c r="A136" s="202" t="s">
        <v>201</v>
      </c>
      <c r="B136" s="7" t="s">
        <v>363</v>
      </c>
      <c r="C136" s="86">
        <f>'[3]Összesítő'!$D$292</f>
        <v>121428258</v>
      </c>
      <c r="D136" s="86">
        <f>'[4]összesítő-onkormanyzat'!$O$31-D134</f>
        <v>3456024</v>
      </c>
      <c r="E136" s="86">
        <f>'[5]összesítő-onkormanyzat'!$O$62</f>
        <v>1124925</v>
      </c>
      <c r="F136" s="262">
        <f>'[6]összesítő-onkormanyzat'!$O$46</f>
        <v>2685280</v>
      </c>
      <c r="G136" s="96">
        <f>SUM(C136:F136)</f>
        <v>128694487</v>
      </c>
    </row>
    <row r="137" spans="1:7" s="49" customFormat="1" ht="12" customHeight="1">
      <c r="A137" s="202" t="s">
        <v>202</v>
      </c>
      <c r="B137" s="7" t="s">
        <v>291</v>
      </c>
      <c r="C137" s="86"/>
      <c r="D137" s="86"/>
      <c r="E137" s="86"/>
      <c r="F137" s="86"/>
      <c r="G137" s="86"/>
    </row>
    <row r="138" spans="1:7" s="49" customFormat="1" ht="12" customHeight="1" thickBot="1">
      <c r="A138" s="212" t="s">
        <v>362</v>
      </c>
      <c r="B138" s="5" t="s">
        <v>292</v>
      </c>
      <c r="C138" s="86">
        <f>'[3]Összesítő'!$D$294</f>
        <v>642000</v>
      </c>
      <c r="D138" s="86"/>
      <c r="E138" s="262"/>
      <c r="F138" s="262"/>
      <c r="G138" s="96">
        <f>SUM(C138:F138)</f>
        <v>642000</v>
      </c>
    </row>
    <row r="139" spans="1:7" s="49" customFormat="1" ht="12" customHeight="1" thickBot="1">
      <c r="A139" s="25" t="s">
        <v>13</v>
      </c>
      <c r="B139" s="51" t="s">
        <v>293</v>
      </c>
      <c r="C139" s="102">
        <f>+C140+C141+C142+C143</f>
        <v>0</v>
      </c>
      <c r="D139" s="102"/>
      <c r="E139" s="102"/>
      <c r="F139" s="102"/>
      <c r="G139" s="102"/>
    </row>
    <row r="140" spans="1:7" s="49" customFormat="1" ht="12" customHeight="1">
      <c r="A140" s="202" t="s">
        <v>104</v>
      </c>
      <c r="B140" s="7" t="s">
        <v>294</v>
      </c>
      <c r="C140" s="86"/>
      <c r="D140" s="86"/>
      <c r="E140" s="86"/>
      <c r="F140" s="86"/>
      <c r="G140" s="86"/>
    </row>
    <row r="141" spans="1:7" s="49" customFormat="1" ht="12" customHeight="1">
      <c r="A141" s="202" t="s">
        <v>105</v>
      </c>
      <c r="B141" s="7" t="s">
        <v>295</v>
      </c>
      <c r="C141" s="86"/>
      <c r="D141" s="86"/>
      <c r="E141" s="86"/>
      <c r="F141" s="86"/>
      <c r="G141" s="86"/>
    </row>
    <row r="142" spans="1:7" s="49" customFormat="1" ht="12" customHeight="1">
      <c r="A142" s="202" t="s">
        <v>125</v>
      </c>
      <c r="B142" s="7" t="s">
        <v>296</v>
      </c>
      <c r="C142" s="86"/>
      <c r="D142" s="86"/>
      <c r="E142" s="86"/>
      <c r="F142" s="86"/>
      <c r="G142" s="86"/>
    </row>
    <row r="143" spans="1:7" ht="12.75" customHeight="1" thickBot="1">
      <c r="A143" s="202" t="s">
        <v>204</v>
      </c>
      <c r="B143" s="7" t="s">
        <v>297</v>
      </c>
      <c r="C143" s="86"/>
      <c r="D143" s="86"/>
      <c r="E143" s="86"/>
      <c r="F143" s="86"/>
      <c r="G143" s="86"/>
    </row>
    <row r="144" spans="1:7" ht="12" customHeight="1" thickBot="1">
      <c r="A144" s="25" t="s">
        <v>14</v>
      </c>
      <c r="B144" s="51" t="s">
        <v>298</v>
      </c>
      <c r="C144" s="198">
        <f>+C124+C128+C133+C139</f>
        <v>122070258</v>
      </c>
      <c r="D144" s="198">
        <f>+D124+D128+D133+D139</f>
        <v>3456024</v>
      </c>
      <c r="E144" s="198">
        <f>+E124+E128+E133+E139</f>
        <v>1124925</v>
      </c>
      <c r="F144" s="198">
        <f>+F124+F128+F133+F139</f>
        <v>2685280</v>
      </c>
      <c r="G144" s="198">
        <f>+G124+G128+G133+G139</f>
        <v>129336487</v>
      </c>
    </row>
    <row r="145" spans="1:7" ht="15" customHeight="1" thickBot="1">
      <c r="A145" s="214" t="s">
        <v>15</v>
      </c>
      <c r="B145" s="163" t="s">
        <v>299</v>
      </c>
      <c r="C145" s="198">
        <f>+C123+C144</f>
        <v>248111849</v>
      </c>
      <c r="D145" s="198">
        <f>+D123+D144</f>
        <v>30253906</v>
      </c>
      <c r="E145" s="198">
        <f>+E123+E144</f>
        <v>49926841</v>
      </c>
      <c r="F145" s="198">
        <f>+F123+F144</f>
        <v>44698625</v>
      </c>
      <c r="G145" s="198">
        <f>+G123+G144</f>
        <v>372991221</v>
      </c>
    </row>
    <row r="146" spans="1:7" ht="12.75">
      <c r="A146" s="166"/>
      <c r="B146" s="167"/>
      <c r="C146" s="168"/>
      <c r="D146" s="168"/>
      <c r="E146" s="168"/>
      <c r="F146" s="168"/>
      <c r="G146" s="168"/>
    </row>
  </sheetData>
  <sheetProtection formatCells="0"/>
  <mergeCells count="2">
    <mergeCell ref="C5:G5"/>
    <mergeCell ref="C4:G4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56"/>
  <sheetViews>
    <sheetView zoomScale="130" zoomScaleNormal="130" workbookViewId="0" topLeftCell="A22">
      <selection activeCell="K41" sqref="K41"/>
    </sheetView>
  </sheetViews>
  <sheetFormatPr defaultColWidth="9.00390625" defaultRowHeight="12.75"/>
  <cols>
    <col min="1" max="1" width="13.50390625" style="83" customWidth="1"/>
    <col min="2" max="2" width="58.00390625" style="84" customWidth="1"/>
    <col min="3" max="3" width="15.00390625" style="84" customWidth="1"/>
    <col min="4" max="4" width="10.625" style="84" bestFit="1" customWidth="1"/>
    <col min="5" max="6" width="10.625" style="84" customWidth="1"/>
    <col min="7" max="7" width="11.625" style="84" bestFit="1" customWidth="1"/>
    <col min="8" max="16384" width="9.375" style="84" customWidth="1"/>
  </cols>
  <sheetData>
    <row r="1" spans="1:7" s="66" customFormat="1" ht="21" customHeight="1" thickBot="1">
      <c r="A1" s="65"/>
      <c r="B1" s="67"/>
      <c r="C1" s="252" t="s">
        <v>476</v>
      </c>
      <c r="D1" s="252"/>
      <c r="E1" s="252"/>
      <c r="F1" s="252"/>
      <c r="G1" s="252"/>
    </row>
    <row r="2" spans="1:7" s="222" customFormat="1" ht="38.25" customHeight="1" thickBot="1">
      <c r="A2" s="176" t="s">
        <v>120</v>
      </c>
      <c r="B2" s="150" t="s">
        <v>368</v>
      </c>
      <c r="C2" s="230"/>
      <c r="D2" s="230"/>
      <c r="E2" s="230"/>
      <c r="F2" s="230"/>
      <c r="G2" s="230"/>
    </row>
    <row r="3" spans="1:7" s="292" customFormat="1" ht="24.75" thickBot="1">
      <c r="A3" s="215" t="s">
        <v>119</v>
      </c>
      <c r="B3" s="151" t="s">
        <v>389</v>
      </c>
      <c r="C3" s="291" t="s">
        <v>428</v>
      </c>
      <c r="D3" s="28" t="s">
        <v>427</v>
      </c>
      <c r="E3" s="28" t="s">
        <v>460</v>
      </c>
      <c r="F3" s="28" t="s">
        <v>462</v>
      </c>
      <c r="G3" s="28" t="s">
        <v>463</v>
      </c>
    </row>
    <row r="4" spans="1:7" s="223" customFormat="1" ht="15.75" customHeight="1" thickBot="1">
      <c r="A4" s="68"/>
      <c r="B4" s="68"/>
      <c r="C4" s="391" t="s">
        <v>376</v>
      </c>
      <c r="D4" s="391"/>
      <c r="E4" s="391"/>
      <c r="F4" s="391"/>
      <c r="G4" s="391"/>
    </row>
    <row r="5" spans="1:7" ht="13.5" thickBot="1">
      <c r="A5" s="177" t="s">
        <v>121</v>
      </c>
      <c r="B5" s="70" t="s">
        <v>38</v>
      </c>
      <c r="C5" s="388" t="s">
        <v>39</v>
      </c>
      <c r="D5" s="389"/>
      <c r="E5" s="389"/>
      <c r="F5" s="389"/>
      <c r="G5" s="390"/>
    </row>
    <row r="6" spans="1:7" s="224" customFormat="1" ht="12.75" customHeight="1" thickBot="1">
      <c r="A6" s="61">
        <v>1</v>
      </c>
      <c r="B6" s="62">
        <v>2</v>
      </c>
      <c r="C6" s="63">
        <v>3</v>
      </c>
      <c r="D6" s="63"/>
      <c r="E6" s="63"/>
      <c r="F6" s="63"/>
      <c r="G6" s="63"/>
    </row>
    <row r="7" spans="1:7" s="224" customFormat="1" ht="15.75" customHeight="1" thickBot="1">
      <c r="A7" s="71"/>
      <c r="B7" s="72" t="s">
        <v>40</v>
      </c>
      <c r="C7" s="73"/>
      <c r="D7" s="73"/>
      <c r="E7" s="73"/>
      <c r="F7" s="73"/>
      <c r="G7" s="73"/>
    </row>
    <row r="8" spans="1:7" s="162" customFormat="1" ht="12" customHeight="1" thickBot="1">
      <c r="A8" s="61" t="s">
        <v>6</v>
      </c>
      <c r="B8" s="74" t="s">
        <v>332</v>
      </c>
      <c r="C8" s="113">
        <f>SUM(C9:C18)</f>
        <v>1400000</v>
      </c>
      <c r="D8" s="113">
        <f>SUM(D9:D18)</f>
        <v>0</v>
      </c>
      <c r="E8" s="113"/>
      <c r="F8" s="113"/>
      <c r="G8" s="113">
        <f>SUM(G9:G18)</f>
        <v>1400000</v>
      </c>
    </row>
    <row r="9" spans="1:7" s="162" customFormat="1" ht="12" customHeight="1">
      <c r="A9" s="216" t="s">
        <v>64</v>
      </c>
      <c r="B9" s="8" t="s">
        <v>177</v>
      </c>
      <c r="C9" s="153"/>
      <c r="D9" s="153"/>
      <c r="E9" s="153"/>
      <c r="F9" s="153"/>
      <c r="G9" s="153"/>
    </row>
    <row r="10" spans="1:7" s="162" customFormat="1" ht="12" customHeight="1">
      <c r="A10" s="217" t="s">
        <v>65</v>
      </c>
      <c r="B10" s="6" t="s">
        <v>178</v>
      </c>
      <c r="C10" s="111"/>
      <c r="D10" s="111"/>
      <c r="E10" s="111"/>
      <c r="F10" s="111"/>
      <c r="G10" s="111"/>
    </row>
    <row r="11" spans="1:7" s="162" customFormat="1" ht="12" customHeight="1">
      <c r="A11" s="217" t="s">
        <v>66</v>
      </c>
      <c r="B11" s="6" t="s">
        <v>179</v>
      </c>
      <c r="C11" s="111">
        <f>'[2]011 130'!$D$381</f>
        <v>1100000</v>
      </c>
      <c r="D11" s="111"/>
      <c r="E11" s="111"/>
      <c r="F11" s="111"/>
      <c r="G11" s="111">
        <f>SUM(C11:F11)</f>
        <v>1100000</v>
      </c>
    </row>
    <row r="12" spans="1:7" s="162" customFormat="1" ht="12" customHeight="1">
      <c r="A12" s="217" t="s">
        <v>67</v>
      </c>
      <c r="B12" s="6" t="s">
        <v>180</v>
      </c>
      <c r="C12" s="111"/>
      <c r="D12" s="111"/>
      <c r="E12" s="111"/>
      <c r="F12" s="111"/>
      <c r="G12" s="111"/>
    </row>
    <row r="13" spans="1:7" s="162" customFormat="1" ht="12" customHeight="1">
      <c r="A13" s="217" t="s">
        <v>84</v>
      </c>
      <c r="B13" s="6" t="s">
        <v>181</v>
      </c>
      <c r="C13" s="111"/>
      <c r="D13" s="111"/>
      <c r="E13" s="111"/>
      <c r="F13" s="111"/>
      <c r="G13" s="111"/>
    </row>
    <row r="14" spans="1:7" s="162" customFormat="1" ht="12" customHeight="1">
      <c r="A14" s="217" t="s">
        <v>68</v>
      </c>
      <c r="B14" s="6" t="s">
        <v>333</v>
      </c>
      <c r="C14" s="111">
        <f>'[2]011 130'!$D$387</f>
        <v>300000</v>
      </c>
      <c r="D14" s="111"/>
      <c r="E14" s="111"/>
      <c r="F14" s="111"/>
      <c r="G14" s="111">
        <f>SUM(C14:F14)</f>
        <v>300000</v>
      </c>
    </row>
    <row r="15" spans="1:7" s="162" customFormat="1" ht="12" customHeight="1">
      <c r="A15" s="217" t="s">
        <v>69</v>
      </c>
      <c r="B15" s="5" t="s">
        <v>334</v>
      </c>
      <c r="C15" s="111"/>
      <c r="D15" s="111"/>
      <c r="E15" s="111"/>
      <c r="F15" s="111"/>
      <c r="G15" s="111"/>
    </row>
    <row r="16" spans="1:7" s="162" customFormat="1" ht="12" customHeight="1">
      <c r="A16" s="217" t="s">
        <v>76</v>
      </c>
      <c r="B16" s="6" t="s">
        <v>184</v>
      </c>
      <c r="C16" s="154"/>
      <c r="D16" s="154"/>
      <c r="E16" s="154"/>
      <c r="F16" s="154"/>
      <c r="G16" s="154"/>
    </row>
    <row r="17" spans="1:7" s="225" customFormat="1" ht="12" customHeight="1">
      <c r="A17" s="217" t="s">
        <v>77</v>
      </c>
      <c r="B17" s="6" t="s">
        <v>185</v>
      </c>
      <c r="C17" s="111"/>
      <c r="D17" s="111"/>
      <c r="E17" s="111"/>
      <c r="F17" s="111"/>
      <c r="G17" s="111"/>
    </row>
    <row r="18" spans="1:7" s="225" customFormat="1" ht="12" customHeight="1" thickBot="1">
      <c r="A18" s="217" t="s">
        <v>78</v>
      </c>
      <c r="B18" s="5" t="s">
        <v>186</v>
      </c>
      <c r="C18" s="112"/>
      <c r="D18" s="112"/>
      <c r="E18" s="112"/>
      <c r="F18" s="112"/>
      <c r="G18" s="112"/>
    </row>
    <row r="19" spans="1:7" s="162" customFormat="1" ht="12" customHeight="1" thickBot="1">
      <c r="A19" s="61" t="s">
        <v>7</v>
      </c>
      <c r="B19" s="74" t="s">
        <v>335</v>
      </c>
      <c r="C19" s="113">
        <f>SUM(C20:C22)</f>
        <v>0</v>
      </c>
      <c r="D19" s="113"/>
      <c r="E19" s="113"/>
      <c r="F19" s="113"/>
      <c r="G19" s="113"/>
    </row>
    <row r="20" spans="1:7" s="225" customFormat="1" ht="12" customHeight="1">
      <c r="A20" s="217" t="s">
        <v>70</v>
      </c>
      <c r="B20" s="7" t="s">
        <v>152</v>
      </c>
      <c r="C20" s="111"/>
      <c r="D20" s="111"/>
      <c r="E20" s="111"/>
      <c r="F20" s="111"/>
      <c r="G20" s="111"/>
    </row>
    <row r="21" spans="1:7" s="225" customFormat="1" ht="12" customHeight="1">
      <c r="A21" s="217" t="s">
        <v>71</v>
      </c>
      <c r="B21" s="6" t="s">
        <v>336</v>
      </c>
      <c r="C21" s="111"/>
      <c r="D21" s="111"/>
      <c r="E21" s="111"/>
      <c r="F21" s="111"/>
      <c r="G21" s="111"/>
    </row>
    <row r="22" spans="1:7" s="225" customFormat="1" ht="12" customHeight="1">
      <c r="A22" s="217" t="s">
        <v>72</v>
      </c>
      <c r="B22" s="6" t="s">
        <v>337</v>
      </c>
      <c r="C22" s="111"/>
      <c r="D22" s="111"/>
      <c r="E22" s="111"/>
      <c r="F22" s="111"/>
      <c r="G22" s="111"/>
    </row>
    <row r="23" spans="1:7" s="225" customFormat="1" ht="12" customHeight="1" thickBot="1">
      <c r="A23" s="217" t="s">
        <v>73</v>
      </c>
      <c r="B23" s="6" t="s">
        <v>0</v>
      </c>
      <c r="C23" s="111"/>
      <c r="D23" s="111"/>
      <c r="E23" s="111"/>
      <c r="F23" s="111"/>
      <c r="G23" s="111"/>
    </row>
    <row r="24" spans="1:7" s="225" customFormat="1" ht="12" customHeight="1" thickBot="1">
      <c r="A24" s="64" t="s">
        <v>8</v>
      </c>
      <c r="B24" s="51" t="s">
        <v>97</v>
      </c>
      <c r="C24" s="140"/>
      <c r="D24" s="140"/>
      <c r="E24" s="140"/>
      <c r="F24" s="140"/>
      <c r="G24" s="140"/>
    </row>
    <row r="25" spans="1:7" s="225" customFormat="1" ht="12" customHeight="1" thickBot="1">
      <c r="A25" s="64" t="s">
        <v>9</v>
      </c>
      <c r="B25" s="51" t="s">
        <v>338</v>
      </c>
      <c r="C25" s="113">
        <f>+C26+C27</f>
        <v>0</v>
      </c>
      <c r="D25" s="113"/>
      <c r="E25" s="113"/>
      <c r="F25" s="113"/>
      <c r="G25" s="113"/>
    </row>
    <row r="26" spans="1:7" s="225" customFormat="1" ht="12" customHeight="1">
      <c r="A26" s="218" t="s">
        <v>162</v>
      </c>
      <c r="B26" s="219" t="s">
        <v>336</v>
      </c>
      <c r="C26" s="41"/>
      <c r="D26" s="41"/>
      <c r="E26" s="41"/>
      <c r="F26" s="41"/>
      <c r="G26" s="41"/>
    </row>
    <row r="27" spans="1:7" s="225" customFormat="1" ht="12" customHeight="1">
      <c r="A27" s="218" t="s">
        <v>165</v>
      </c>
      <c r="B27" s="220" t="s">
        <v>339</v>
      </c>
      <c r="C27" s="114"/>
      <c r="D27" s="114"/>
      <c r="E27" s="114"/>
      <c r="F27" s="114"/>
      <c r="G27" s="114"/>
    </row>
    <row r="28" spans="1:7" s="225" customFormat="1" ht="12" customHeight="1" thickBot="1">
      <c r="A28" s="217" t="s">
        <v>166</v>
      </c>
      <c r="B28" s="221" t="s">
        <v>340</v>
      </c>
      <c r="C28" s="44"/>
      <c r="D28" s="44"/>
      <c r="E28" s="44"/>
      <c r="F28" s="44"/>
      <c r="G28" s="44"/>
    </row>
    <row r="29" spans="1:7" s="225" customFormat="1" ht="12" customHeight="1" thickBot="1">
      <c r="A29" s="64" t="s">
        <v>10</v>
      </c>
      <c r="B29" s="51" t="s">
        <v>341</v>
      </c>
      <c r="C29" s="113">
        <f>+C30+C31+C32</f>
        <v>0</v>
      </c>
      <c r="D29" s="113"/>
      <c r="E29" s="113"/>
      <c r="F29" s="113"/>
      <c r="G29" s="113"/>
    </row>
    <row r="30" spans="1:7" s="225" customFormat="1" ht="12" customHeight="1">
      <c r="A30" s="218" t="s">
        <v>57</v>
      </c>
      <c r="B30" s="219" t="s">
        <v>191</v>
      </c>
      <c r="C30" s="41"/>
      <c r="D30" s="41"/>
      <c r="E30" s="41"/>
      <c r="F30" s="41"/>
      <c r="G30" s="41"/>
    </row>
    <row r="31" spans="1:7" s="225" customFormat="1" ht="12" customHeight="1">
      <c r="A31" s="218" t="s">
        <v>58</v>
      </c>
      <c r="B31" s="220" t="s">
        <v>192</v>
      </c>
      <c r="C31" s="114"/>
      <c r="D31" s="114"/>
      <c r="E31" s="114"/>
      <c r="F31" s="114"/>
      <c r="G31" s="114"/>
    </row>
    <row r="32" spans="1:7" s="225" customFormat="1" ht="12" customHeight="1" thickBot="1">
      <c r="A32" s="217" t="s">
        <v>59</v>
      </c>
      <c r="B32" s="54" t="s">
        <v>193</v>
      </c>
      <c r="C32" s="44"/>
      <c r="D32" s="44"/>
      <c r="E32" s="44"/>
      <c r="F32" s="44"/>
      <c r="G32" s="44"/>
    </row>
    <row r="33" spans="1:7" s="162" customFormat="1" ht="12" customHeight="1" thickBot="1">
      <c r="A33" s="64" t="s">
        <v>11</v>
      </c>
      <c r="B33" s="51" t="s">
        <v>306</v>
      </c>
      <c r="C33" s="140"/>
      <c r="D33" s="140"/>
      <c r="E33" s="140"/>
      <c r="F33" s="140"/>
      <c r="G33" s="140"/>
    </row>
    <row r="34" spans="1:7" s="162" customFormat="1" ht="12" customHeight="1" thickBot="1">
      <c r="A34" s="64" t="s">
        <v>12</v>
      </c>
      <c r="B34" s="51" t="s">
        <v>342</v>
      </c>
      <c r="C34" s="155"/>
      <c r="D34" s="155"/>
      <c r="E34" s="155"/>
      <c r="F34" s="155"/>
      <c r="G34" s="155"/>
    </row>
    <row r="35" spans="1:7" s="162" customFormat="1" ht="12" customHeight="1" thickBot="1">
      <c r="A35" s="61" t="s">
        <v>13</v>
      </c>
      <c r="B35" s="51" t="s">
        <v>343</v>
      </c>
      <c r="C35" s="156">
        <f>+C8+C19+C24+C25+C29+C33+C34</f>
        <v>1400000</v>
      </c>
      <c r="D35" s="156">
        <f>+D8+D19+D24+D25+D29+D33+D34</f>
        <v>0</v>
      </c>
      <c r="E35" s="156"/>
      <c r="F35" s="156"/>
      <c r="G35" s="156">
        <f>+G8+G19+G24+G25+G29+G33+G34</f>
        <v>1400000</v>
      </c>
    </row>
    <row r="36" spans="1:7" s="162" customFormat="1" ht="12" customHeight="1" thickBot="1">
      <c r="A36" s="75" t="s">
        <v>14</v>
      </c>
      <c r="B36" s="51" t="s">
        <v>344</v>
      </c>
      <c r="C36" s="156">
        <f>+C37+C38+C39</f>
        <v>61436970</v>
      </c>
      <c r="D36" s="156">
        <f>+D37+D38+D39</f>
        <v>1912112</v>
      </c>
      <c r="E36" s="156">
        <f>+E37+E38+E39</f>
        <v>6466</v>
      </c>
      <c r="F36" s="156">
        <f>+F37+F38+F39</f>
        <v>38796</v>
      </c>
      <c r="G36" s="156">
        <f>+G37+G38+G39</f>
        <v>63394344</v>
      </c>
    </row>
    <row r="37" spans="1:7" s="162" customFormat="1" ht="12" customHeight="1">
      <c r="A37" s="218" t="s">
        <v>345</v>
      </c>
      <c r="B37" s="219" t="s">
        <v>133</v>
      </c>
      <c r="C37" s="41"/>
      <c r="D37" s="41">
        <f>'[4]összesítő-hivatal'!$V$19</f>
        <v>1836337</v>
      </c>
      <c r="E37" s="41"/>
      <c r="F37" s="41"/>
      <c r="G37" s="111">
        <f>SUM(C37:F37)</f>
        <v>1836337</v>
      </c>
    </row>
    <row r="38" spans="1:7" s="162" customFormat="1" ht="12" customHeight="1">
      <c r="A38" s="218" t="s">
        <v>346</v>
      </c>
      <c r="B38" s="220" t="s">
        <v>1</v>
      </c>
      <c r="C38" s="114"/>
      <c r="D38" s="114"/>
      <c r="E38" s="114"/>
      <c r="F38" s="114"/>
      <c r="G38" s="41">
        <f>SUM(C38:D38)</f>
        <v>0</v>
      </c>
    </row>
    <row r="39" spans="1:7" s="225" customFormat="1" ht="12" customHeight="1" thickBot="1">
      <c r="A39" s="217" t="s">
        <v>347</v>
      </c>
      <c r="B39" s="54" t="s">
        <v>348</v>
      </c>
      <c r="C39" s="44">
        <f>'[2]PH_Összesen'!$D$461</f>
        <v>61436970</v>
      </c>
      <c r="D39" s="44">
        <f>'[4]összesítő-hivatal'!$Z$19</f>
        <v>75775</v>
      </c>
      <c r="E39" s="44">
        <f>'[5]összesítő-hivatal'!$Z$19</f>
        <v>6466</v>
      </c>
      <c r="F39" s="44">
        <f>'[6]összesítő-hivatal'!$Z$6</f>
        <v>38796</v>
      </c>
      <c r="G39" s="111">
        <f>SUM(C39:F39)</f>
        <v>61558007</v>
      </c>
    </row>
    <row r="40" spans="1:7" s="225" customFormat="1" ht="15" customHeight="1" thickBot="1">
      <c r="A40" s="75" t="s">
        <v>15</v>
      </c>
      <c r="B40" s="76" t="s">
        <v>349</v>
      </c>
      <c r="C40" s="159">
        <f>+C35+C36</f>
        <v>62836970</v>
      </c>
      <c r="D40" s="159">
        <f>+D35+D36</f>
        <v>1912112</v>
      </c>
      <c r="E40" s="159">
        <f>+E35+E36</f>
        <v>6466</v>
      </c>
      <c r="F40" s="159">
        <f>+F35+F36</f>
        <v>38796</v>
      </c>
      <c r="G40" s="159">
        <f>+G35+G36</f>
        <v>64794344</v>
      </c>
    </row>
    <row r="41" spans="1:7" s="225" customFormat="1" ht="15" customHeight="1">
      <c r="A41" s="77"/>
      <c r="B41" s="78"/>
      <c r="C41" s="157"/>
      <c r="D41" s="157"/>
      <c r="E41" s="157"/>
      <c r="F41" s="157"/>
      <c r="G41" s="157"/>
    </row>
    <row r="42" spans="1:7" ht="13.5" thickBot="1">
      <c r="A42" s="79"/>
      <c r="B42" s="80"/>
      <c r="C42" s="158"/>
      <c r="D42" s="158"/>
      <c r="E42" s="158"/>
      <c r="F42" s="158"/>
      <c r="G42" s="158"/>
    </row>
    <row r="43" spans="1:7" s="224" customFormat="1" ht="24.75" thickBot="1">
      <c r="A43" s="81"/>
      <c r="B43" s="289" t="s">
        <v>41</v>
      </c>
      <c r="C43" s="293" t="s">
        <v>428</v>
      </c>
      <c r="D43" s="28" t="s">
        <v>427</v>
      </c>
      <c r="E43" s="28" t="s">
        <v>460</v>
      </c>
      <c r="F43" s="28" t="s">
        <v>462</v>
      </c>
      <c r="G43" s="28" t="s">
        <v>464</v>
      </c>
    </row>
    <row r="44" spans="1:7" s="226" customFormat="1" ht="12" customHeight="1" thickBot="1">
      <c r="A44" s="64" t="s">
        <v>6</v>
      </c>
      <c r="B44" s="51" t="s">
        <v>350</v>
      </c>
      <c r="C44" s="113">
        <f>SUM(C45:C49)</f>
        <v>62201970</v>
      </c>
      <c r="D44" s="113">
        <f>SUM(D45:D49)</f>
        <v>1798802</v>
      </c>
      <c r="E44" s="113">
        <f>SUM(E45:E49)</f>
        <v>6466</v>
      </c>
      <c r="F44" s="113">
        <f>SUM(F45:F49)</f>
        <v>38796</v>
      </c>
      <c r="G44" s="113">
        <f>SUM(G45:G49)</f>
        <v>64046034</v>
      </c>
    </row>
    <row r="45" spans="1:7" ht="12" customHeight="1">
      <c r="A45" s="217" t="s">
        <v>64</v>
      </c>
      <c r="B45" s="7" t="s">
        <v>36</v>
      </c>
      <c r="C45" s="41">
        <f>'[2]PH_Összesen'!$D$54</f>
        <v>42843240</v>
      </c>
      <c r="D45" s="41">
        <f>'[4]összesítő-hivatal'!$D$19</f>
        <v>60500</v>
      </c>
      <c r="E45" s="41">
        <f>'[5]összesítő-hivatal'!$D$19</f>
        <v>5300</v>
      </c>
      <c r="F45" s="41">
        <f>'[6]összesítő-hivatal'!$D$6</f>
        <v>31800</v>
      </c>
      <c r="G45" s="41">
        <f>SUM(C45:F45)</f>
        <v>42940840</v>
      </c>
    </row>
    <row r="46" spans="1:7" ht="12" customHeight="1">
      <c r="A46" s="217" t="s">
        <v>65</v>
      </c>
      <c r="B46" s="6" t="s">
        <v>106</v>
      </c>
      <c r="C46" s="43">
        <f>'[2]PH_Összesen'!$D$62</f>
        <v>9535100</v>
      </c>
      <c r="D46" s="41">
        <f>'[4]összesítő-hivatal'!$E$19</f>
        <v>15275</v>
      </c>
      <c r="E46" s="41">
        <f>'[5]összesítő-hivatal'!$E$19</f>
        <v>1166</v>
      </c>
      <c r="F46" s="41">
        <f>'[6]összesítő-hivatal'!$E$6</f>
        <v>6996</v>
      </c>
      <c r="G46" s="41">
        <f>SUM(C46:F46)</f>
        <v>9558537</v>
      </c>
    </row>
    <row r="47" spans="1:7" ht="12" customHeight="1">
      <c r="A47" s="217" t="s">
        <v>66</v>
      </c>
      <c r="B47" s="6" t="s">
        <v>83</v>
      </c>
      <c r="C47" s="43">
        <f>'[2]PH_Összesen'!$D$136</f>
        <v>9823630</v>
      </c>
      <c r="D47" s="41">
        <f>'[4]összesítő-hivatal'!$F$19</f>
        <v>84774</v>
      </c>
      <c r="E47" s="41">
        <f>'[5]összesítő-hivatal'!$F$19</f>
        <v>0</v>
      </c>
      <c r="F47" s="41"/>
      <c r="G47" s="41">
        <f>SUM(C47:F47)</f>
        <v>9908404</v>
      </c>
    </row>
    <row r="48" spans="1:7" ht="12" customHeight="1">
      <c r="A48" s="217" t="s">
        <v>67</v>
      </c>
      <c r="B48" s="6" t="s">
        <v>107</v>
      </c>
      <c r="C48" s="43"/>
      <c r="D48" s="41"/>
      <c r="E48" s="41"/>
      <c r="F48" s="41"/>
      <c r="G48" s="41">
        <f>SUM(C48:D48)</f>
        <v>0</v>
      </c>
    </row>
    <row r="49" spans="1:7" ht="12" customHeight="1" thickBot="1">
      <c r="A49" s="217" t="s">
        <v>84</v>
      </c>
      <c r="B49" s="6" t="s">
        <v>108</v>
      </c>
      <c r="C49" s="43"/>
      <c r="D49" s="41">
        <f>'[4]összesítő-hivatal'!$L$19</f>
        <v>1638253</v>
      </c>
      <c r="E49" s="41"/>
      <c r="F49" s="41"/>
      <c r="G49" s="41">
        <f>SUM(C49:F49)</f>
        <v>1638253</v>
      </c>
    </row>
    <row r="50" spans="1:7" ht="12" customHeight="1" thickBot="1">
      <c r="A50" s="64" t="s">
        <v>7</v>
      </c>
      <c r="B50" s="51" t="s">
        <v>351</v>
      </c>
      <c r="C50" s="113">
        <f>SUM(C51:C53)</f>
        <v>635000</v>
      </c>
      <c r="D50" s="113">
        <f>SUM(D51:D53)</f>
        <v>113310</v>
      </c>
      <c r="E50" s="113"/>
      <c r="F50" s="113"/>
      <c r="G50" s="113">
        <f>SUM(G51:G53)</f>
        <v>748310</v>
      </c>
    </row>
    <row r="51" spans="1:7" s="226" customFormat="1" ht="12" customHeight="1">
      <c r="A51" s="217" t="s">
        <v>70</v>
      </c>
      <c r="B51" s="7" t="s">
        <v>124</v>
      </c>
      <c r="C51" s="41">
        <f>'[2]011 130'!$D$221</f>
        <v>635000</v>
      </c>
      <c r="D51" s="41">
        <f>'[4]összesítő-hivatal'!$H$19</f>
        <v>113310</v>
      </c>
      <c r="E51" s="41"/>
      <c r="F51" s="41"/>
      <c r="G51" s="41">
        <f>SUM(C51:F51)</f>
        <v>748310</v>
      </c>
    </row>
    <row r="52" spans="1:7" ht="12" customHeight="1">
      <c r="A52" s="217" t="s">
        <v>71</v>
      </c>
      <c r="B52" s="6" t="s">
        <v>110</v>
      </c>
      <c r="C52" s="43"/>
      <c r="D52" s="43"/>
      <c r="E52" s="43"/>
      <c r="F52" s="43"/>
      <c r="G52" s="43"/>
    </row>
    <row r="53" spans="1:7" ht="12" customHeight="1">
      <c r="A53" s="217" t="s">
        <v>72</v>
      </c>
      <c r="B53" s="6" t="s">
        <v>42</v>
      </c>
      <c r="C53" s="43"/>
      <c r="D53" s="43"/>
      <c r="E53" s="43"/>
      <c r="F53" s="43"/>
      <c r="G53" s="43"/>
    </row>
    <row r="54" spans="1:7" ht="12" customHeight="1" thickBot="1">
      <c r="A54" s="217" t="s">
        <v>73</v>
      </c>
      <c r="B54" s="6" t="s">
        <v>2</v>
      </c>
      <c r="C54" s="43"/>
      <c r="D54" s="43"/>
      <c r="E54" s="43"/>
      <c r="F54" s="43"/>
      <c r="G54" s="43"/>
    </row>
    <row r="55" spans="1:7" ht="15" customHeight="1" thickBot="1">
      <c r="A55" s="64" t="s">
        <v>8</v>
      </c>
      <c r="B55" s="82" t="s">
        <v>352</v>
      </c>
      <c r="C55" s="160">
        <f>+C44+C50</f>
        <v>62836970</v>
      </c>
      <c r="D55" s="160">
        <f>+D44+D50</f>
        <v>1912112</v>
      </c>
      <c r="E55" s="160">
        <f>+E44+E50</f>
        <v>6466</v>
      </c>
      <c r="F55" s="160">
        <f>+F44+F50</f>
        <v>38796</v>
      </c>
      <c r="G55" s="160">
        <f>+G44+G50</f>
        <v>64794344</v>
      </c>
    </row>
    <row r="56" spans="3:7" ht="12.75">
      <c r="C56" s="161"/>
      <c r="D56" s="161"/>
      <c r="E56" s="161"/>
      <c r="F56" s="161"/>
      <c r="G56" s="161"/>
    </row>
  </sheetData>
  <sheetProtection formatCells="0"/>
  <mergeCells count="2">
    <mergeCell ref="C5:G5"/>
    <mergeCell ref="C4:G4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56"/>
  <sheetViews>
    <sheetView zoomScale="130" zoomScaleNormal="130" workbookViewId="0" topLeftCell="A1">
      <selection activeCell="L7" sqref="L7"/>
    </sheetView>
  </sheetViews>
  <sheetFormatPr defaultColWidth="9.00390625" defaultRowHeight="12.75"/>
  <cols>
    <col min="1" max="1" width="14.375" style="83" customWidth="1"/>
    <col min="2" max="2" width="60.50390625" style="84" customWidth="1"/>
    <col min="3" max="3" width="13.125" style="84" customWidth="1"/>
    <col min="4" max="4" width="11.00390625" style="84" customWidth="1"/>
    <col min="5" max="6" width="11.875" style="84" customWidth="1"/>
    <col min="7" max="7" width="11.625" style="84" bestFit="1" customWidth="1"/>
    <col min="8" max="16384" width="9.375" style="84" customWidth="1"/>
  </cols>
  <sheetData>
    <row r="1" spans="1:7" s="66" customFormat="1" ht="21" customHeight="1" thickBot="1">
      <c r="A1" s="65"/>
      <c r="B1" s="67"/>
      <c r="C1" s="252" t="s">
        <v>477</v>
      </c>
      <c r="D1" s="252"/>
      <c r="E1" s="252"/>
      <c r="F1" s="252"/>
      <c r="G1" s="252"/>
    </row>
    <row r="2" spans="1:7" s="222" customFormat="1" ht="39.75" customHeight="1" thickBot="1">
      <c r="A2" s="176" t="s">
        <v>120</v>
      </c>
      <c r="B2" s="150" t="s">
        <v>391</v>
      </c>
      <c r="C2" s="230"/>
      <c r="D2" s="230"/>
      <c r="E2" s="230"/>
      <c r="F2" s="230"/>
      <c r="G2" s="230"/>
    </row>
    <row r="3" spans="1:7" s="292" customFormat="1" ht="24.75" thickBot="1">
      <c r="A3" s="215" t="s">
        <v>119</v>
      </c>
      <c r="B3" s="151" t="s">
        <v>389</v>
      </c>
      <c r="C3" s="291" t="s">
        <v>428</v>
      </c>
      <c r="D3" s="28" t="s">
        <v>427</v>
      </c>
      <c r="E3" s="28" t="s">
        <v>460</v>
      </c>
      <c r="F3" s="28" t="s">
        <v>462</v>
      </c>
      <c r="G3" s="28" t="s">
        <v>463</v>
      </c>
    </row>
    <row r="4" spans="1:7" s="223" customFormat="1" ht="15.75" customHeight="1" thickBot="1">
      <c r="A4" s="68"/>
      <c r="B4" s="68"/>
      <c r="C4" s="69" t="s">
        <v>376</v>
      </c>
      <c r="D4" s="69"/>
      <c r="E4" s="69"/>
      <c r="F4" s="69"/>
      <c r="G4" s="69"/>
    </row>
    <row r="5" spans="1:7" ht="13.5" thickBot="1">
      <c r="A5" s="177" t="s">
        <v>121</v>
      </c>
      <c r="B5" s="70" t="s">
        <v>38</v>
      </c>
      <c r="C5" s="388" t="s">
        <v>39</v>
      </c>
      <c r="D5" s="389"/>
      <c r="E5" s="389"/>
      <c r="F5" s="389"/>
      <c r="G5" s="390"/>
    </row>
    <row r="6" spans="1:7" s="224" customFormat="1" ht="12.75" customHeight="1" thickBot="1">
      <c r="A6" s="61">
        <v>1</v>
      </c>
      <c r="B6" s="62">
        <v>2</v>
      </c>
      <c r="C6" s="63">
        <v>3</v>
      </c>
      <c r="D6" s="63"/>
      <c r="E6" s="63"/>
      <c r="F6" s="63"/>
      <c r="G6" s="63"/>
    </row>
    <row r="7" spans="1:7" s="224" customFormat="1" ht="15.75" customHeight="1" thickBot="1">
      <c r="A7" s="71"/>
      <c r="B7" s="72" t="s">
        <v>40</v>
      </c>
      <c r="C7" s="73"/>
      <c r="D7" s="73"/>
      <c r="E7" s="73"/>
      <c r="F7" s="73"/>
      <c r="G7" s="73"/>
    </row>
    <row r="8" spans="1:7" s="162" customFormat="1" ht="12" customHeight="1" thickBot="1">
      <c r="A8" s="61" t="s">
        <v>6</v>
      </c>
      <c r="B8" s="74" t="s">
        <v>332</v>
      </c>
      <c r="C8" s="113">
        <f>SUM(C9:C18)</f>
        <v>5600159</v>
      </c>
      <c r="D8" s="113">
        <f>SUM(D9:D18)</f>
        <v>0</v>
      </c>
      <c r="E8" s="113">
        <f>SUM(E9:E18)</f>
        <v>43200</v>
      </c>
      <c r="F8" s="113"/>
      <c r="G8" s="113">
        <f>SUM(G9:G18)</f>
        <v>5643359</v>
      </c>
    </row>
    <row r="9" spans="1:7" s="162" customFormat="1" ht="12" customHeight="1">
      <c r="A9" s="216" t="s">
        <v>64</v>
      </c>
      <c r="B9" s="8" t="s">
        <v>177</v>
      </c>
      <c r="C9" s="153"/>
      <c r="D9" s="153"/>
      <c r="E9" s="153"/>
      <c r="F9" s="153"/>
      <c r="G9" s="153"/>
    </row>
    <row r="10" spans="1:7" s="162" customFormat="1" ht="12" customHeight="1">
      <c r="A10" s="217" t="s">
        <v>65</v>
      </c>
      <c r="B10" s="6" t="s">
        <v>178</v>
      </c>
      <c r="C10" s="111"/>
      <c r="D10" s="111"/>
      <c r="E10" s="111"/>
      <c r="F10" s="111"/>
      <c r="G10" s="111"/>
    </row>
    <row r="11" spans="1:7" s="162" customFormat="1" ht="12" customHeight="1">
      <c r="A11" s="217" t="s">
        <v>66</v>
      </c>
      <c r="B11" s="6" t="s">
        <v>179</v>
      </c>
      <c r="C11" s="111"/>
      <c r="D11" s="111"/>
      <c r="E11" s="111"/>
      <c r="F11" s="111"/>
      <c r="G11" s="111"/>
    </row>
    <row r="12" spans="1:7" s="162" customFormat="1" ht="12" customHeight="1">
      <c r="A12" s="217" t="s">
        <v>67</v>
      </c>
      <c r="B12" s="6" t="s">
        <v>180</v>
      </c>
      <c r="C12" s="111"/>
      <c r="D12" s="111"/>
      <c r="E12" s="111"/>
      <c r="F12" s="111"/>
      <c r="G12" s="111"/>
    </row>
    <row r="13" spans="1:7" s="162" customFormat="1" ht="12" customHeight="1">
      <c r="A13" s="217" t="s">
        <v>84</v>
      </c>
      <c r="B13" s="6" t="s">
        <v>181</v>
      </c>
      <c r="C13" s="111">
        <f>'[1]Óvoda összesen'!$D$385</f>
        <v>4143000</v>
      </c>
      <c r="D13" s="111"/>
      <c r="E13" s="111"/>
      <c r="F13" s="111"/>
      <c r="G13" s="111">
        <f>SUM(C13:F13)</f>
        <v>4143000</v>
      </c>
    </row>
    <row r="14" spans="1:7" s="162" customFormat="1" ht="12" customHeight="1">
      <c r="A14" s="217" t="s">
        <v>68</v>
      </c>
      <c r="B14" s="6" t="s">
        <v>333</v>
      </c>
      <c r="C14" s="111">
        <f>'[1]Óvoda összesen'!$D$386</f>
        <v>1118600</v>
      </c>
      <c r="D14" s="111"/>
      <c r="E14" s="111"/>
      <c r="F14" s="111"/>
      <c r="G14" s="111">
        <f>SUM(C14:F14)</f>
        <v>1118600</v>
      </c>
    </row>
    <row r="15" spans="1:7" s="162" customFormat="1" ht="12" customHeight="1">
      <c r="A15" s="217" t="s">
        <v>69</v>
      </c>
      <c r="B15" s="5" t="s">
        <v>334</v>
      </c>
      <c r="C15" s="111">
        <f>'[1]Óvoda összesen'!$D$387</f>
        <v>338559</v>
      </c>
      <c r="D15" s="111"/>
      <c r="E15" s="111">
        <f>'[5]összesítő-ovoda'!$Q$6</f>
        <v>43200</v>
      </c>
      <c r="F15" s="111"/>
      <c r="G15" s="111">
        <f>SUM(C15:F15)</f>
        <v>381759</v>
      </c>
    </row>
    <row r="16" spans="1:7" s="162" customFormat="1" ht="12" customHeight="1">
      <c r="A16" s="217" t="s">
        <v>76</v>
      </c>
      <c r="B16" s="6" t="s">
        <v>184</v>
      </c>
      <c r="C16" s="154"/>
      <c r="D16" s="154"/>
      <c r="E16" s="154"/>
      <c r="F16" s="154"/>
      <c r="G16" s="154"/>
    </row>
    <row r="17" spans="1:7" s="225" customFormat="1" ht="12" customHeight="1">
      <c r="A17" s="217" t="s">
        <v>77</v>
      </c>
      <c r="B17" s="6" t="s">
        <v>185</v>
      </c>
      <c r="C17" s="111"/>
      <c r="D17" s="111"/>
      <c r="E17" s="111"/>
      <c r="F17" s="111"/>
      <c r="G17" s="111"/>
    </row>
    <row r="18" spans="1:7" s="225" customFormat="1" ht="12" customHeight="1" thickBot="1">
      <c r="A18" s="217" t="s">
        <v>78</v>
      </c>
      <c r="B18" s="5" t="s">
        <v>186</v>
      </c>
      <c r="C18" s="112"/>
      <c r="D18" s="112"/>
      <c r="E18" s="112"/>
      <c r="F18" s="112"/>
      <c r="G18" s="112"/>
    </row>
    <row r="19" spans="1:7" s="162" customFormat="1" ht="12" customHeight="1" thickBot="1">
      <c r="A19" s="61" t="s">
        <v>7</v>
      </c>
      <c r="B19" s="74" t="s">
        <v>335</v>
      </c>
      <c r="C19" s="113">
        <f>SUM(C20:C22)</f>
        <v>0</v>
      </c>
      <c r="D19" s="113">
        <f>SUM(D20:D22)</f>
        <v>0</v>
      </c>
      <c r="E19" s="113">
        <f>SUM(E20:E22)</f>
        <v>530000</v>
      </c>
      <c r="F19" s="113"/>
      <c r="G19" s="113">
        <f>SUM(G20:G22)</f>
        <v>530000</v>
      </c>
    </row>
    <row r="20" spans="1:7" s="225" customFormat="1" ht="12" customHeight="1">
      <c r="A20" s="217" t="s">
        <v>70</v>
      </c>
      <c r="B20" s="7" t="s">
        <v>152</v>
      </c>
      <c r="C20" s="111"/>
      <c r="D20" s="111"/>
      <c r="E20" s="111"/>
      <c r="F20" s="111"/>
      <c r="G20" s="111"/>
    </row>
    <row r="21" spans="1:7" s="225" customFormat="1" ht="12" customHeight="1">
      <c r="A21" s="217" t="s">
        <v>71</v>
      </c>
      <c r="B21" s="6" t="s">
        <v>336</v>
      </c>
      <c r="C21" s="111"/>
      <c r="D21" s="111"/>
      <c r="E21" s="111"/>
      <c r="F21" s="111"/>
      <c r="G21" s="111"/>
    </row>
    <row r="22" spans="1:7" s="225" customFormat="1" ht="12" customHeight="1">
      <c r="A22" s="217" t="s">
        <v>72</v>
      </c>
      <c r="B22" s="6" t="s">
        <v>337</v>
      </c>
      <c r="C22" s="111"/>
      <c r="D22" s="111"/>
      <c r="E22" s="111">
        <f>'[5]összesítő-ovoda'!$R$8</f>
        <v>530000</v>
      </c>
      <c r="F22" s="111"/>
      <c r="G22" s="111">
        <f>SUM(C22:F22)</f>
        <v>530000</v>
      </c>
    </row>
    <row r="23" spans="1:7" s="225" customFormat="1" ht="12" customHeight="1" thickBot="1">
      <c r="A23" s="217" t="s">
        <v>73</v>
      </c>
      <c r="B23" s="6" t="s">
        <v>0</v>
      </c>
      <c r="C23" s="111"/>
      <c r="D23" s="111"/>
      <c r="E23" s="111"/>
      <c r="F23" s="111"/>
      <c r="G23" s="111"/>
    </row>
    <row r="24" spans="1:7" s="225" customFormat="1" ht="12" customHeight="1" thickBot="1">
      <c r="A24" s="64" t="s">
        <v>8</v>
      </c>
      <c r="B24" s="51" t="s">
        <v>97</v>
      </c>
      <c r="C24" s="140"/>
      <c r="D24" s="140"/>
      <c r="E24" s="140"/>
      <c r="F24" s="140"/>
      <c r="G24" s="140"/>
    </row>
    <row r="25" spans="1:7" s="225" customFormat="1" ht="12" customHeight="1" thickBot="1">
      <c r="A25" s="64" t="s">
        <v>9</v>
      </c>
      <c r="B25" s="51" t="s">
        <v>338</v>
      </c>
      <c r="C25" s="113">
        <f>+C26+C27</f>
        <v>0</v>
      </c>
      <c r="D25" s="113"/>
      <c r="E25" s="113"/>
      <c r="F25" s="113"/>
      <c r="G25" s="113"/>
    </row>
    <row r="26" spans="1:7" s="225" customFormat="1" ht="12" customHeight="1">
      <c r="A26" s="218" t="s">
        <v>162</v>
      </c>
      <c r="B26" s="219" t="s">
        <v>336</v>
      </c>
      <c r="C26" s="41"/>
      <c r="D26" s="41"/>
      <c r="E26" s="41"/>
      <c r="F26" s="41"/>
      <c r="G26" s="41"/>
    </row>
    <row r="27" spans="1:7" s="225" customFormat="1" ht="12" customHeight="1">
      <c r="A27" s="218" t="s">
        <v>165</v>
      </c>
      <c r="B27" s="220" t="s">
        <v>339</v>
      </c>
      <c r="C27" s="114"/>
      <c r="D27" s="114"/>
      <c r="E27" s="114"/>
      <c r="F27" s="114"/>
      <c r="G27" s="114"/>
    </row>
    <row r="28" spans="1:7" s="225" customFormat="1" ht="12" customHeight="1" thickBot="1">
      <c r="A28" s="217" t="s">
        <v>166</v>
      </c>
      <c r="B28" s="221" t="s">
        <v>340</v>
      </c>
      <c r="C28" s="44"/>
      <c r="D28" s="44"/>
      <c r="E28" s="44"/>
      <c r="F28" s="44"/>
      <c r="G28" s="44"/>
    </row>
    <row r="29" spans="1:7" s="225" customFormat="1" ht="12" customHeight="1" thickBot="1">
      <c r="A29" s="64" t="s">
        <v>10</v>
      </c>
      <c r="B29" s="51" t="s">
        <v>341</v>
      </c>
      <c r="C29" s="113">
        <f>+C30+C31+C32</f>
        <v>0</v>
      </c>
      <c r="D29" s="113">
        <f>+D30+D31+D32</f>
        <v>0</v>
      </c>
      <c r="E29" s="113"/>
      <c r="F29" s="113"/>
      <c r="G29" s="113">
        <f>+G30+G31+G32</f>
        <v>0</v>
      </c>
    </row>
    <row r="30" spans="1:7" s="225" customFormat="1" ht="12" customHeight="1">
      <c r="A30" s="218" t="s">
        <v>57</v>
      </c>
      <c r="B30" s="219" t="s">
        <v>191</v>
      </c>
      <c r="C30" s="41"/>
      <c r="D30" s="41"/>
      <c r="E30" s="41"/>
      <c r="F30" s="41"/>
      <c r="G30" s="41"/>
    </row>
    <row r="31" spans="1:7" s="225" customFormat="1" ht="12" customHeight="1">
      <c r="A31" s="218" t="s">
        <v>58</v>
      </c>
      <c r="B31" s="220" t="s">
        <v>192</v>
      </c>
      <c r="C31" s="114"/>
      <c r="D31" s="114"/>
      <c r="E31" s="114"/>
      <c r="F31" s="114"/>
      <c r="G31" s="114"/>
    </row>
    <row r="32" spans="1:7" s="225" customFormat="1" ht="12" customHeight="1" thickBot="1">
      <c r="A32" s="217" t="s">
        <v>59</v>
      </c>
      <c r="B32" s="54" t="s">
        <v>193</v>
      </c>
      <c r="C32" s="44"/>
      <c r="D32" s="44"/>
      <c r="E32" s="44"/>
      <c r="F32" s="44"/>
      <c r="G32" s="44"/>
    </row>
    <row r="33" spans="1:7" s="162" customFormat="1" ht="12" customHeight="1" thickBot="1">
      <c r="A33" s="64" t="s">
        <v>11</v>
      </c>
      <c r="B33" s="51" t="s">
        <v>306</v>
      </c>
      <c r="C33" s="140"/>
      <c r="D33" s="140"/>
      <c r="E33" s="140"/>
      <c r="F33" s="140"/>
      <c r="G33" s="140"/>
    </row>
    <row r="34" spans="1:7" s="162" customFormat="1" ht="12" customHeight="1" thickBot="1">
      <c r="A34" s="64" t="s">
        <v>12</v>
      </c>
      <c r="B34" s="51" t="s">
        <v>342</v>
      </c>
      <c r="C34" s="155"/>
      <c r="D34" s="155"/>
      <c r="E34" s="155"/>
      <c r="F34" s="155"/>
      <c r="G34" s="155"/>
    </row>
    <row r="35" spans="1:7" s="162" customFormat="1" ht="12" customHeight="1" thickBot="1">
      <c r="A35" s="61" t="s">
        <v>13</v>
      </c>
      <c r="B35" s="51" t="s">
        <v>343</v>
      </c>
      <c r="C35" s="156">
        <f>+C8+C19+C24+C25+C29+C33+C34</f>
        <v>5600159</v>
      </c>
      <c r="D35" s="156">
        <f>+D8+D19+D24+D25+D29+D33+D34</f>
        <v>0</v>
      </c>
      <c r="E35" s="156">
        <f>+E8+E19+E24+E25+E29+E33+E34</f>
        <v>573200</v>
      </c>
      <c r="F35" s="156"/>
      <c r="G35" s="156">
        <f>+G8+G19+G24+G25+G29+G33+G34</f>
        <v>6173359</v>
      </c>
    </row>
    <row r="36" spans="1:7" s="162" customFormat="1" ht="12" customHeight="1" thickBot="1">
      <c r="A36" s="75" t="s">
        <v>14</v>
      </c>
      <c r="B36" s="51" t="s">
        <v>344</v>
      </c>
      <c r="C36" s="156">
        <f>+C37+C38+C39</f>
        <v>59991288</v>
      </c>
      <c r="D36" s="156">
        <f>+D37+D38+D39</f>
        <v>806983</v>
      </c>
      <c r="E36" s="156">
        <f>+E37+E38+E39</f>
        <v>1118459</v>
      </c>
      <c r="F36" s="156">
        <f>+F37+F38+F39</f>
        <v>2646484</v>
      </c>
      <c r="G36" s="156">
        <f>+G37+G38+G39</f>
        <v>64563214</v>
      </c>
    </row>
    <row r="37" spans="1:7" s="162" customFormat="1" ht="12" customHeight="1">
      <c r="A37" s="218" t="s">
        <v>345</v>
      </c>
      <c r="B37" s="219" t="s">
        <v>133</v>
      </c>
      <c r="C37" s="41"/>
      <c r="D37" s="41">
        <f>'[4]összesítő-ovoda'!$V$8</f>
        <v>662854</v>
      </c>
      <c r="E37" s="41"/>
      <c r="F37" s="41"/>
      <c r="G37" s="111">
        <f>SUM(C37:F37)</f>
        <v>662854</v>
      </c>
    </row>
    <row r="38" spans="1:7" s="162" customFormat="1" ht="12" customHeight="1">
      <c r="A38" s="218" t="s">
        <v>346</v>
      </c>
      <c r="B38" s="220" t="s">
        <v>1</v>
      </c>
      <c r="C38" s="114"/>
      <c r="D38" s="114"/>
      <c r="E38" s="114"/>
      <c r="F38" s="114"/>
      <c r="G38" s="111">
        <f>SUM(C38:F38)</f>
        <v>0</v>
      </c>
    </row>
    <row r="39" spans="1:7" s="225" customFormat="1" ht="12" customHeight="1" thickBot="1">
      <c r="A39" s="217" t="s">
        <v>347</v>
      </c>
      <c r="B39" s="54" t="s">
        <v>348</v>
      </c>
      <c r="C39" s="44">
        <f>'[1]Óvoda összesen'!$D$460</f>
        <v>59991288</v>
      </c>
      <c r="D39" s="44">
        <f>'[4]összesítő-ovoda'!$Z$8</f>
        <v>144129</v>
      </c>
      <c r="E39" s="44">
        <f>'[5]összesítő-ovoda'!$Z$8</f>
        <v>1118459</v>
      </c>
      <c r="F39" s="311">
        <f>'[6]összesítő-ovoda'!$Z$8</f>
        <v>2646484</v>
      </c>
      <c r="G39" s="111">
        <f>SUM(C39:F39)</f>
        <v>63900360</v>
      </c>
    </row>
    <row r="40" spans="1:7" s="225" customFormat="1" ht="15" customHeight="1" thickBot="1">
      <c r="A40" s="75" t="s">
        <v>15</v>
      </c>
      <c r="B40" s="76" t="s">
        <v>349</v>
      </c>
      <c r="C40" s="159">
        <f>+C35+C36</f>
        <v>65591447</v>
      </c>
      <c r="D40" s="159">
        <f>+D35+D36</f>
        <v>806983</v>
      </c>
      <c r="E40" s="159">
        <f>+E35+E36</f>
        <v>1691659</v>
      </c>
      <c r="F40" s="159">
        <f>+F35+F36</f>
        <v>2646484</v>
      </c>
      <c r="G40" s="159">
        <f>+G35+G36</f>
        <v>70736573</v>
      </c>
    </row>
    <row r="41" spans="1:7" s="225" customFormat="1" ht="15" customHeight="1">
      <c r="A41" s="77"/>
      <c r="B41" s="78"/>
      <c r="C41" s="157"/>
      <c r="D41" s="157"/>
      <c r="E41" s="157"/>
      <c r="F41" s="157"/>
      <c r="G41" s="157"/>
    </row>
    <row r="42" spans="1:7" ht="13.5" thickBot="1">
      <c r="A42" s="79"/>
      <c r="B42" s="80"/>
      <c r="C42" s="158"/>
      <c r="D42" s="158"/>
      <c r="E42" s="158"/>
      <c r="F42" s="158"/>
      <c r="G42" s="158"/>
    </row>
    <row r="43" spans="1:7" s="224" customFormat="1" ht="24.75" thickBot="1">
      <c r="A43" s="81"/>
      <c r="B43" s="289" t="s">
        <v>41</v>
      </c>
      <c r="C43" s="290" t="s">
        <v>428</v>
      </c>
      <c r="D43" s="28" t="s">
        <v>427</v>
      </c>
      <c r="E43" s="28" t="s">
        <v>460</v>
      </c>
      <c r="F43" s="28" t="s">
        <v>462</v>
      </c>
      <c r="G43" s="28" t="s">
        <v>463</v>
      </c>
    </row>
    <row r="44" spans="1:7" s="226" customFormat="1" ht="12" customHeight="1" thickBot="1">
      <c r="A44" s="64" t="s">
        <v>6</v>
      </c>
      <c r="B44" s="51" t="s">
        <v>350</v>
      </c>
      <c r="C44" s="113">
        <f>SUM(C45:C49)</f>
        <v>65007247</v>
      </c>
      <c r="D44" s="113">
        <f>SUM(D45:D49)</f>
        <v>806983</v>
      </c>
      <c r="E44" s="113">
        <f>SUM(E45:E49)</f>
        <v>1488459</v>
      </c>
      <c r="F44" s="113">
        <f>SUM(F45:F49)</f>
        <v>2646484</v>
      </c>
      <c r="G44" s="113">
        <f>SUM(G45:G49)</f>
        <v>69949173</v>
      </c>
    </row>
    <row r="45" spans="1:7" ht="12" customHeight="1">
      <c r="A45" s="217" t="s">
        <v>64</v>
      </c>
      <c r="B45" s="7" t="s">
        <v>36</v>
      </c>
      <c r="C45" s="41">
        <f>'[1]Óvoda összesen'!$D$54</f>
        <v>39189950</v>
      </c>
      <c r="D45" s="41">
        <f>'[4]összesítő-ovoda'!$D$8</f>
        <v>117081</v>
      </c>
      <c r="E45" s="41">
        <f>'[5]összesítő-ovoda'!$D$8</f>
        <v>785622</v>
      </c>
      <c r="F45" s="41">
        <f>'[6]összesítő-ovoda'!$D$8</f>
        <v>2169249</v>
      </c>
      <c r="G45" s="111">
        <f>SUM(C45:F45)</f>
        <v>42261902</v>
      </c>
    </row>
    <row r="46" spans="1:7" ht="12" customHeight="1">
      <c r="A46" s="217" t="s">
        <v>65</v>
      </c>
      <c r="B46" s="6" t="s">
        <v>106</v>
      </c>
      <c r="C46" s="43">
        <f>'[1]Óvoda összesen'!$D$62</f>
        <v>8796900</v>
      </c>
      <c r="D46" s="41">
        <f>'[4]összesítő-ovoda'!$E$8</f>
        <v>27048</v>
      </c>
      <c r="E46" s="41">
        <f>'[5]összesítő-ovoda'!$E$8</f>
        <v>172837</v>
      </c>
      <c r="F46" s="41">
        <f>'[6]összesítő-ovoda'!$E$8</f>
        <v>477235</v>
      </c>
      <c r="G46" s="111">
        <f>SUM(C46:F46)</f>
        <v>9474020</v>
      </c>
    </row>
    <row r="47" spans="1:7" ht="12" customHeight="1">
      <c r="A47" s="217" t="s">
        <v>66</v>
      </c>
      <c r="B47" s="6" t="s">
        <v>83</v>
      </c>
      <c r="C47" s="43">
        <f>'[1]Óvoda összesen'!$D$135</f>
        <v>17020397</v>
      </c>
      <c r="D47" s="41">
        <f>'[4]összesítő-ovoda'!$F$8</f>
        <v>277210</v>
      </c>
      <c r="E47" s="41">
        <f>'[5]összesítő-ovoda'!$F$8</f>
        <v>530000</v>
      </c>
      <c r="F47" s="41">
        <f>'[6]összesítő-hivatal'!$F$6</f>
        <v>0</v>
      </c>
      <c r="G47" s="111">
        <f>SUM(C47:F47)</f>
        <v>17827607</v>
      </c>
    </row>
    <row r="48" spans="1:7" ht="12" customHeight="1">
      <c r="A48" s="217" t="s">
        <v>67</v>
      </c>
      <c r="B48" s="6" t="s">
        <v>107</v>
      </c>
      <c r="C48" s="43"/>
      <c r="D48" s="41"/>
      <c r="E48" s="41"/>
      <c r="F48" s="41"/>
      <c r="G48" s="111">
        <f>SUM(C48:F48)</f>
        <v>0</v>
      </c>
    </row>
    <row r="49" spans="1:7" ht="12" customHeight="1" thickBot="1">
      <c r="A49" s="217" t="s">
        <v>84</v>
      </c>
      <c r="B49" s="6" t="s">
        <v>108</v>
      </c>
      <c r="C49" s="43"/>
      <c r="D49" s="41">
        <f>'[4]összesítő-ovoda'!$L$8</f>
        <v>385644</v>
      </c>
      <c r="E49" s="41"/>
      <c r="F49" s="41"/>
      <c r="G49" s="111">
        <f>SUM(C49:F49)</f>
        <v>385644</v>
      </c>
    </row>
    <row r="50" spans="1:7" ht="12" customHeight="1" thickBot="1">
      <c r="A50" s="64" t="s">
        <v>7</v>
      </c>
      <c r="B50" s="51" t="s">
        <v>351</v>
      </c>
      <c r="C50" s="113">
        <f>SUM(C51:C53)</f>
        <v>584200</v>
      </c>
      <c r="D50" s="113">
        <f>SUM(D51:D53)</f>
        <v>0</v>
      </c>
      <c r="E50" s="113">
        <f>SUM(E51:E53)</f>
        <v>203200</v>
      </c>
      <c r="F50" s="113">
        <f>SUM(F51:F53)</f>
        <v>0</v>
      </c>
      <c r="G50" s="113">
        <f>SUM(G51:G53)</f>
        <v>787400</v>
      </c>
    </row>
    <row r="51" spans="1:7" s="226" customFormat="1" ht="12" customHeight="1">
      <c r="A51" s="217" t="s">
        <v>70</v>
      </c>
      <c r="B51" s="7" t="s">
        <v>124</v>
      </c>
      <c r="C51" s="41">
        <f>'[1]Óvoda összesen'!$D$220</f>
        <v>584200</v>
      </c>
      <c r="D51" s="41"/>
      <c r="E51" s="41">
        <f>'[5]összesítő-ovoda'!$H$8</f>
        <v>203200</v>
      </c>
      <c r="F51" s="41"/>
      <c r="G51" s="111">
        <f>SUM(C51:F51)</f>
        <v>787400</v>
      </c>
    </row>
    <row r="52" spans="1:7" ht="12" customHeight="1">
      <c r="A52" s="217" t="s">
        <v>71</v>
      </c>
      <c r="B52" s="6" t="s">
        <v>110</v>
      </c>
      <c r="C52" s="43"/>
      <c r="D52" s="43"/>
      <c r="E52" s="41"/>
      <c r="F52" s="41"/>
      <c r="G52" s="41">
        <f>SUM(C52:D52)</f>
        <v>0</v>
      </c>
    </row>
    <row r="53" spans="1:7" ht="12" customHeight="1">
      <c r="A53" s="217" t="s">
        <v>72</v>
      </c>
      <c r="B53" s="6" t="s">
        <v>42</v>
      </c>
      <c r="C53" s="43"/>
      <c r="D53" s="43"/>
      <c r="E53" s="41"/>
      <c r="F53" s="41"/>
      <c r="G53" s="41">
        <f>SUM(C53:D53)</f>
        <v>0</v>
      </c>
    </row>
    <row r="54" spans="1:7" ht="12" customHeight="1" thickBot="1">
      <c r="A54" s="217" t="s">
        <v>73</v>
      </c>
      <c r="B54" s="6" t="s">
        <v>2</v>
      </c>
      <c r="C54" s="43"/>
      <c r="D54" s="43"/>
      <c r="E54" s="41"/>
      <c r="F54" s="41"/>
      <c r="G54" s="41">
        <f>SUM(C54:D54)</f>
        <v>0</v>
      </c>
    </row>
    <row r="55" spans="1:7" ht="15" customHeight="1" thickBot="1">
      <c r="A55" s="64" t="s">
        <v>8</v>
      </c>
      <c r="B55" s="82" t="s">
        <v>352</v>
      </c>
      <c r="C55" s="160">
        <f>+C44+C50</f>
        <v>65591447</v>
      </c>
      <c r="D55" s="160">
        <f>+D44+D50</f>
        <v>806983</v>
      </c>
      <c r="E55" s="160">
        <f>+E44+E50</f>
        <v>1691659</v>
      </c>
      <c r="F55" s="160">
        <f>+F44+F50</f>
        <v>2646484</v>
      </c>
      <c r="G55" s="160">
        <f>+G44+G50</f>
        <v>70736573</v>
      </c>
    </row>
    <row r="56" spans="3:7" ht="12.75">
      <c r="C56" s="161"/>
      <c r="D56" s="161"/>
      <c r="E56" s="161"/>
      <c r="F56" s="161"/>
      <c r="G56" s="161"/>
    </row>
  </sheetData>
  <sheetProtection formatCells="0"/>
  <mergeCells count="1">
    <mergeCell ref="C5:G5"/>
  </mergeCells>
  <printOptions horizont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82" r:id="rId1"/>
  <headerFooter alignWithMargins="0">
    <oddFooter xml:space="preserve">&amp;CMódosította a 3/2018. (II.22.) Önkormányzati rendelet. Hatályos: 2017. XII.31. napjától.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2018-02-23T08:39:34Z</cp:lastPrinted>
  <dcterms:created xsi:type="dcterms:W3CDTF">1999-10-30T10:30:45Z</dcterms:created>
  <dcterms:modified xsi:type="dcterms:W3CDTF">2018-02-23T08:39:39Z</dcterms:modified>
  <cp:category/>
  <cp:version/>
  <cp:contentType/>
  <cp:contentStatus/>
</cp:coreProperties>
</file>