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811" firstSheet="4" activeTab="11"/>
  </bookViews>
  <sheets>
    <sheet name="Összesítő" sheetId="1" r:id="rId1"/>
    <sheet name="KIADÁS" sheetId="2" r:id="rId2"/>
    <sheet name="BEVÉTEL" sheetId="3" r:id="rId3"/>
    <sheet name="Pénzeszk. átadás" sheetId="4" r:id="rId4"/>
    <sheet name="Felhalmozási kiadások" sheetId="5" r:id="rId5"/>
    <sheet name="Működés és felhalmozás" sheetId="6" r:id="rId6"/>
    <sheet name="EU" sheetId="7" r:id="rId7"/>
    <sheet name="Saját bevétel alakulása" sheetId="9" r:id="rId8"/>
    <sheet name="Pénzforgalom" sheetId="10" r:id="rId9"/>
    <sheet name="Részesedések" sheetId="12" r:id="rId10"/>
    <sheet name="Maradványkimutatás" sheetId="13" r:id="rId11"/>
    <sheet name="Mérleg" sheetId="15" r:id="rId12"/>
  </sheets>
  <definedNames>
    <definedName name="_xlnm.Print_Area" localSheetId="6">EU!$B$1:$L$10</definedName>
    <definedName name="_xlnm.Print_Area" localSheetId="4">'Felhalmozási kiadások'!$A$1:$F$46</definedName>
    <definedName name="_xlnm.Print_Area" localSheetId="1">KIADÁS!$A$2:$AA$47</definedName>
    <definedName name="_xlnm.Print_Area" localSheetId="11">Mérleg!$A$1:$C$59</definedName>
    <definedName name="_xlnm.Print_Area" localSheetId="5">'Működés és felhalmozás'!$A$1:$K$35</definedName>
    <definedName name="_xlnm.Print_Area" localSheetId="0">Összesítő!$A$1:$Q$122</definedName>
    <definedName name="_xlnm.Print_Area" localSheetId="3">'Pénzeszk. átadás'!$A$1:$E$39</definedName>
    <definedName name="_xlnm.Print_Area" localSheetId="8">Pénzforgalom!$B$1:$D$24</definedName>
    <definedName name="Print_Area_0" localSheetId="6">EU!$B$1:$J$10</definedName>
    <definedName name="Print_Area_0" localSheetId="1">KIADÁS!$A$2:$AA$47</definedName>
    <definedName name="Print_Area_0" localSheetId="0">Összesítő!$A$1:$Q$122</definedName>
    <definedName name="Print_Area_0" localSheetId="8">Pénzforgalom!$B$1:$D$24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3" i="13"/>
  <c r="C21"/>
  <c r="C11"/>
  <c r="C10"/>
  <c r="C19"/>
  <c r="C7"/>
  <c r="I35" i="6"/>
  <c r="I32"/>
  <c r="I18"/>
  <c r="D24" i="10"/>
  <c r="D19"/>
  <c r="D9"/>
  <c r="C7" i="9"/>
  <c r="C6"/>
  <c r="J10" i="7"/>
  <c r="I10"/>
  <c r="J8"/>
  <c r="F10"/>
  <c r="E10"/>
  <c r="F9"/>
  <c r="F8"/>
  <c r="W9" i="2"/>
  <c r="W27"/>
  <c r="E18" i="6" l="1"/>
  <c r="E35" s="1"/>
  <c r="E32"/>
  <c r="D32"/>
  <c r="C32"/>
  <c r="E23"/>
  <c r="D23"/>
  <c r="F25"/>
  <c r="E27"/>
  <c r="D27"/>
  <c r="F29"/>
  <c r="F28"/>
  <c r="E9"/>
  <c r="O28" i="1"/>
  <c r="N3"/>
  <c r="M3"/>
  <c r="O12"/>
  <c r="M50"/>
  <c r="M51"/>
  <c r="N7" i="3"/>
  <c r="O69" i="1"/>
  <c r="N52"/>
  <c r="M52"/>
  <c r="N70"/>
  <c r="M70"/>
  <c r="P35" i="3"/>
  <c r="P11"/>
  <c r="O79" i="1"/>
  <c r="X31" i="3"/>
  <c r="V31"/>
  <c r="W31"/>
  <c r="X32"/>
  <c r="X34"/>
  <c r="X36"/>
  <c r="W34"/>
  <c r="V34"/>
  <c r="N36" i="1"/>
  <c r="N78"/>
  <c r="N77" s="1"/>
  <c r="M86"/>
  <c r="N86"/>
  <c r="M67"/>
  <c r="N64"/>
  <c r="N40"/>
  <c r="M47"/>
  <c r="N47"/>
  <c r="M40"/>
  <c r="N37"/>
  <c r="M37"/>
  <c r="N31" i="3"/>
  <c r="Z31" s="1"/>
  <c r="H8"/>
  <c r="X9"/>
  <c r="X7"/>
  <c r="W7"/>
  <c r="G43"/>
  <c r="S43"/>
  <c r="AA33"/>
  <c r="AA21"/>
  <c r="G21"/>
  <c r="AA42"/>
  <c r="Z42"/>
  <c r="AB42" s="1"/>
  <c r="AB27"/>
  <c r="AA27"/>
  <c r="Z27"/>
  <c r="X27"/>
  <c r="S41"/>
  <c r="R41"/>
  <c r="Z41" s="1"/>
  <c r="T42"/>
  <c r="Y41"/>
  <c r="AA11"/>
  <c r="AA10"/>
  <c r="O7"/>
  <c r="AA35"/>
  <c r="F27" i="6" l="1"/>
  <c r="R43" i="3"/>
  <c r="T41"/>
  <c r="AB11"/>
  <c r="AA41"/>
  <c r="AB41" s="1"/>
  <c r="O34"/>
  <c r="G31"/>
  <c r="F31"/>
  <c r="H33"/>
  <c r="W25"/>
  <c r="Z21"/>
  <c r="H21"/>
  <c r="G17"/>
  <c r="F17"/>
  <c r="H20"/>
  <c r="G15"/>
  <c r="F15"/>
  <c r="H16"/>
  <c r="Z8"/>
  <c r="G7"/>
  <c r="H15" l="1"/>
  <c r="H31"/>
  <c r="H17"/>
  <c r="D12" i="5" l="1"/>
  <c r="F12" s="1"/>
  <c r="F8"/>
  <c r="J32" i="6"/>
  <c r="J35" s="1"/>
  <c r="J10"/>
  <c r="J18" s="1"/>
  <c r="I10"/>
  <c r="K16"/>
  <c r="K15"/>
  <c r="K27"/>
  <c r="E22" i="5"/>
  <c r="E12"/>
  <c r="D22"/>
  <c r="E42"/>
  <c r="F21"/>
  <c r="H46"/>
  <c r="I46"/>
  <c r="D42"/>
  <c r="F41"/>
  <c r="F40"/>
  <c r="F39"/>
  <c r="F38"/>
  <c r="F37"/>
  <c r="R36" i="2"/>
  <c r="R32"/>
  <c r="R25"/>
  <c r="R21"/>
  <c r="Y40"/>
  <c r="AA40" s="1"/>
  <c r="Z40"/>
  <c r="D5" i="4"/>
  <c r="D34" s="1"/>
  <c r="D16"/>
  <c r="D35"/>
  <c r="D46" i="5" l="1"/>
  <c r="D39" i="4"/>
  <c r="Q44" i="2"/>
  <c r="C16" i="4" l="1"/>
  <c r="E14"/>
  <c r="Z21" i="2" l="1"/>
  <c r="Q21"/>
  <c r="Y39"/>
  <c r="AA39" s="1"/>
  <c r="E36"/>
  <c r="E17"/>
  <c r="E7"/>
  <c r="T12"/>
  <c r="U12"/>
  <c r="V12"/>
  <c r="R7"/>
  <c r="Q7"/>
  <c r="S7" s="1"/>
  <c r="P7"/>
  <c r="V44"/>
  <c r="N44"/>
  <c r="N36"/>
  <c r="N32"/>
  <c r="N25"/>
  <c r="N21"/>
  <c r="N17"/>
  <c r="N15"/>
  <c r="N12"/>
  <c r="N7"/>
  <c r="Z44"/>
  <c r="Z31"/>
  <c r="Z27"/>
  <c r="Z39"/>
  <c r="Z13"/>
  <c r="Z11"/>
  <c r="Y11"/>
  <c r="AA11" s="1"/>
  <c r="X11"/>
  <c r="D14" i="10"/>
  <c r="F16" i="9"/>
  <c r="F17" s="1"/>
  <c r="E16"/>
  <c r="E17" s="1"/>
  <c r="D16"/>
  <c r="D17" s="1"/>
  <c r="C16"/>
  <c r="C17" s="1"/>
  <c r="H10" i="7"/>
  <c r="G10"/>
  <c r="D10"/>
  <c r="C10"/>
  <c r="H32" i="6"/>
  <c r="F30"/>
  <c r="K26"/>
  <c r="K25"/>
  <c r="F26"/>
  <c r="K24"/>
  <c r="F24"/>
  <c r="K23"/>
  <c r="C23"/>
  <c r="K22"/>
  <c r="K21"/>
  <c r="F21"/>
  <c r="F17"/>
  <c r="F15"/>
  <c r="F14"/>
  <c r="K13"/>
  <c r="F13"/>
  <c r="K12"/>
  <c r="F12"/>
  <c r="K11"/>
  <c r="F11"/>
  <c r="H10"/>
  <c r="F10"/>
  <c r="K9"/>
  <c r="F9"/>
  <c r="D9"/>
  <c r="C9"/>
  <c r="K8"/>
  <c r="F8"/>
  <c r="K7"/>
  <c r="K6"/>
  <c r="F6"/>
  <c r="K5"/>
  <c r="F5"/>
  <c r="D18"/>
  <c r="C5"/>
  <c r="F42" i="5"/>
  <c r="C42"/>
  <c r="F36"/>
  <c r="F35"/>
  <c r="F34"/>
  <c r="F33"/>
  <c r="F32"/>
  <c r="F31"/>
  <c r="F30"/>
  <c r="F29"/>
  <c r="F28"/>
  <c r="F27"/>
  <c r="F26"/>
  <c r="C22"/>
  <c r="F20"/>
  <c r="F19"/>
  <c r="F18"/>
  <c r="F17"/>
  <c r="F16"/>
  <c r="C12"/>
  <c r="C46" s="1"/>
  <c r="F11"/>
  <c r="F9"/>
  <c r="F6"/>
  <c r="E38" i="4"/>
  <c r="E37"/>
  <c r="E36"/>
  <c r="C35"/>
  <c r="B35"/>
  <c r="E33"/>
  <c r="E31"/>
  <c r="E30"/>
  <c r="E29"/>
  <c r="E27"/>
  <c r="E26"/>
  <c r="E24"/>
  <c r="E23"/>
  <c r="E22"/>
  <c r="E21"/>
  <c r="E19"/>
  <c r="E18"/>
  <c r="E17"/>
  <c r="B16"/>
  <c r="E15"/>
  <c r="E13"/>
  <c r="E12"/>
  <c r="E11"/>
  <c r="E10"/>
  <c r="E8"/>
  <c r="E6"/>
  <c r="C5"/>
  <c r="B5"/>
  <c r="Z40" i="3"/>
  <c r="AB40" s="1"/>
  <c r="Y40"/>
  <c r="H40"/>
  <c r="AA39"/>
  <c r="Z39"/>
  <c r="Y39"/>
  <c r="X39"/>
  <c r="W38"/>
  <c r="V38"/>
  <c r="U38"/>
  <c r="G38"/>
  <c r="F38"/>
  <c r="E38"/>
  <c r="AA37"/>
  <c r="Z37"/>
  <c r="Y37"/>
  <c r="P37"/>
  <c r="AA36"/>
  <c r="Z36"/>
  <c r="Y36"/>
  <c r="P36"/>
  <c r="Z35"/>
  <c r="Y35"/>
  <c r="AA34"/>
  <c r="N34"/>
  <c r="Z34" s="1"/>
  <c r="M34"/>
  <c r="Y34" s="1"/>
  <c r="Z33"/>
  <c r="Y33"/>
  <c r="P33"/>
  <c r="AA32"/>
  <c r="Z32"/>
  <c r="Y32"/>
  <c r="O31"/>
  <c r="M31"/>
  <c r="Y31" s="1"/>
  <c r="AA30"/>
  <c r="Z30"/>
  <c r="Y30"/>
  <c r="AA29"/>
  <c r="Z29"/>
  <c r="Y29"/>
  <c r="X29"/>
  <c r="AA28"/>
  <c r="Z28"/>
  <c r="Y28"/>
  <c r="P28"/>
  <c r="AA26"/>
  <c r="Z26"/>
  <c r="Y26"/>
  <c r="H26"/>
  <c r="V25"/>
  <c r="X25" s="1"/>
  <c r="U25"/>
  <c r="O25"/>
  <c r="N25"/>
  <c r="M25"/>
  <c r="G25"/>
  <c r="F25"/>
  <c r="E25"/>
  <c r="AA24"/>
  <c r="Z24"/>
  <c r="Y24"/>
  <c r="P24"/>
  <c r="AA23"/>
  <c r="Z23"/>
  <c r="Y23"/>
  <c r="P23"/>
  <c r="O22"/>
  <c r="AA22" s="1"/>
  <c r="N22"/>
  <c r="Z22" s="1"/>
  <c r="M22"/>
  <c r="Y22" s="1"/>
  <c r="Y21"/>
  <c r="X21"/>
  <c r="P21"/>
  <c r="AA20"/>
  <c r="Z20"/>
  <c r="Y20"/>
  <c r="P20"/>
  <c r="AA19"/>
  <c r="Z19"/>
  <c r="Y19"/>
  <c r="P19"/>
  <c r="AA18"/>
  <c r="Z18"/>
  <c r="Y18"/>
  <c r="W17"/>
  <c r="W43" s="1"/>
  <c r="V17"/>
  <c r="U17"/>
  <c r="O17"/>
  <c r="N17"/>
  <c r="M17"/>
  <c r="AA16"/>
  <c r="Z16"/>
  <c r="Y16"/>
  <c r="X16"/>
  <c r="W15"/>
  <c r="V15"/>
  <c r="U15"/>
  <c r="Y15" s="1"/>
  <c r="AA14"/>
  <c r="Z14"/>
  <c r="Y14"/>
  <c r="P14"/>
  <c r="AA13"/>
  <c r="Z13"/>
  <c r="Y13"/>
  <c r="Y12" s="1"/>
  <c r="P13"/>
  <c r="O12"/>
  <c r="N12"/>
  <c r="Z12" s="1"/>
  <c r="M12"/>
  <c r="Z10"/>
  <c r="Y10"/>
  <c r="P10"/>
  <c r="AA9"/>
  <c r="Z9"/>
  <c r="Y9"/>
  <c r="H9"/>
  <c r="AA8"/>
  <c r="AB8" s="1"/>
  <c r="Y8"/>
  <c r="P8"/>
  <c r="S7"/>
  <c r="R7"/>
  <c r="Q7"/>
  <c r="Q43" s="1"/>
  <c r="M7"/>
  <c r="F7"/>
  <c r="M36" i="1" s="1"/>
  <c r="E7" i="3"/>
  <c r="Y46" i="2"/>
  <c r="X46"/>
  <c r="Y45"/>
  <c r="AA45" s="1"/>
  <c r="X45"/>
  <c r="O45"/>
  <c r="U44"/>
  <c r="T44"/>
  <c r="M44"/>
  <c r="L44"/>
  <c r="X44" s="1"/>
  <c r="Z43"/>
  <c r="Y43"/>
  <c r="X43"/>
  <c r="S43"/>
  <c r="Z42"/>
  <c r="Y42"/>
  <c r="X42"/>
  <c r="S42"/>
  <c r="Z41"/>
  <c r="Y41"/>
  <c r="X41"/>
  <c r="W41"/>
  <c r="O41"/>
  <c r="K41"/>
  <c r="G41"/>
  <c r="Z38"/>
  <c r="Y38"/>
  <c r="S38"/>
  <c r="Z37"/>
  <c r="Y37"/>
  <c r="X37"/>
  <c r="S37"/>
  <c r="V36"/>
  <c r="U36"/>
  <c r="Q36"/>
  <c r="P36"/>
  <c r="M36"/>
  <c r="L36"/>
  <c r="J36"/>
  <c r="I36"/>
  <c r="H36"/>
  <c r="F36"/>
  <c r="D36"/>
  <c r="Z35"/>
  <c r="Y35"/>
  <c r="X35"/>
  <c r="S35"/>
  <c r="Z34"/>
  <c r="Y34"/>
  <c r="S34"/>
  <c r="P34"/>
  <c r="X34" s="1"/>
  <c r="Z33"/>
  <c r="Y33"/>
  <c r="X33"/>
  <c r="S33"/>
  <c r="Q32"/>
  <c r="O32"/>
  <c r="Z32"/>
  <c r="M32"/>
  <c r="L32"/>
  <c r="Y31"/>
  <c r="AA31" s="1"/>
  <c r="X31"/>
  <c r="O31"/>
  <c r="Z30"/>
  <c r="Y30"/>
  <c r="S30"/>
  <c r="P30"/>
  <c r="X30" s="1"/>
  <c r="Z29"/>
  <c r="Y29"/>
  <c r="X29"/>
  <c r="Z28"/>
  <c r="Y28"/>
  <c r="X28"/>
  <c r="W28"/>
  <c r="O28"/>
  <c r="Y27"/>
  <c r="X27"/>
  <c r="O27"/>
  <c r="K27"/>
  <c r="G27"/>
  <c r="Z26"/>
  <c r="Y26"/>
  <c r="AA26" s="1"/>
  <c r="X26"/>
  <c r="O26"/>
  <c r="V25"/>
  <c r="U25"/>
  <c r="T25"/>
  <c r="Q25"/>
  <c r="M25"/>
  <c r="L25"/>
  <c r="J25"/>
  <c r="I25"/>
  <c r="H25"/>
  <c r="F25"/>
  <c r="E25"/>
  <c r="D25"/>
  <c r="Z24"/>
  <c r="Y24"/>
  <c r="S24"/>
  <c r="X24" s="1"/>
  <c r="Z23"/>
  <c r="Y23"/>
  <c r="X23"/>
  <c r="S23"/>
  <c r="Z22"/>
  <c r="AA22" s="1"/>
  <c r="Y22"/>
  <c r="X22"/>
  <c r="O22"/>
  <c r="P21"/>
  <c r="M21"/>
  <c r="Y21" s="1"/>
  <c r="L21"/>
  <c r="X21" s="1"/>
  <c r="Z20"/>
  <c r="Y20"/>
  <c r="W20"/>
  <c r="S20"/>
  <c r="O20"/>
  <c r="K20"/>
  <c r="G20"/>
  <c r="Z19"/>
  <c r="Y19"/>
  <c r="W19"/>
  <c r="O19"/>
  <c r="X19" s="1"/>
  <c r="Z18"/>
  <c r="Y18"/>
  <c r="O18"/>
  <c r="X18" s="1"/>
  <c r="V17"/>
  <c r="U17"/>
  <c r="T17"/>
  <c r="R17"/>
  <c r="Q17"/>
  <c r="P17"/>
  <c r="M17"/>
  <c r="L17"/>
  <c r="J17"/>
  <c r="I17"/>
  <c r="K17" s="1"/>
  <c r="H17"/>
  <c r="F17"/>
  <c r="D17"/>
  <c r="Z16"/>
  <c r="Y16"/>
  <c r="X16"/>
  <c r="W16"/>
  <c r="O16"/>
  <c r="V15"/>
  <c r="U15"/>
  <c r="T15"/>
  <c r="O15"/>
  <c r="M15"/>
  <c r="L15"/>
  <c r="X15" s="1"/>
  <c r="Y13"/>
  <c r="AA13" s="1"/>
  <c r="O13"/>
  <c r="K13"/>
  <c r="G13"/>
  <c r="M12"/>
  <c r="O12" s="1"/>
  <c r="L12"/>
  <c r="J12"/>
  <c r="K12" s="1"/>
  <c r="I12"/>
  <c r="H12"/>
  <c r="F12"/>
  <c r="E12"/>
  <c r="Y12" s="1"/>
  <c r="D12"/>
  <c r="Z10"/>
  <c r="Y10"/>
  <c r="O10"/>
  <c r="X10" s="1"/>
  <c r="Z9"/>
  <c r="Y9"/>
  <c r="O9"/>
  <c r="X9" s="1"/>
  <c r="Z8"/>
  <c r="Y8"/>
  <c r="K8"/>
  <c r="G8"/>
  <c r="V7"/>
  <c r="U7"/>
  <c r="T7"/>
  <c r="T47" s="1"/>
  <c r="M7"/>
  <c r="L7"/>
  <c r="J7"/>
  <c r="K7" s="1"/>
  <c r="I7"/>
  <c r="H7"/>
  <c r="H47" s="1"/>
  <c r="F7"/>
  <c r="G7" s="1"/>
  <c r="D7"/>
  <c r="D47" s="1"/>
  <c r="O118" i="1"/>
  <c r="N118"/>
  <c r="M118"/>
  <c r="L118"/>
  <c r="O103"/>
  <c r="O102"/>
  <c r="O101" s="1"/>
  <c r="O99" s="1"/>
  <c r="N101"/>
  <c r="N99" s="1"/>
  <c r="M101"/>
  <c r="M99" s="1"/>
  <c r="L101"/>
  <c r="L99"/>
  <c r="O94"/>
  <c r="N93"/>
  <c r="M93"/>
  <c r="L93"/>
  <c r="O91"/>
  <c r="O87"/>
  <c r="O86"/>
  <c r="L86"/>
  <c r="L77" s="1"/>
  <c r="O80"/>
  <c r="M78"/>
  <c r="O78" s="1"/>
  <c r="L78"/>
  <c r="M77"/>
  <c r="O75"/>
  <c r="O72"/>
  <c r="O71"/>
  <c r="L70"/>
  <c r="C14" i="6" s="1"/>
  <c r="O68" i="1"/>
  <c r="N67"/>
  <c r="L67"/>
  <c r="O66"/>
  <c r="O65"/>
  <c r="M64"/>
  <c r="O64" s="1"/>
  <c r="L64"/>
  <c r="O63"/>
  <c r="N62"/>
  <c r="O62" s="1"/>
  <c r="M62"/>
  <c r="L62"/>
  <c r="O61"/>
  <c r="O60"/>
  <c r="O59"/>
  <c r="O58"/>
  <c r="O57"/>
  <c r="O56"/>
  <c r="O55"/>
  <c r="O54"/>
  <c r="O53"/>
  <c r="O52"/>
  <c r="L52"/>
  <c r="N51"/>
  <c r="N50" s="1"/>
  <c r="N35" s="1"/>
  <c r="L51"/>
  <c r="L50" s="1"/>
  <c r="O49"/>
  <c r="O48"/>
  <c r="O47"/>
  <c r="O46"/>
  <c r="O45"/>
  <c r="O44"/>
  <c r="O43"/>
  <c r="O42"/>
  <c r="O41"/>
  <c r="O40"/>
  <c r="L40"/>
  <c r="L38" s="1"/>
  <c r="L35" s="1"/>
  <c r="N38"/>
  <c r="M38"/>
  <c r="O37"/>
  <c r="O36"/>
  <c r="O27"/>
  <c r="N27"/>
  <c r="M27"/>
  <c r="L27"/>
  <c r="O22"/>
  <c r="L17"/>
  <c r="O16"/>
  <c r="O15"/>
  <c r="N14"/>
  <c r="M14"/>
  <c r="L14"/>
  <c r="O10"/>
  <c r="O9"/>
  <c r="O8"/>
  <c r="N7"/>
  <c r="M7"/>
  <c r="L7"/>
  <c r="O6"/>
  <c r="O5"/>
  <c r="L5"/>
  <c r="O4"/>
  <c r="L4"/>
  <c r="D35" i="6" l="1"/>
  <c r="M31" i="1"/>
  <c r="M120" s="1"/>
  <c r="N31"/>
  <c r="N120" s="1"/>
  <c r="L97"/>
  <c r="L122" s="1"/>
  <c r="O14"/>
  <c r="AA31" i="3"/>
  <c r="AB31" s="1"/>
  <c r="O43"/>
  <c r="AA43" s="1"/>
  <c r="O77" i="1"/>
  <c r="O51"/>
  <c r="O70"/>
  <c r="O67"/>
  <c r="O38"/>
  <c r="M35"/>
  <c r="M97" s="1"/>
  <c r="M122" s="1"/>
  <c r="X36" i="2"/>
  <c r="Z15"/>
  <c r="AA15" s="1"/>
  <c r="R47"/>
  <c r="W12"/>
  <c r="H5" i="6"/>
  <c r="H6"/>
  <c r="Y7" i="2"/>
  <c r="L3" i="1"/>
  <c r="L31" s="1"/>
  <c r="L120" s="1"/>
  <c r="L47" i="2"/>
  <c r="X12"/>
  <c r="Y15"/>
  <c r="W15"/>
  <c r="X17"/>
  <c r="K25"/>
  <c r="AA28"/>
  <c r="F43" i="3"/>
  <c r="Y25"/>
  <c r="H43"/>
  <c r="T43"/>
  <c r="M43"/>
  <c r="P12"/>
  <c r="AA12"/>
  <c r="AA15"/>
  <c r="Z17"/>
  <c r="V43"/>
  <c r="Z15"/>
  <c r="AA7"/>
  <c r="Z7"/>
  <c r="AB24"/>
  <c r="AA17"/>
  <c r="AB29"/>
  <c r="AB34"/>
  <c r="AB35"/>
  <c r="AB37"/>
  <c r="Y38"/>
  <c r="AA38"/>
  <c r="X38"/>
  <c r="E43"/>
  <c r="Y7"/>
  <c r="AB13"/>
  <c r="U43"/>
  <c r="AB16"/>
  <c r="X17"/>
  <c r="AB19"/>
  <c r="AB21"/>
  <c r="AB22"/>
  <c r="AB23"/>
  <c r="AA25"/>
  <c r="AB28"/>
  <c r="AB32"/>
  <c r="AB36"/>
  <c r="Z38"/>
  <c r="AB39"/>
  <c r="AB10"/>
  <c r="AB9"/>
  <c r="AB33"/>
  <c r="AB14"/>
  <c r="AB20"/>
  <c r="AB26"/>
  <c r="N43"/>
  <c r="Z25"/>
  <c r="P25"/>
  <c r="U47" i="2"/>
  <c r="K32" i="6"/>
  <c r="F22" i="5"/>
  <c r="K10" i="6"/>
  <c r="B34" i="4"/>
  <c r="P32" i="2"/>
  <c r="X32" s="1"/>
  <c r="Q47"/>
  <c r="AA37"/>
  <c r="AA23"/>
  <c r="S25"/>
  <c r="AA30"/>
  <c r="Z25"/>
  <c r="X20"/>
  <c r="AA42"/>
  <c r="S36"/>
  <c r="AA43"/>
  <c r="P25"/>
  <c r="X25" s="1"/>
  <c r="E35" i="4"/>
  <c r="E16"/>
  <c r="E5"/>
  <c r="S21" i="2"/>
  <c r="W36"/>
  <c r="Y25"/>
  <c r="AA25" s="1"/>
  <c r="W25"/>
  <c r="W7"/>
  <c r="Y32"/>
  <c r="AA33"/>
  <c r="AA24"/>
  <c r="Y36"/>
  <c r="AA32"/>
  <c r="AA35"/>
  <c r="AA19"/>
  <c r="AA18"/>
  <c r="M47"/>
  <c r="AA10"/>
  <c r="AA9"/>
  <c r="O7"/>
  <c r="AA8"/>
  <c r="Y17"/>
  <c r="I47"/>
  <c r="E47"/>
  <c r="O44"/>
  <c r="K36"/>
  <c r="AA41"/>
  <c r="O25"/>
  <c r="AA38"/>
  <c r="O36"/>
  <c r="Z36"/>
  <c r="S32"/>
  <c r="AA34"/>
  <c r="AA27"/>
  <c r="Z17"/>
  <c r="AA20"/>
  <c r="W17"/>
  <c r="O17"/>
  <c r="AA16"/>
  <c r="Z12"/>
  <c r="AA12" s="1"/>
  <c r="X13"/>
  <c r="X8"/>
  <c r="O7" i="1"/>
  <c r="AA21" i="2"/>
  <c r="X7"/>
  <c r="Z7"/>
  <c r="G12"/>
  <c r="G25"/>
  <c r="G36"/>
  <c r="Y44"/>
  <c r="AA44" s="1"/>
  <c r="F47"/>
  <c r="J47"/>
  <c r="N47"/>
  <c r="V47"/>
  <c r="AB12" i="3"/>
  <c r="X15"/>
  <c r="C18" i="6"/>
  <c r="C35" s="1"/>
  <c r="O93" i="1"/>
  <c r="G17" i="2"/>
  <c r="S17"/>
  <c r="O21"/>
  <c r="H7" i="3"/>
  <c r="P7"/>
  <c r="Y17"/>
  <c r="P17"/>
  <c r="F32" i="6"/>
  <c r="P22" i="3"/>
  <c r="H25"/>
  <c r="P31"/>
  <c r="P34"/>
  <c r="H38"/>
  <c r="C34" i="4"/>
  <c r="C39" s="1"/>
  <c r="B39"/>
  <c r="E46" i="5"/>
  <c r="F46" s="1"/>
  <c r="K18" i="6"/>
  <c r="F23"/>
  <c r="O120" i="1" l="1"/>
  <c r="O31"/>
  <c r="O3"/>
  <c r="O50"/>
  <c r="N97"/>
  <c r="N122" s="1"/>
  <c r="O122" s="1"/>
  <c r="Z43" i="3"/>
  <c r="AB43" s="1"/>
  <c r="AB38"/>
  <c r="X43"/>
  <c r="AA36" i="2"/>
  <c r="P47"/>
  <c r="H18" i="6"/>
  <c r="H35" s="1"/>
  <c r="AB17" i="3"/>
  <c r="AB15"/>
  <c r="AB25"/>
  <c r="Y43"/>
  <c r="P43"/>
  <c r="W47" i="2"/>
  <c r="O47"/>
  <c r="Z47"/>
  <c r="S47"/>
  <c r="AA17"/>
  <c r="X47"/>
  <c r="K35" i="6"/>
  <c r="K47" i="2"/>
  <c r="Y47"/>
  <c r="F18" i="6"/>
  <c r="F35"/>
  <c r="E34" i="4"/>
  <c r="AB7" i="3"/>
  <c r="AA7" i="2"/>
  <c r="E39" i="4"/>
  <c r="G47" i="2"/>
  <c r="O35" i="1" l="1"/>
  <c r="O97"/>
  <c r="AA47" i="2"/>
</calcChain>
</file>

<file path=xl/comments1.xml><?xml version="1.0" encoding="utf-8"?>
<comments xmlns="http://schemas.openxmlformats.org/spreadsheetml/2006/main">
  <authors>
    <author/>
    <author>Bianka</author>
  </authors>
  <commentList>
    <comment ref="L15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1780 víziközművagyon
21733 napelem</t>
        </r>
      </text>
    </comment>
    <comment ref="M15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1780 víziközművagyon
21733 napelem</t>
        </r>
      </text>
    </comment>
    <comment ref="N15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1780 víziközművagyon
21733 napelem</t>
        </r>
      </text>
    </comment>
    <comment ref="O15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1780 víziközművagyon
21733 napelem</t>
        </r>
      </text>
    </comment>
    <comment ref="L16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víziközművagyon</t>
        </r>
      </text>
    </comment>
    <comment ref="M16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víziközművagyon</t>
        </r>
      </text>
    </comment>
    <comment ref="N16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víziközművagyon</t>
        </r>
      </text>
    </comment>
    <comment ref="O16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víziközművagyon</t>
        </r>
      </text>
    </comment>
    <comment ref="L18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1500 testvértelepülés pályázat</t>
        </r>
      </text>
    </comment>
    <comment ref="M18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1500 testvértelepülés pályázat</t>
        </r>
      </text>
    </comment>
    <comment ref="N18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1500 testvértelepülés pályázat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1500 testvértelepülés pályázat</t>
        </r>
      </text>
    </comment>
    <comment ref="M28" authorId="1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16517 + 2642</t>
        </r>
      </text>
    </comment>
    <comment ref="L36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350 + 3590</t>
        </r>
      </text>
    </comment>
    <comment ref="M36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350 + 3590</t>
        </r>
      </text>
    </comment>
    <comment ref="N36" authorId="0">
      <text>
        <r>
          <rPr>
            <sz val="11"/>
            <color rgb="FF000000"/>
            <rFont val="Calibri"/>
            <family val="2"/>
            <charset val="238"/>
          </rPr>
          <t xml:space="preserve">
</t>
        </r>
      </text>
    </comment>
    <comment ref="O36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350 + 3590</t>
        </r>
      </text>
    </comment>
    <comment ref="L71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4500 közcélú
4920 fogorvos
184 háziorvos
200 itthon vagy magyaro.
150 gyermekvédelmi
300 szoc. Tűzifa
1500 testvértelepülés</t>
        </r>
      </text>
    </comment>
    <comment ref="M71" authorId="0">
      <text>
        <r>
          <rPr>
            <sz val="11"/>
            <color rgb="FF000000"/>
            <rFont val="Calibri"/>
            <family val="2"/>
            <charset val="238"/>
          </rPr>
          <t>5528 közcélú
4185 fogorvos
166 háziorvos
0 itthon vagy magyaro.
58 gyermekvédelmi
1416 tűzifa + álami (vgazd)
0 testvértelepülés</t>
        </r>
      </text>
    </comment>
    <comment ref="N71" authorId="0">
      <text>
        <r>
          <rPr>
            <sz val="11"/>
            <color rgb="FF000000"/>
            <rFont val="Calibri"/>
            <family val="2"/>
            <charset val="238"/>
          </rPr>
          <t>5527 közcélú
4185 fogorvos
166 háziorvos
0 itthon vagy magyaro.
58 gyermekvédelmi
249 szoc. Tűzifa
0 testvértelepülés
145 elkül. Állami pénzalapok</t>
        </r>
      </text>
    </comment>
    <comment ref="O71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4500 közcélú
4920 fogorvos
184 háziorvos
200 itthon vagy magyaro.
150 gyermekvédelmi
300 szoc. Tűzifa
1500 testvértelepülés</t>
        </r>
      </text>
    </comment>
    <comment ref="L72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487 kollégium
12237 óvoda tám.</t>
        </r>
      </text>
    </comment>
    <comment ref="M72" authorId="0">
      <text>
        <r>
          <rPr>
            <sz val="11"/>
            <color rgb="FF000000"/>
            <rFont val="Calibri"/>
            <family val="2"/>
            <charset val="238"/>
          </rPr>
          <t>kollégium</t>
        </r>
      </text>
    </comment>
    <comment ref="N72" authorId="0">
      <text>
        <r>
          <rPr>
            <sz val="11"/>
            <color rgb="FF000000"/>
            <rFont val="Calibri"/>
            <family val="2"/>
            <charset val="238"/>
          </rPr>
          <t xml:space="preserve"> kollégium
</t>
        </r>
      </text>
    </comment>
    <comment ref="O72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487 kollégium
12237 óvoda tám.</t>
        </r>
      </text>
    </comment>
    <comment ref="L75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iskolabusz</t>
        </r>
      </text>
    </comment>
    <comment ref="M75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iskolabusz</t>
        </r>
      </text>
    </comment>
    <comment ref="N75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iskolabusz</t>
        </r>
      </text>
    </comment>
    <comment ref="O75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iskolabusz</t>
        </r>
      </text>
    </comment>
    <comment ref="L87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napelem</t>
        </r>
      </text>
    </comment>
    <comment ref="M87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napelem</t>
        </r>
      </text>
    </comment>
    <comment ref="N87" authorId="0">
      <text>
        <r>
          <rPr>
            <sz val="11"/>
            <color rgb="FF000000"/>
            <rFont val="Calibri"/>
            <family val="2"/>
            <charset val="238"/>
          </rPr>
          <t xml:space="preserve">17387 napelem
7935 kisbusz
</t>
        </r>
      </text>
    </comment>
    <comment ref="O87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napelem</t>
        </r>
      </text>
    </comment>
    <comment ref="L91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2442 a két civil, 188 K.Kati
nyugdíjasok óvoda</t>
        </r>
      </text>
    </comment>
    <comment ref="M91" authorId="0">
      <text>
        <r>
          <rPr>
            <sz val="11"/>
            <color rgb="FF000000"/>
            <rFont val="Calibri"/>
            <family val="2"/>
            <charset val="238"/>
          </rPr>
          <t>1564 a két civil, 137 K.Kati
12345 nyugdíjasok óvoda</t>
        </r>
      </text>
    </comment>
    <comment ref="N91" authorId="0">
      <text>
        <r>
          <rPr>
            <sz val="11"/>
            <color rgb="FF000000"/>
            <rFont val="Calibri"/>
            <family val="2"/>
            <charset val="238"/>
          </rPr>
          <t>1564 a két civil
137 Kati
11575 nyugdíjasok óvoda</t>
        </r>
      </text>
    </comment>
    <comment ref="O91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2442 a két civil, 188 K.Kati
nyugdíjasok óvoda</t>
        </r>
      </text>
    </comment>
  </commentList>
</comments>
</file>

<file path=xl/comments2.xml><?xml version="1.0" encoding="utf-8"?>
<comments xmlns="http://schemas.openxmlformats.org/spreadsheetml/2006/main">
  <authors>
    <author/>
    <author>Bianka</author>
  </authors>
  <commentList>
    <comment ref="L9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 + egyéb dologi kiadások</t>
        </r>
      </text>
    </comment>
    <comment ref="T9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Nyárligeti urnafal, Fújlak-Sarród térkövezés a temetőben</t>
        </r>
      </text>
    </comment>
    <comment ref="L10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hulladékszállítás, kéményseprés, kisebb javítások</t>
        </r>
      </text>
    </comment>
    <comment ref="R11" authorId="1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637  előző évi elszámolásból származó kiadások
1155 ÁH megelőlegezés visszafizetése</t>
        </r>
      </text>
    </comment>
    <comment ref="L13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kevesebb fő miatt kevesebbet terveztem --&gt; munkaruha, útiköltség térítés, védőital</t>
        </r>
      </text>
    </comment>
    <comment ref="T16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13500 víziközmű + csatorna befejezés</t>
        </r>
      </text>
    </comment>
    <comment ref="L18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közvilágítás e.on számlák</t>
        </r>
      </text>
    </comment>
    <comment ref="L19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üzemanyag fűnyíróba, tárgyi eszközök, készletek, javítások, karbantartás</t>
        </r>
      </text>
    </comment>
    <comment ref="L20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szolgáltatások, dologi kiadások, javítás, karbantartás, szociális tűzifa, épületkarbantartásra 1200 szánvA</t>
        </r>
      </text>
    </comment>
    <comment ref="P20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Fertőd Polg.Hiv. 2013 évi házi segítségnyújtás elszámolása
Jegyzői hatáskörű segélyek pü átadása közös hivatalnak</t>
        </r>
      </text>
    </comment>
    <comment ref="T20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napelemes pályázat 21.733e
400 sportöltöző</t>
        </r>
      </text>
    </comment>
    <comment ref="L22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22.638 Ft / hó</t>
        </r>
      </text>
    </comment>
    <comment ref="L27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egyéb dologi</t>
        </r>
      </text>
    </comment>
    <comment ref="T27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laptop</t>
        </r>
      </text>
    </comment>
    <comment ref="L28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itthon vagy magyarország, készletbeszerzés foglalkozásokhoz</t>
        </r>
      </text>
    </comment>
    <comment ref="L29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közüzemi díjak, telefon, internet, hulladékszállítás,</t>
        </r>
      </text>
    </comment>
    <comment ref="P30" authorId="0">
      <text>
        <r>
          <rPr>
            <sz val="11"/>
            <color rgb="FF000000"/>
            <rFont val="Calibri"/>
            <family val="2"/>
            <charset val="238"/>
          </rPr>
          <t>összeadva a pénzeszköz-átadás lapról</t>
        </r>
      </text>
    </comment>
    <comment ref="L31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testvértelepülés pályázat</t>
        </r>
      </text>
    </comment>
    <comment ref="P33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havonta átadott pénzeszköz óvodának + év végi elszámolás 2.885.000 Ft</t>
        </r>
      </text>
    </comment>
    <comment ref="P34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pénzeszk.átadás lapról</t>
        </r>
      </text>
    </comment>
    <comment ref="P35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Támogatások III./V. gyermekétkeztetés --&gt; Fertődnek továbbutalni majd</t>
        </r>
      </text>
    </comment>
    <comment ref="P37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pénz.eszk.-ről átmásolt</t>
        </r>
      </text>
    </comment>
    <comment ref="P39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133.400 volt</t>
        </r>
      </text>
    </comment>
    <comment ref="R42" authorId="1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505 - 195 temetési segély</t>
        </r>
      </text>
    </comment>
    <comment ref="C43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rendkívüli segély, iskolakezdési tám, nyugdíjasok tám, újszülöttek köszöntése</t>
        </r>
      </text>
    </comment>
    <comment ref="R43" authorId="1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4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</text>
    </comment>
  </commentList>
</comments>
</file>

<file path=xl/comments3.xml><?xml version="1.0" encoding="utf-8"?>
<comments xmlns="http://schemas.openxmlformats.org/spreadsheetml/2006/main">
  <authors>
    <author>Bianka</author>
    <author/>
  </authors>
  <commentLis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115  sírhelymegváltás</t>
        </r>
      </text>
    </comment>
    <comment ref="E9" authorId="1">
      <text>
        <r>
          <rPr>
            <sz val="11"/>
            <color rgb="FF000000"/>
            <rFont val="Calibri"/>
            <family val="2"/>
            <charset val="238"/>
          </rPr>
          <t>199.667   TEXTOR (régi posta)
lakbérek
kultúrterem bérleti díjak
új posta bérleti díj 390</t>
        </r>
      </text>
    </comment>
    <comment ref="W9" author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1282  telek, közterület értékesísítés
2540  telek értékesítás</t>
        </r>
      </text>
    </comment>
    <comment ref="O10" author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B111   7152
B113   164
B115   502</t>
        </r>
      </text>
    </comment>
    <comment ref="Q10" authorId="1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adók</t>
        </r>
      </text>
    </comment>
    <comment ref="O11" author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ÁH-n belüli megelőlegezések B814</t>
        </r>
      </text>
    </comment>
    <comment ref="M13" authorId="1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Jan.: 57.273 x 8 fő
Febr.: 57.273 x 7 fő
Márc - Nov.: 76.365 x 7 fő (8 hó, 8 óra)
                   57.273 x 1 fő (8 hó, 6 óra)
85%-os támogatás!!!</t>
        </r>
      </text>
    </comment>
    <comment ref="U18" authorId="1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K.Kati kölcsön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kitermelt növényi hulladék értékesítése</t>
        </r>
      </text>
    </comment>
    <comment ref="G21" authorId="0">
      <text>
        <r>
          <rPr>
            <b/>
            <sz val="9"/>
            <color indexed="81"/>
            <rFont val="Tahoma"/>
            <family val="2"/>
            <charset val="238"/>
          </rPr>
          <t>díjak visszatérítése: telekalakítás, földvédelmi járulék, belterületbe vonás, közüzemi díjak stb.</t>
        </r>
      </text>
    </comment>
    <comment ref="I21" authorId="1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1.762.815,-   hulladékgazdálkodási társulás kölcsön visszafizetés</t>
        </r>
      </text>
    </comment>
    <comment ref="M21" authorId="1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300.000    szoc. tűzifa támogatás</t>
        </r>
      </text>
    </comment>
    <comment ref="N21" author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394 + 2546 ÁFA visszatérítés</t>
        </r>
      </text>
    </comment>
    <comment ref="O21" author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249 szoc. Tűzifa
145 elkülönített állami pénzalapok</t>
        </r>
      </text>
    </comment>
    <comment ref="U21" authorId="1">
      <text>
        <r>
          <rPr>
            <sz val="11"/>
            <color rgb="FF000000"/>
            <rFont val="Calibri"/>
            <family val="2"/>
            <charset val="238"/>
          </rPr>
          <t>Napelemes pály. 17.386.640</t>
        </r>
      </text>
    </comment>
    <comment ref="W21" author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17387   napelemes pályázat bevétel
</t>
        </r>
      </text>
    </comment>
    <comment ref="E26" authorId="1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tájház kézművesfoglalkozás, belépők</t>
        </r>
      </text>
    </comment>
    <comment ref="M26" authorId="1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Itthon vagy Magyarország</t>
        </r>
      </text>
    </comment>
    <comment ref="W27" author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K. Kati kölcsön</t>
        </r>
      </text>
    </comment>
    <comment ref="W28" author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K. Kati kölcsön</t>
        </r>
      </text>
    </comment>
    <comment ref="U29" authorId="1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civilek kölcsön visszafizetés 682
hulladékgazd. Társulás kölcsön visszafiz.</t>
        </r>
      </text>
    </comment>
    <comment ref="W29" author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441 + 440 Soproni Hull.Gazd. Társ kölcsön
683 Civilek kölcsön</t>
        </r>
      </text>
    </comment>
    <comment ref="M30" authorId="1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testvértelepülés pályázat</t>
        </r>
      </text>
    </comment>
    <comment ref="M32" authorId="1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óvoda támogatás</t>
        </r>
      </text>
    </comment>
    <comment ref="G33" authorId="0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2014. évi elmaradt térítési díjak</t>
        </r>
      </text>
    </comment>
    <comment ref="M33" authorId="1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Támogatások III./V. gyermekétkeztetés --&gt; Fertődnek továbbutalni majd</t>
        </r>
      </text>
    </comment>
    <comment ref="O33" authorId="1">
      <text>
        <r>
          <rPr>
            <sz val="11"/>
            <color rgb="FF000000"/>
            <rFont val="Calibri"/>
            <family val="2"/>
            <charset val="238"/>
          </rPr>
          <t>állami tám.: 3150
elszámolás: 561</t>
        </r>
      </text>
    </comment>
    <comment ref="M35" authorId="1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133.400 volt</t>
        </r>
      </text>
    </comment>
    <comment ref="M36" authorId="1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2500 az állami
1050 iskolabusz szülők + fszéplak</t>
        </r>
      </text>
    </comment>
    <comment ref="O36" authorId="1">
      <text>
        <r>
          <rPr>
            <sz val="11"/>
            <color rgb="FF000000"/>
            <rFont val="Calibri"/>
            <family val="2"/>
            <charset val="238"/>
          </rPr>
          <t xml:space="preserve">2500 állami
581 Fszéplak
525 szülők
6 szolgáltatások ellenértéke
</t>
        </r>
      </text>
    </comment>
    <comment ref="D37" authorId="1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rendkívüli segély, iskolakezdési tám, nyugdíjasok tám, újszülöttek köszöntése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7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nem volt teljesítés</t>
        </r>
      </text>
    </comment>
    <comment ref="B9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óvoda elszámolás 2014. 2885 EZER</t>
        </r>
      </text>
    </comment>
    <comment ref="B10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nem volt teljesítés</t>
        </r>
      </text>
    </comment>
    <comment ref="B11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nem volt teljesítés</t>
        </r>
      </text>
    </comment>
    <comment ref="B12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tavaly ennyi</t>
        </r>
      </text>
    </comment>
    <comment ref="B13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szoc. Segélyek 193.000</t>
        </r>
      </text>
    </comment>
    <comment ref="B17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2014:  184 ezer</t>
        </r>
      </text>
    </comment>
    <comment ref="B18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410 e / hó</t>
        </r>
      </text>
    </comment>
    <comment ref="B19" authorId="0">
      <text>
        <r>
          <rPr>
            <sz val="11"/>
            <color rgb="FF000000"/>
            <rFont val="Calibri"/>
            <family val="2"/>
            <charset val="238"/>
          </rPr>
          <t>2014: 76e</t>
        </r>
      </text>
    </comment>
    <comment ref="B20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2014-ben csak 30-at adtunk</t>
        </r>
      </text>
    </comment>
    <comment ref="B21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2014-ben:   170 e</t>
        </r>
      </text>
    </comment>
    <comment ref="B24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2014-ben 280 e volt 2 részletben</t>
        </r>
      </text>
    </comment>
    <comment ref="B25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nem volt teljesítés</t>
        </r>
      </text>
    </comment>
    <comment ref="B26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2014-ben:
03.27. 11.385
09.18. 63.284
11.26. 11.834</t>
        </r>
      </text>
    </comment>
    <comment ref="B27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2014-ben is ennyi volt</t>
        </r>
      </text>
    </comment>
    <comment ref="B28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2014-ben is ennyi volt</t>
        </r>
      </text>
    </comment>
    <comment ref="B29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új, tavaly ennyit adtunk</t>
        </r>
      </text>
    </comment>
    <comment ref="B30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új, tavaly ennyit adtunk</t>
        </r>
      </text>
    </comment>
    <comment ref="B31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új, tavaly ennyit adtunk</t>
        </r>
      </text>
    </comment>
    <comment ref="B36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23.600 x 2 fő x 12 hó = 566.400,-</t>
        </r>
      </text>
    </comment>
    <comment ref="D36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21.240 * 6 = 127440 + 4720 * 3 = 14160
ÖSSZ: 141.600</t>
        </r>
      </text>
    </comment>
    <comment ref="B37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iskolakezdési: 440e (10.21.) + 5e (10.21.) + 5e (10.29.) + 10e (11.18) = 460e
nyugdíjas: 44e (11.28.) + 86e (11.21.) + 166e (11.28.) - 2e (12.19) = 294e
újszülöttek kösz.: 60e (12.23.)
Gyermekvédelmi tám: 150</t>
        </r>
      </text>
    </comment>
    <comment ref="C37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iskolakezdési: 440e (10.21.) + 5e (10.21.) + 5e (10.29.) + 10e (11.18) = 460e
nyugdíjas: 44e (11.28.) + 86e (11.21.) + 166e (11.28.) - 2e (12.19) = 294e
újszülöttek kösz.: 60e (12.23.)
Gyermekvédelmi tám: 150</t>
        </r>
      </text>
    </comment>
    <comment ref="D37" authorId="0">
      <text>
        <r>
          <rPr>
            <sz val="11"/>
            <color rgb="FF000000"/>
            <rFont val="Calibri"/>
            <family val="2"/>
            <charset val="238"/>
          </rPr>
          <t>iskolakezdési: 465.000
nyugdíjasok: 0
újszülöttek: 70.000</t>
        </r>
      </text>
    </comment>
    <comment ref="E37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iskolakezdési: 440e (10.21.) + 5e (10.21.) + 5e (10.29.) + 10e (11.18) = 460e
nyugdíjas: 44e (11.28.) + 86e (11.21.) + 166e (11.28.) - 2e (12.19) = 294e
újszülöttek kösz.: 60e (12.23.)
Gyermekvédelmi tám: 150</t>
        </r>
      </text>
    </comment>
    <comment ref="D38" authorId="0">
      <text>
        <r>
          <rPr>
            <sz val="11"/>
            <color rgb="FF000000"/>
            <rFont val="Calibri"/>
            <family val="2"/>
            <charset val="238"/>
          </rPr>
          <t xml:space="preserve">
temetési segély: 95 + 100 temetési ktg = 195.000
gyógyszerköltség: 62.480
rendkívüli tám.: 155.000
tanulóbérlet: 23.040
étkezési támogatás: 15.748
HPV oltás: 53.970</t>
        </r>
      </text>
    </comment>
  </commentList>
</comments>
</file>

<file path=xl/comments5.xml><?xml version="1.0" encoding="utf-8"?>
<comments xmlns="http://schemas.openxmlformats.org/spreadsheetml/2006/main">
  <authors>
    <author/>
    <author>Bianka</author>
  </authors>
  <commentList>
    <comment ref="C6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1780 áfa + 4940 pénzf. nélküli</t>
        </r>
      </text>
    </comment>
    <comment ref="E6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2.988.666 nettó + 806.940 áfa = 3.795.606</t>
        </r>
      </text>
    </comment>
    <comment ref="H9" authorId="1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150.000 + 40.500</t>
        </r>
      </text>
    </comment>
    <comment ref="I9" authorId="1">
      <text>
        <r>
          <rPr>
            <b/>
            <sz val="9"/>
            <color indexed="81"/>
            <rFont val="Tahoma"/>
            <family val="2"/>
            <charset val="238"/>
          </rPr>
          <t>326.700 + 40.500</t>
        </r>
      </text>
    </comment>
    <comment ref="E11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2015/S00360     1.214.120
2015/S00381   14.313.027       (ebből csak 2.579.114-et utaltunk el)
2015/S00367        317.754       (Projekmen. 1. - dologi)
2015/S00464        317.754       (Projekmen. 2. - dologi)
2015/S00844          20.000       (szakértői nyilatkozat - dologi)
ÖSSZESEN:   16.182.655</t>
        </r>
      </text>
    </comment>
    <comment ref="C16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1800 áfa + 4980 pénzforg. nélküli</t>
        </r>
      </text>
    </comment>
    <comment ref="E16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1.001.595 nettó + 270.428 áfa = 1.272.023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38"/>
          </rPr>
          <t>+650 (11.23.)</t>
        </r>
      </text>
    </comment>
    <comment ref="H18" authorId="1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200.000
1.210.000 + 326.700</t>
        </r>
      </text>
    </comment>
    <comment ref="H19" authorId="1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35.812 + 10.102</t>
        </r>
      </text>
    </comment>
    <comment ref="I19" authorId="1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9.670 + 2.728</t>
        </r>
      </text>
    </comment>
    <comment ref="C26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1800 áfa + 4980 pénzforg. nélküli</t>
        </r>
      </text>
    </comment>
    <comment ref="E33" authorId="1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167.500 +103.323</t>
        </r>
      </text>
    </comment>
    <comment ref="H33" authorId="1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131.890 + 81.357
</t>
        </r>
      </text>
    </comment>
    <comment ref="I33" authorId="1">
      <text>
        <r>
          <rPr>
            <b/>
            <sz val="9"/>
            <color indexed="81"/>
            <rFont val="Tahoma"/>
            <family val="2"/>
            <charset val="238"/>
          </rPr>
          <t>Bianka:</t>
        </r>
        <r>
          <rPr>
            <sz val="9"/>
            <color indexed="81"/>
            <rFont val="Tahoma"/>
            <family val="2"/>
            <charset val="238"/>
          </rPr>
          <t xml:space="preserve">
35.610 + 21.966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H22" authorId="0">
      <text>
        <r>
          <rPr>
            <sz val="11"/>
            <color rgb="FF000000"/>
            <rFont val="Calibri"/>
            <family val="2"/>
            <charset val="238"/>
          </rPr>
          <t>Jegyző:</t>
        </r>
        <r>
          <rPr>
            <sz val="11"/>
            <color rgb="FF000000"/>
            <rFont val="Calibri"/>
            <family val="2"/>
            <charset val="238"/>
          </rPr>
          <t>1830 + 1000</t>
        </r>
      </text>
    </comment>
    <comment ref="C23" authorId="0">
      <text>
        <r>
          <rPr>
            <sz val="11"/>
            <color rgb="FF000000"/>
            <rFont val="Calibri"/>
            <family val="2"/>
            <charset val="238"/>
          </rPr>
          <t>Felhasználó:</t>
        </r>
        <r>
          <rPr>
            <sz val="11"/>
            <color rgb="FF000000"/>
            <rFont val="Calibri"/>
            <family val="2"/>
            <charset val="238"/>
          </rPr>
          <t>víziközmű</t>
        </r>
      </text>
    </comment>
    <comment ref="H24" authorId="0">
      <text>
        <r>
          <rPr>
            <sz val="11"/>
            <color rgb="FF000000"/>
            <rFont val="Calibri"/>
            <family val="2"/>
            <charset val="238"/>
          </rPr>
          <t>Jegyző:</t>
        </r>
        <r>
          <rPr>
            <sz val="11"/>
            <color rgb="FF000000"/>
            <rFont val="Calibri"/>
            <family val="2"/>
            <charset val="238"/>
          </rPr>
          <t>23548 + 6000</t>
        </r>
      </text>
    </comment>
    <comment ref="C26" authorId="0">
      <text>
        <r>
          <rPr>
            <sz val="11"/>
            <color rgb="FF000000"/>
            <rFont val="Calibri"/>
            <family val="2"/>
            <charset val="238"/>
          </rPr>
          <t>Jegyző:</t>
        </r>
        <r>
          <rPr>
            <sz val="11"/>
            <color rgb="FF000000"/>
            <rFont val="Calibri"/>
            <family val="2"/>
            <charset val="238"/>
          </rPr>
          <t>2630 + nyugdíjasok 12237</t>
        </r>
      </text>
    </comment>
  </commentList>
</comments>
</file>

<file path=xl/sharedStrings.xml><?xml version="1.0" encoding="utf-8"?>
<sst xmlns="http://schemas.openxmlformats.org/spreadsheetml/2006/main" count="852" uniqueCount="589">
  <si>
    <t>A</t>
  </si>
  <si>
    <t>Költségvetési kiadások</t>
  </si>
  <si>
    <t>2015. Eredeti előirányzat</t>
  </si>
  <si>
    <t>Módosított előirányzat</t>
  </si>
  <si>
    <t>Teljesítés</t>
  </si>
  <si>
    <t>EI / Teljesítés (%)</t>
  </si>
  <si>
    <t>I</t>
  </si>
  <si>
    <t>Működési kiadások:</t>
  </si>
  <si>
    <t>1.</t>
  </si>
  <si>
    <t>Személyi juttatások</t>
  </si>
  <si>
    <t>2.</t>
  </si>
  <si>
    <t>Munkaadókat terhelő járulékok</t>
  </si>
  <si>
    <t>3.</t>
  </si>
  <si>
    <t>Dologi és egyéb folyó kiadások</t>
  </si>
  <si>
    <t>4.</t>
  </si>
  <si>
    <t>Egyéb működési kiadások</t>
  </si>
  <si>
    <t>4.1.</t>
  </si>
  <si>
    <t>Támogatásértékű működési kiadások államháztartáson belülre</t>
  </si>
  <si>
    <t>4.2.</t>
  </si>
  <si>
    <t>Működési célú pénzeszközátadás államháztartáson kívülre</t>
  </si>
  <si>
    <t>4.3.</t>
  </si>
  <si>
    <t>Társadalom-, és szociálpolitikai és egyéb juttatás, támogatás</t>
  </si>
  <si>
    <t>5.</t>
  </si>
  <si>
    <t>Működési célú tartalék</t>
  </si>
  <si>
    <t>II</t>
  </si>
  <si>
    <t>Felhalmozási kiadások</t>
  </si>
  <si>
    <t>Beruházási kiadások ÁFA-val</t>
  </si>
  <si>
    <t>Felújítási kiadások ÁFA-val</t>
  </si>
  <si>
    <t>Egyéb felhalmozási kiadások</t>
  </si>
  <si>
    <t>3.1.</t>
  </si>
  <si>
    <t>Támogatásértékű felhalmozási kiadások</t>
  </si>
  <si>
    <t>3.2</t>
  </si>
  <si>
    <t>Felhalmozási célú pénzeszközátadás államháztartáson kívülre</t>
  </si>
  <si>
    <t>3.3.</t>
  </si>
  <si>
    <t>Előző évi felhalm.célú pénzmaradvány átadás</t>
  </si>
  <si>
    <t>3.4.</t>
  </si>
  <si>
    <t>Felhalmozási célú áfa befizetés</t>
  </si>
  <si>
    <t>4.</t>
  </si>
  <si>
    <t>Felhalmozási célú céltartalék</t>
  </si>
  <si>
    <t>III</t>
  </si>
  <si>
    <t>Támogatási kölcsönök nyújtása, törlesztése</t>
  </si>
  <si>
    <t>IV</t>
  </si>
  <si>
    <t>Pénzforgalom nélküli kiadások:</t>
  </si>
  <si>
    <t>Alap- és vállalkozási tevékenységek közötti elszámolások (víziközmű)</t>
  </si>
  <si>
    <t>Egyéb pénzforgalom nélküli kiadások</t>
  </si>
  <si>
    <t>A</t>
  </si>
  <si>
    <t>KÖLTSÉGVETÉSI KIADÁSOK ÖSSZESEN:</t>
  </si>
  <si>
    <t>B</t>
  </si>
  <si>
    <t>Működési bevételek</t>
  </si>
  <si>
    <t>1.1.</t>
  </si>
  <si>
    <t>Szolgáltatások ellenértéke</t>
  </si>
  <si>
    <t>Önkormányzatok sajátos működési bevételei</t>
  </si>
  <si>
    <t>2.1.</t>
  </si>
  <si>
    <t>Illetékek</t>
  </si>
  <si>
    <t>2.2.</t>
  </si>
  <si>
    <t>Helyi adók</t>
  </si>
  <si>
    <t>- építményadó</t>
  </si>
  <si>
    <t>- telekadó</t>
  </si>
  <si>
    <t>- magánsz.kommunális adója</t>
  </si>
  <si>
    <t>- idegenforgalmi adó tartozkodás után</t>
  </si>
  <si>
    <t>- iparűzési adó állandó jell.</t>
  </si>
  <si>
    <t>- talajterhelési díj</t>
  </si>
  <si>
    <t>2.3.</t>
  </si>
  <si>
    <t>Átengedett központi adók</t>
  </si>
  <si>
    <t>- gépjárműadó 40%</t>
  </si>
  <si>
    <t>2.4.</t>
  </si>
  <si>
    <t>Bírságok, pótlékok és egyéb sajátos bevételek</t>
  </si>
  <si>
    <t>Működési támogatások</t>
  </si>
  <si>
    <t>A helyi önkormányzatok működésének általános támogatása</t>
  </si>
  <si>
    <t>3.1.1.</t>
  </si>
  <si>
    <t>Település-üzemeltetéshez kapcsolódó feladatellátás támogatása</t>
  </si>
  <si>
    <t>3.1.1.1.</t>
  </si>
  <si>
    <t>Zölterület-gazdálkodással kapcsolatos feladatok ellátásának támogatása</t>
  </si>
  <si>
    <t>3.1.1.2.</t>
  </si>
  <si>
    <t>Közvilágítás fenntartásának támogatása</t>
  </si>
  <si>
    <t>3.1.1.3.</t>
  </si>
  <si>
    <t>Köztemető fenntartással kapcsolatos feladatok</t>
  </si>
  <si>
    <t>3.1.1.4.</t>
  </si>
  <si>
    <t>Közutak fenntartásának támogatása</t>
  </si>
  <si>
    <t>3.1.2.</t>
  </si>
  <si>
    <t>Egyéb önkormányzati feladatok támogatása</t>
  </si>
  <si>
    <t>3.1.3.</t>
  </si>
  <si>
    <t>Lakott területtel kapcsolatos feladatok támogatása</t>
  </si>
  <si>
    <t>3.1.4.</t>
  </si>
  <si>
    <t>Üdülőhelyi feladatok támogatása</t>
  </si>
  <si>
    <t>3.1.5.</t>
  </si>
  <si>
    <t>A helyi önkormányzatok működésének általános támogatásához kapcsolódó kiegészítés</t>
  </si>
  <si>
    <t>3.2.</t>
  </si>
  <si>
    <t>A települési önkormányzatok szociális feladatainak egyéb támogatása</t>
  </si>
  <si>
    <t>Egyes szociális és gyermekjóléti feladatok támogatása</t>
  </si>
  <si>
    <t>3.3.1.</t>
  </si>
  <si>
    <t>Tanyagondnoki szolgáltatás</t>
  </si>
  <si>
    <t>Gyermekétkeztetés támogatása</t>
  </si>
  <si>
    <t>3.4.1.</t>
  </si>
  <si>
    <t>A finanszírozás szempontjából elismert dolgozók bértámogatása</t>
  </si>
  <si>
    <t>3.4.2.</t>
  </si>
  <si>
    <t>Gyermekétkeztetés üzemeltetési támogatása</t>
  </si>
  <si>
    <t>3.5.</t>
  </si>
  <si>
    <t>Könyvtári, közművelődési és múzeumi feladatok támogatása</t>
  </si>
  <si>
    <t>3.5.1.</t>
  </si>
  <si>
    <t>Települési önkormányzatok nyilvános könyvtári és közművelődési feladatainak támogatása</t>
  </si>
  <si>
    <t>Egyéb működési bevételek</t>
  </si>
  <si>
    <t>4.1</t>
  </si>
  <si>
    <t>Működési célú támogatásértékű bevétel államháztartáson belülről</t>
  </si>
  <si>
    <t>4.2</t>
  </si>
  <si>
    <t>Működési célú pénzeszköz átvétel államháztartáson kívülről</t>
  </si>
  <si>
    <t>4.3</t>
  </si>
  <si>
    <t>Előző évi működési célú pénzmaradvány átvétel</t>
  </si>
  <si>
    <t>4.4</t>
  </si>
  <si>
    <t>4.5</t>
  </si>
  <si>
    <t>Egyéb saját működési bevétel</t>
  </si>
  <si>
    <t>II.</t>
  </si>
  <si>
    <t>Felhalmozási bevételek</t>
  </si>
  <si>
    <t>Felhalmozási és tőkejellegű bevételek</t>
  </si>
  <si>
    <t>1.1</t>
  </si>
  <si>
    <t>Tárgyi eszközök, immateriális javak bérbeadása, értékesítése</t>
  </si>
  <si>
    <t>1.2</t>
  </si>
  <si>
    <t>Önkormányzatok sajátos felhalmozási és tőke bevételei (víziközművagyon)</t>
  </si>
  <si>
    <t>1.3</t>
  </si>
  <si>
    <t>Pénzügyi befektetések bevételei</t>
  </si>
  <si>
    <t>1.4</t>
  </si>
  <si>
    <t>Felújításhoz kapcsolódó ÁFA visszatérülés</t>
  </si>
  <si>
    <t>Felhalmozási támogatások</t>
  </si>
  <si>
    <t>2.1</t>
  </si>
  <si>
    <t>Központosított előirányzatokból fejlesztési célúak</t>
  </si>
  <si>
    <t>2.2</t>
  </si>
  <si>
    <t>Fejlesztési célú támogatások</t>
  </si>
  <si>
    <t>Egyéb felhalmozási bevételek</t>
  </si>
  <si>
    <t>3.1</t>
  </si>
  <si>
    <t>Támogatásértékű felhalmozási bevételek összesen</t>
  </si>
  <si>
    <t>Felhalmozási célú pénzeszköz átvétel államháztartáson kívülről</t>
  </si>
  <si>
    <t>3.3</t>
  </si>
  <si>
    <t>Előző évi felhalmozási célú pénzmaradvány átvétel</t>
  </si>
  <si>
    <t>Támogatási kölcsönök visszatérülése, igénybevétele, hitelek felvétele</t>
  </si>
  <si>
    <t>IV.</t>
  </si>
  <si>
    <t>Pénzforgalom nélküli bevételek</t>
  </si>
  <si>
    <t>Alap- és vállalkozási tevékenység közötti elszámolások (viziközmű)</t>
  </si>
  <si>
    <t>Egyéb pénzforgalom nélküli bevételek</t>
  </si>
  <si>
    <t>KÖLTSÉGVETÉSI BEVÉTELEK ÖSSZESEN:</t>
  </si>
  <si>
    <t>C</t>
  </si>
  <si>
    <t>Költségvetési hiány belső finanszírozására szolgáló pénzforgalom nélküli bevételek (előző évről nyitó pénzállomány)</t>
  </si>
  <si>
    <t>V.</t>
  </si>
  <si>
    <t>Előző évek pénzmaradványának igénybevétele</t>
  </si>
  <si>
    <t>Működési célra</t>
  </si>
  <si>
    <t>Felhalmozási célra</t>
  </si>
  <si>
    <t>D</t>
  </si>
  <si>
    <t>Költségvetési hiány belső finanszírozását meghaladó összegének külső finanszírozására szolgáló bevételek</t>
  </si>
  <si>
    <t>E</t>
  </si>
  <si>
    <t>A költségvetési többlet felhasználásához kapcsolódó finanszírozási kiadások</t>
  </si>
  <si>
    <t>VI.</t>
  </si>
  <si>
    <t>Értékpapírok vásárlásának kiadásai</t>
  </si>
  <si>
    <t>VII.</t>
  </si>
  <si>
    <t>Hitelek törlesztése és kötvénybeváltás kiadásai:</t>
  </si>
  <si>
    <t>Működési célú hitel törlesztése és működési célú kötvénybeváltás</t>
  </si>
  <si>
    <t>Felhalmozási célú hitel törlesztése és felhalm.célú kötvénybeváltás</t>
  </si>
  <si>
    <t>FINANSZÍROZÁSI KIADÁSOK ÖSSZESEN:</t>
  </si>
  <si>
    <t>TÁRGYÉVI KIADÁSOK (A+E):</t>
  </si>
  <si>
    <t>TÁRGYÉVI BEVÉTELEK (B+C+D):</t>
  </si>
  <si>
    <t>TERVEZETT KIADÁSOK (eFt) - 2015</t>
  </si>
  <si>
    <t>Személyi juttatások</t>
  </si>
  <si>
    <t>Munkaadókat terh. járulékok</t>
  </si>
  <si>
    <t>Dologi kiadások</t>
  </si>
  <si>
    <t>Felhalmozási kiadások</t>
  </si>
  <si>
    <t>Összesen</t>
  </si>
  <si>
    <t>Korm. funkció</t>
  </si>
  <si>
    <t>Feladat</t>
  </si>
  <si>
    <t>Megnevezés</t>
  </si>
  <si>
    <t>Eredeti előirányzat</t>
  </si>
  <si>
    <t>Módosított előiránzat</t>
  </si>
  <si>
    <t>2015 I. félév teljesítés</t>
  </si>
  <si>
    <t>1. Általános közszolgáltatások</t>
  </si>
  <si>
    <t>011130</t>
  </si>
  <si>
    <t>Önként váll.</t>
  </si>
  <si>
    <t>Önkormányzatok jogalkotó és ált. igazgatási tevékenysége</t>
  </si>
  <si>
    <t>013320</t>
  </si>
  <si>
    <t>Kötelező</t>
  </si>
  <si>
    <t>Köztemető-fenntartás és -működtetés</t>
  </si>
  <si>
    <t>013350</t>
  </si>
  <si>
    <t>Az önkormányzati vagyonnal való gazdálkodással kapcs. feladatok</t>
  </si>
  <si>
    <t>018010</t>
  </si>
  <si>
    <t>Önkormányzatok elszámolásai a központi költségvetéssel</t>
  </si>
  <si>
    <t>2. Gazdasági ügyek</t>
  </si>
  <si>
    <t>041231-3</t>
  </si>
  <si>
    <t>Közcélú foglalkoztatás(rövid, téli, hosszabb)</t>
  </si>
  <si>
    <t>045160</t>
  </si>
  <si>
    <t>Közutak, hidak, alagutak üzemeltetése, fenntartása</t>
  </si>
  <si>
    <t>3. Környezetvédelem</t>
  </si>
  <si>
    <t>052080</t>
  </si>
  <si>
    <t>Szennyvízcsatorna építése, fenntartása, üzemeltetése</t>
  </si>
  <si>
    <t>4. Lakásépítés és kommunális létesítmények</t>
  </si>
  <si>
    <t>064010</t>
  </si>
  <si>
    <t>Közvilágítás</t>
  </si>
  <si>
    <t>066010</t>
  </si>
  <si>
    <t>Zöldterület kezelés</t>
  </si>
  <si>
    <t>066020</t>
  </si>
  <si>
    <t>Város-, községgazdálkodási egyéb szolgáltatások</t>
  </si>
  <si>
    <t>5. Egészségügy</t>
  </si>
  <si>
    <t>072112</t>
  </si>
  <si>
    <t>Általános orvosi szolg. finanszírozása és támogatása</t>
  </si>
  <si>
    <t>072390</t>
  </si>
  <si>
    <t>Fogorvosi ellátás finanszírozása és támogatása</t>
  </si>
  <si>
    <t>074032</t>
  </si>
  <si>
    <t>Ifjúság-egészségügyi gondozás</t>
  </si>
  <si>
    <t>6. Szabadidő, sport, kultúra és vallás</t>
  </si>
  <si>
    <t>082042</t>
  </si>
  <si>
    <t>Könyvtári állomány gyarapítása, nyilvántartása</t>
  </si>
  <si>
    <t>082044</t>
  </si>
  <si>
    <t>Könyvtári szolgáltatások</t>
  </si>
  <si>
    <t>082064</t>
  </si>
  <si>
    <t>082091</t>
  </si>
  <si>
    <t>Közművelődés- közösségi és társadalmi részvétel fejlesztése</t>
  </si>
  <si>
    <t>084031</t>
  </si>
  <si>
    <t>Civil szervezetek működési támogatása</t>
  </si>
  <si>
    <t>086030</t>
  </si>
  <si>
    <t>Nemzetközi kulturális együttműködés</t>
  </si>
  <si>
    <t>7. Oktatás</t>
  </si>
  <si>
    <t>091110</t>
  </si>
  <si>
    <t>Óvodai nevelés, ellátás, szakmai feladatai</t>
  </si>
  <si>
    <t>094260</t>
  </si>
  <si>
    <t>Hallgatói és oktatói ösztöndíjak, egyéb juttatások (BURSA)</t>
  </si>
  <si>
    <t>096020</t>
  </si>
  <si>
    <t>Iskolai intézményi étkeztetés</t>
  </si>
  <si>
    <t>8. Szociális védelem</t>
  </si>
  <si>
    <t>101150</t>
  </si>
  <si>
    <t>Betegséggel kapcs. pénzbeli ellátások, támogatások (ápolási díj, közgyógy)</t>
  </si>
  <si>
    <t>103010</t>
  </si>
  <si>
    <t>Elhunyt személyek hátramaradottainak pénzbeli ellátásai (temetési segély)</t>
  </si>
  <si>
    <t>104051</t>
  </si>
  <si>
    <t>Gyermekvédelmi pénzbeli és természetbeni ellátások</t>
  </si>
  <si>
    <t>105010</t>
  </si>
  <si>
    <t>107055</t>
  </si>
  <si>
    <t>Falugondnoki, tanyagondnoki szolgáltatás</t>
  </si>
  <si>
    <t>Települési támogatás</t>
  </si>
  <si>
    <t>107060</t>
  </si>
  <si>
    <t>Egyéb szociális pénzbeli ellátások, támogatások</t>
  </si>
  <si>
    <t>9. Tartalékok</t>
  </si>
  <si>
    <t>Általánoa tartalék</t>
  </si>
  <si>
    <t>Céltartalék</t>
  </si>
  <si>
    <t>KIADÁSOK ÖSSZESEN</t>
  </si>
  <si>
    <t>TERVEZETT BEVÉTELEK (eFt) - 2015</t>
  </si>
  <si>
    <t>Intézmény működési bevétel</t>
  </si>
  <si>
    <t>Felhalmozási és tőke jellegű bevétel</t>
  </si>
  <si>
    <t>Támogatások átvett pénzeszközök</t>
  </si>
  <si>
    <t>Önkormányzat sajátos működési bevétel</t>
  </si>
  <si>
    <t>Önk. sajátos felhalmozás bevétel</t>
  </si>
  <si>
    <t>041231</t>
  </si>
  <si>
    <t>Közcélú foglalkoztatás (rövid, téli, hosszabb)</t>
  </si>
  <si>
    <t>061030</t>
  </si>
  <si>
    <t>Lakáshoz jutást segítő támogatások</t>
  </si>
  <si>
    <t>Múzeumi közművelődési, közönségkapcsolati tevékenység</t>
  </si>
  <si>
    <t>9. Előző évi pénzmaradvány igénybevétele</t>
  </si>
  <si>
    <t>Előző évi pénzmaradvány igénybev. felhalmozási célra</t>
  </si>
  <si>
    <t>BEVÉTELEK ÖSSZESEN</t>
  </si>
  <si>
    <t>Pénzeszköz-átadás kiadások 2015. év (e Ft)</t>
  </si>
  <si>
    <t>Támogatásértékű működési kiadások államháztartáson belül</t>
  </si>
  <si>
    <t>Közös Önkormányzati Hivatal</t>
  </si>
  <si>
    <t>Fertőd, Zeneiskola</t>
  </si>
  <si>
    <t>Margaréta Óvoda, Sarródi Tagóvoda</t>
  </si>
  <si>
    <t>Margaréta Óvoda, Sarródi Tagóvoda - 2014. évi elszámolás</t>
  </si>
  <si>
    <t>Fertőd Polg.Hiv. 2014. évi házi segítségnyújtás elszámolása</t>
  </si>
  <si>
    <t>Fertőd Pol.Hiv. Családsegítés és Házi segítségnyújtás</t>
  </si>
  <si>
    <t>Hegykő-Fertő Vízbázis Önk.Társulás</t>
  </si>
  <si>
    <t>Werkele Sándor Alapkezelő -Bursa</t>
  </si>
  <si>
    <t>Jegyzői hatáskörű segélyek pü átadása közös hivatalnak</t>
  </si>
  <si>
    <t>Kollégiumi étkezés normatíva átadás Fertődnek</t>
  </si>
  <si>
    <t>Működési célú pénzeszköz átadás államháztartáson kívülre</t>
  </si>
  <si>
    <t>Iskolaorvosi ellátás Dr.Szente és Társa</t>
  </si>
  <si>
    <t>Fogorvosi ellátás Dr. Ábrahám Diána</t>
  </si>
  <si>
    <t>Kapuvári Vizitársulat</t>
  </si>
  <si>
    <t>LEADER tagdíj</t>
  </si>
  <si>
    <t>STKH Hulladékgazdálkodási társulás</t>
  </si>
  <si>
    <t>Sarródi Ászok Sport Egyesület</t>
  </si>
  <si>
    <t>Sarródi Árvalányhaj Nyugdíjas Egyesület</t>
  </si>
  <si>
    <t>Fertő-táj Világörökség Magyar Tanácsa Egyesület</t>
  </si>
  <si>
    <t>Sarródi Tűzoltó Egyesület</t>
  </si>
  <si>
    <t>Sopron-Fertőd Kistérség Többc. Társ. / Sopron és Térs. Önk. Társ.</t>
  </si>
  <si>
    <t>Ferenczi J. Művésztábor támogatása</t>
  </si>
  <si>
    <t>Sarródi Polgárőr Egyesület</t>
  </si>
  <si>
    <t>Magyar Faluszövetség</t>
  </si>
  <si>
    <t>Civilek a Fertő Tájért Egyesület</t>
  </si>
  <si>
    <t>Magyarországi Tájházak Szövetsége</t>
  </si>
  <si>
    <t>Alpokalja-Fertő Táj Vidékfejlesztési Egyesület</t>
  </si>
  <si>
    <t>Működési célú pénzeszköz átadás összesen:</t>
  </si>
  <si>
    <t>Önkormányzati támogatások és egyéb juttatások</t>
  </si>
  <si>
    <t>Ápolási díj-méltányos</t>
  </si>
  <si>
    <t>Önkorm.saját hatáskörben adott juttatás /iskolakezd.tám., nyugdíj.ut., újszülöttek köszöntése/</t>
  </si>
  <si>
    <t>Pénzeszközátadás összesen</t>
  </si>
  <si>
    <t>Felhalmozási kiadások (e Ft)</t>
  </si>
  <si>
    <t>BERUHÁZÁSI kiadások</t>
  </si>
  <si>
    <t>Víziközművagyon</t>
  </si>
  <si>
    <t>Nyárliget urnafal építése</t>
  </si>
  <si>
    <t>Fertőújlak térkövezés a temetőben</t>
  </si>
  <si>
    <t>Sarród térkövezés a temetőben</t>
  </si>
  <si>
    <t>Nyárligeti csatorna befejezése</t>
  </si>
  <si>
    <t>Napelemek kiépítése</t>
  </si>
  <si>
    <t>Beruházási kiadások összesen:</t>
  </si>
  <si>
    <t>FELÚJÍTÁSI kiadások</t>
  </si>
  <si>
    <t>Nyárligeti ravatalozó tetőjavítási munkái</t>
  </si>
  <si>
    <t>Sportöltöző</t>
  </si>
  <si>
    <t>Tájház kémény bádogozás</t>
  </si>
  <si>
    <t>Nyárligeti kultúr előtt járda felújítás</t>
  </si>
  <si>
    <t>Felújítási kiadások összesen:</t>
  </si>
  <si>
    <t>Laptop (Toschiba)</t>
  </si>
  <si>
    <t>Porszívó</t>
  </si>
  <si>
    <t>Műtőzsámoly orvosi rendelőbe</t>
  </si>
  <si>
    <t>LG telefon</t>
  </si>
  <si>
    <t>Szén-monoxid mérők</t>
  </si>
  <si>
    <t>Külső DVD író</t>
  </si>
  <si>
    <t>Gáztűzhely óvodáva</t>
  </si>
  <si>
    <t>Szivattyú</t>
  </si>
  <si>
    <t>GPS (Waytec)</t>
  </si>
  <si>
    <t>Kis értékű tárgyi eszköz összesen:</t>
  </si>
  <si>
    <t>Felhalmozási kiadások összesen</t>
  </si>
  <si>
    <t>Működési és felhalmozási célú bevételi és kiadási előirányzatok 2015. év  (e Ft)</t>
  </si>
  <si>
    <t>Működést szolgáló bevételek</t>
  </si>
  <si>
    <t>Működési kiadások</t>
  </si>
  <si>
    <t>Egyéb saját működési bevétel</t>
  </si>
  <si>
    <t>Munkakadókat terhelő járulék</t>
  </si>
  <si>
    <t>Kamatbevételek</t>
  </si>
  <si>
    <t>Dologi jellegű kiadások</t>
  </si>
  <si>
    <t>Áfa bevétel</t>
  </si>
  <si>
    <t>Vásárolt termékek és szolgáltatások ÁFÁ-ja /dologi kiadás/</t>
  </si>
  <si>
    <t>Önkormányzat sajátos működési bevételei</t>
  </si>
  <si>
    <t>Kiszámlázott term.szolg. ÁFA befizetése /dologi kiadás/</t>
  </si>
  <si>
    <t>Helyi adók</t>
  </si>
  <si>
    <t>Átengedett központi adók: Gépjárműadó 40%</t>
  </si>
  <si>
    <t>Támogatás értékű működési kiadás államháztartáson kívülre</t>
  </si>
  <si>
    <t>Bírságok, pótlékok, egyéb sajátos bevételek</t>
  </si>
  <si>
    <t>Működési célú pénzeszközátadás államháztartáson belülre</t>
  </si>
  <si>
    <t>Működési állami támogatások</t>
  </si>
  <si>
    <t>Társadalom-, és szociálpolitikai és egyéb juttatás</t>
  </si>
  <si>
    <t>Támogatásértékű működési bevétel</t>
  </si>
  <si>
    <t>ebből: OEP-től (TB. alapoktól)</t>
  </si>
  <si>
    <t>Véglegesen átvett pénzeszköz áh-on kívülről</t>
  </si>
  <si>
    <t>Előző évi pénzmaradvány igénybev. működésre</t>
  </si>
  <si>
    <t>Működési bevételek összesen</t>
  </si>
  <si>
    <t>Működési kiadások összesen</t>
  </si>
  <si>
    <t>Felhalmozást szolgáló bevételek</t>
  </si>
  <si>
    <t>Üzemeltetésből származó bevételek (pénzforgalom nélküli)</t>
  </si>
  <si>
    <t>Pénzforgalom nélküli viziközmű vagyon</t>
  </si>
  <si>
    <t>Üzemeltetésből származó osztalék</t>
  </si>
  <si>
    <t>Felújítási kiadások</t>
  </si>
  <si>
    <t>Önkormányzati vagyon bérbeadásából származó bevétel</t>
  </si>
  <si>
    <t>Felújítási kiadások előzetes ÁFÁ-ja</t>
  </si>
  <si>
    <t>Víziközművagyon</t>
  </si>
  <si>
    <t>Beruházási kiadások</t>
  </si>
  <si>
    <t>Támogatási kölcsönök visszatérülése</t>
  </si>
  <si>
    <t>Beruházások előzetes ÁFÁ-ja</t>
  </si>
  <si>
    <t>Fejlesztési.célú.támog.ért.bev.fej. EU-s programra</t>
  </si>
  <si>
    <t>Fejlesztési célú kölcsön nyújtása önkorm.több.tul.egyéb váll</t>
  </si>
  <si>
    <t>Függő, átfutó, kiegyenlítő bevételek</t>
  </si>
  <si>
    <t>Függő, átfutó, kiegyenlítő kiadások</t>
  </si>
  <si>
    <t>Felhalmozási célúkölcsön nyújtása</t>
  </si>
  <si>
    <t>Felhalmozási bevételek összesen</t>
  </si>
  <si>
    <t>BEVÉTELEK MINDÖSSZESEN</t>
  </si>
  <si>
    <t>KIADÁSOK MINDÖSSZESEN</t>
  </si>
  <si>
    <t>Az EU-s pályázati projektek (eFt)</t>
  </si>
  <si>
    <t>KIADÁS</t>
  </si>
  <si>
    <t>BEVÉTEL</t>
  </si>
  <si>
    <t>Eredeti előirányzat</t>
  </si>
  <si>
    <t>Előirányzat módosítás</t>
  </si>
  <si>
    <t>I. félévi teljesítés</t>
  </si>
  <si>
    <t>Napelem pályázat</t>
  </si>
  <si>
    <t>Testvértelepülés pályázat</t>
  </si>
  <si>
    <t>ÖSSZESEN:</t>
  </si>
  <si>
    <t>Kimutatás a saját bevételek összegéről (eFt)</t>
  </si>
  <si>
    <t>2015-2018. év</t>
  </si>
  <si>
    <t>Saját bevétel megnevezése *</t>
  </si>
  <si>
    <t>2015. év</t>
  </si>
  <si>
    <t>2016. év</t>
  </si>
  <si>
    <t>2017. év</t>
  </si>
  <si>
    <t>2018. év</t>
  </si>
  <si>
    <t>Helyi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</si>
  <si>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</si>
  <si>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</si>
  <si>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értékesítéséből származó bevétel</t>
  </si>
  <si>
    <t>Immateriális jószág értékesítéséből származó bevétel</t>
  </si>
  <si>
    <t>Részvény értékesítéséből származó bevétel</t>
  </si>
  <si>
    <t>Részesedés értékesítéséből származó bevétel</t>
  </si>
  <si>
    <t>Vállalat értékesítéséből vagy privatizációból származó bevétel</t>
  </si>
  <si>
    <t>Bírság-, pótlék- és díjbevétel</t>
  </si>
  <si>
    <t>Kezességgel kapcsolatos megtérülés</t>
  </si>
  <si>
    <t>Saját bevétel összesen</t>
  </si>
  <si>
    <t>Saját bevételek 50%-a</t>
  </si>
  <si>
    <t>Kimutatás az adósságot keletkeztető ügyletekből eredő</t>
  </si>
  <si>
    <t>fizetési kötelezettségek összegéről (eFt)</t>
  </si>
  <si>
    <t>Adósságot keletkeztető ügylet megnevezése **</t>
  </si>
  <si>
    <t>Hitel felvételéből eredő aktuális tőketartozás</t>
  </si>
  <si>
    <t>Kölcsön felvételéből eredő aktuális tőketartozás</t>
  </si>
  <si>
    <t>Hitel átvállalásából eredő aktuális tőketartozás</t>
  </si>
  <si>
    <t>Kölcsön átvállalásából eredő aktuális tőketartozás</t>
  </si>
  <si>
    <t>A számviteli törvény (SZt.) szerinti hitelviszonyt megtestesítő értékpapír forgalomba hozatal napjától a beváltás napjáig, kamatozó értékpapír esetén annak névértéke</t>
  </si>
  <si>
    <t>Egyéb értékpapír vételára</t>
  </si>
  <si>
    <t>Váltó kibocsátása a kibocsátás napjától a beváltás napjáig és a váltóval kiváltott kötelezettséggel megegyező, kamatot nem tartalmazó értéke</t>
  </si>
  <si>
    <t>A Szt. szerinti pénzügyi lízing lízingbevevői félként történő megkötése a lízing futamideje alatt és a lizingszerződésben kikötött tőkerész hátralévő összege.</t>
  </si>
  <si>
    <t>A visszavásárlási kötelezettség kikötésével megkötött adásvételi szerződés eladói félként történő megkötése - ideértve a Szt. szerinti valódi penziós és óvadéki repóügyleteket is - a visszavásárlásig, és a kikötött visszavásárlási ár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</si>
  <si>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</si>
  <si>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</si>
  <si>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>Kezességvállalás összege</t>
  </si>
  <si>
    <t>Adósságot keletkeztető ügyletekből eredő fizetési kötelezettség összesen</t>
  </si>
  <si>
    <t>Adósságot keletkeztető ügyletekből eredő fizetési kötelezettségekkel csökkentett saját bevétel</t>
  </si>
  <si>
    <t>** Magyarország gazdasági stabilitásáról szóló 2011. évi CXCIV törvény 3. §  (1) bekezdése alapján</t>
  </si>
  <si>
    <t>Pénzforgalom egyeztetése (eFt)</t>
  </si>
  <si>
    <t>Pénzkészlet a tárgyidőszak elején</t>
  </si>
  <si>
    <t>01</t>
  </si>
  <si>
    <t>- Forintban vezetett költségvetési pénzforgalmi számlák egyenlege (Előirányzat-felhasználási keretszámlák egyenlege)</t>
  </si>
  <si>
    <t>02</t>
  </si>
  <si>
    <t>- Devizabetét számlák egyenlege</t>
  </si>
  <si>
    <t>03</t>
  </si>
  <si>
    <t>- Forintpénztárak és betétkönyvek egyenlege</t>
  </si>
  <si>
    <t>04</t>
  </si>
  <si>
    <t>- Valutapénztárak egyenlege</t>
  </si>
  <si>
    <t>05</t>
  </si>
  <si>
    <t>Pénzkészlet összesen (01+02+03+04)</t>
  </si>
  <si>
    <t>06</t>
  </si>
  <si>
    <t>07</t>
  </si>
  <si>
    <t>Bevételek                                           (+)</t>
  </si>
  <si>
    <t>08</t>
  </si>
  <si>
    <t>Kiadások                                            (-)</t>
  </si>
  <si>
    <t>09</t>
  </si>
  <si>
    <t>36. banki forgalom                           (-)</t>
  </si>
  <si>
    <t>Pénzkészlet a tárgyidőszak végén</t>
  </si>
  <si>
    <t>10</t>
  </si>
  <si>
    <t>11</t>
  </si>
  <si>
    <t>12</t>
  </si>
  <si>
    <t>13</t>
  </si>
  <si>
    <t>Pénzkészlet összesen (08+09+10+11) (12=05+06-07)</t>
  </si>
  <si>
    <t>Adomány Csongor településnek</t>
  </si>
  <si>
    <t>Munkanélküli aktív korúak ellátásai (foglalk. helyettesítő tám., foglalk. Hely.)</t>
  </si>
  <si>
    <t>2015. teljesítés</t>
  </si>
  <si>
    <t>PC asztali számítógép</t>
  </si>
  <si>
    <t>Sörpad 4 db</t>
  </si>
  <si>
    <t>Tanyagondnoki kisbusz</t>
  </si>
  <si>
    <t>Tárgyi eszköz beszerzés (kis értékű is)</t>
  </si>
  <si>
    <t>Kültéri LED-es fényfűzér</t>
  </si>
  <si>
    <t>Motorfűrész (Oleo-mac)</t>
  </si>
  <si>
    <t>Fűkasza (Oleo-mac) 2 db</t>
  </si>
  <si>
    <t>Kút felújítás Fertőújlakon</t>
  </si>
  <si>
    <t>Tárgyi eszközök beszerzése (kis értékű is)</t>
  </si>
  <si>
    <t>Telefon és kihangosító (Samsung Trend) - falugondnokság</t>
  </si>
  <si>
    <t>Falugondnoki kisbusz</t>
  </si>
  <si>
    <t>Államháztartáson belüli megelőlegezések visszafizetése</t>
  </si>
  <si>
    <t>Előző évi elszámolásból származó kiadások</t>
  </si>
  <si>
    <t>018020</t>
  </si>
  <si>
    <t xml:space="preserve">Központi költségvetési befizetések </t>
  </si>
  <si>
    <t>018030</t>
  </si>
  <si>
    <t>Támogatási célú fin. műveletek (pénzmaradvány felhalm. célra)</t>
  </si>
  <si>
    <t>Támogatási célú fin. műveletek (pénzmaradvány működési célra)</t>
  </si>
  <si>
    <t>10.</t>
  </si>
  <si>
    <t>Önkormányzatok funkcióra nem sorolható bevételei ÁH kívülről</t>
  </si>
  <si>
    <t>900020</t>
  </si>
  <si>
    <t>Előző évi költségvetési kiegészítések, visszatérülések (ÁFA)</t>
  </si>
  <si>
    <t>3.6.</t>
  </si>
  <si>
    <t>Központi költségvetési befizetések</t>
  </si>
  <si>
    <t>Tárgyi eszköz beszerzés</t>
  </si>
  <si>
    <t>6.</t>
  </si>
  <si>
    <t>Kisbusz</t>
  </si>
  <si>
    <t>Napelem</t>
  </si>
  <si>
    <t>Telek, Ingatlan értékesítés</t>
  </si>
  <si>
    <t>Tartós részesedések pénzügyi vállalkozásban</t>
  </si>
  <si>
    <t>Előző évi záró állomány</t>
  </si>
  <si>
    <t>Tárgy évi záró állomány</t>
  </si>
  <si>
    <t>Részesedések és részesedések utáni osztalék alakulása 2015. év</t>
  </si>
  <si>
    <t>Maradvány igénybevétel - kiadás   (-)</t>
  </si>
  <si>
    <t>Maradványkimutatás (eFt)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</si>
  <si>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</si>
  <si>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</si>
  <si>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</si>
  <si>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</si>
  <si>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</si>
  <si>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</si>
  <si>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</si>
  <si>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</si>
  <si>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</si>
  <si>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</si>
  <si>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</si>
  <si>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</si>
  <si>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</si>
  <si>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</si>
  <si>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</si>
  <si>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</si>
  <si>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</si>
  <si>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</si>
  <si>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</si>
  <si>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</si>
  <si>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18</t>
  </si>
  <si>
    <t>F)        Vállalkozási tevékenységet terhelő befizetési kötelezettség (=B*0,1)</t>
  </si>
  <si>
    <t>19</t>
  </si>
  <si>
    <t>E)        Alaptevékenység szabad maradványa (=C-D)</t>
  </si>
  <si>
    <t>G)        Vállalkozási tevékenység felhasználható maradványa (=E-F)</t>
  </si>
  <si>
    <t>FORRÁSOK</t>
  </si>
  <si>
    <t>101</t>
  </si>
  <si>
    <t>142</t>
  </si>
  <si>
    <t>147</t>
  </si>
  <si>
    <t>151</t>
  </si>
  <si>
    <t>ESZKÖZÖK</t>
  </si>
  <si>
    <t>21</t>
  </si>
  <si>
    <t>28</t>
  </si>
  <si>
    <t>43</t>
  </si>
  <si>
    <t>51</t>
  </si>
  <si>
    <t>53</t>
  </si>
  <si>
    <t>57</t>
  </si>
  <si>
    <t>62</t>
  </si>
  <si>
    <t>66</t>
  </si>
  <si>
    <t>67</t>
  </si>
  <si>
    <t>68</t>
  </si>
  <si>
    <t>69</t>
  </si>
  <si>
    <t>70</t>
  </si>
  <si>
    <t>71</t>
  </si>
  <si>
    <t>74</t>
  </si>
  <si>
    <t>78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</si>
  <si>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</si>
  <si>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</si>
  <si>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</si>
  <si>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</si>
  <si>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</si>
  <si>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</si>
  <si>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</si>
  <si>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</si>
  <si>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</si>
  <si>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B) NEMZETI VAGYONBA TARTOZÓ FORGÓESZKÖZÖK (= B/I+B/II)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</si>
  <si>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</si>
  <si>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</si>
  <si>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</si>
  <si>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</si>
  <si>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</si>
  <si>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</si>
  <si>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</si>
  <si>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</si>
  <si>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</si>
  <si>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</si>
  <si>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D/I/4e - ebből: költségvetési évben esedékes követelések általános forgalmi adó visszatérítésére</t>
  </si>
  <si>
    <t>D/I/4i - ebből: költségvetési évben esedékes követelések egyéb működési bevételekre</t>
  </si>
  <si>
    <t>D/I Költségvetési évben esedékes követelések (=D/I/1+…+D/I/8)</t>
  </si>
  <si>
    <t>D/III/1 Adott előlegek (=D/III/1a+…+D/III/1f)</t>
  </si>
  <si>
    <t>D/III/1e - ebből: foglalkoztatottaknak adott előlegek</t>
  </si>
  <si>
    <t>D/III/4 Forgótőke elszámolása</t>
  </si>
  <si>
    <t>157</t>
  </si>
  <si>
    <t>D/III Követelés jellegű sajátos elszámolások (=D/III/1+…+D/III/9)</t>
  </si>
  <si>
    <t>158</t>
  </si>
  <si>
    <t>D) KÖVETELÉSEK  (=D/I+D/II+D/III)</t>
  </si>
  <si>
    <t>161</t>
  </si>
  <si>
    <t>E) EGYÉB SAJÁTOS ESZKÖZOLDALI  ELSZÁMOLÁSOK (=E/I+…+E/II)</t>
  </si>
  <si>
    <t>165</t>
  </si>
  <si>
    <t>F) AKTÍV IDŐBELI  ELHATÁROLÁSOK  (=F/1+F/2+F/3)</t>
  </si>
  <si>
    <t>166</t>
  </si>
  <si>
    <t>ESZKÖZÖK ÖSSZESEN (=A+B+C+D+E+F)</t>
  </si>
  <si>
    <t>167</t>
  </si>
  <si>
    <t>G/I  Nemzeti vagyon induláskori értéke</t>
  </si>
  <si>
    <t>169</t>
  </si>
  <si>
    <t>G/III Egyéb eszközök induláskori értéke és változásai</t>
  </si>
  <si>
    <t>170</t>
  </si>
  <si>
    <t>G/IV Felhalmozott eredmény</t>
  </si>
  <si>
    <t>172</t>
  </si>
  <si>
    <t>G/VI Mérleg szerinti eredmény</t>
  </si>
  <si>
    <t>173</t>
  </si>
  <si>
    <t>G/ SAJÁT TŐKE  (= G/I+…+G/VI)</t>
  </si>
  <si>
    <t>176</t>
  </si>
  <si>
    <t>H/I/3 Költségvetési évben esedékes kötelezettségek dologi kiadásokra</t>
  </si>
  <si>
    <t>181</t>
  </si>
  <si>
    <t>H/I/6 Költségvetési évben esedékes kötelezettségek beruházásokra</t>
  </si>
  <si>
    <t>182</t>
  </si>
  <si>
    <t>H/I/7 Költségvetési évben esedékes kötelezettségek felújításokra</t>
  </si>
  <si>
    <t>199</t>
  </si>
  <si>
    <t>H/I Költségvetési évben esedékes kötelezettségek (=H/I/1+…+H/I/9)</t>
  </si>
  <si>
    <t>212</t>
  </si>
  <si>
    <t>H/II/9 Költségvetési évet követően esedékes kötelezettségek finanszírozási kiadásokra (&gt;=H/II/9a+…+H/II/9i)</t>
  </si>
  <si>
    <t>222</t>
  </si>
  <si>
    <t>H/II Költségvetési évet követően esedékes kötelezettségek (=H/II/1+…+H/II/9)</t>
  </si>
  <si>
    <t>223</t>
  </si>
  <si>
    <t>H/III/1 Kapott előlegek (=H/III/1a+H/III/1b+H/III/1c)</t>
  </si>
  <si>
    <t>226</t>
  </si>
  <si>
    <t>H/III/1c - ebből: egyéb túlfizetések, téves és visszajáró befizetések, egyéb kapott előlegek</t>
  </si>
  <si>
    <t>228</t>
  </si>
  <si>
    <t>H/III/3 Más szervezetet megillető bevételek elszámolása</t>
  </si>
  <si>
    <t>236</t>
  </si>
  <si>
    <t>H/III Kötelezettség jellegű sajátos elszámolások (=H/III/1+…+H/III/10)</t>
  </si>
  <si>
    <t>237</t>
  </si>
  <si>
    <t>H) KÖTELEZETTSÉGEK (=H/I+H/II+H/III)</t>
  </si>
  <si>
    <t>240</t>
  </si>
  <si>
    <t>J/2 Költségek, ráfordítások passzív időbeli elhatárolása</t>
  </si>
  <si>
    <t>241</t>
  </si>
  <si>
    <t>J/3 Halasztott eredményszemléletű bevételek</t>
  </si>
  <si>
    <t>242</t>
  </si>
  <si>
    <t>J) PASSZÍV IDŐBELI ELHATÁROLÁSOK (=J/1+J/2+J/3)</t>
  </si>
  <si>
    <t>243</t>
  </si>
  <si>
    <t>FORRÁSOK ÖSSZESEN (=G+H+I+J)</t>
  </si>
  <si>
    <t>2015. év (eFt)</t>
  </si>
  <si>
    <t>MÉRLEG   2015. év (eFt)</t>
  </si>
</sst>
</file>

<file path=xl/styles.xml><?xml version="1.0" encoding="utf-8"?>
<styleSheet xmlns="http://schemas.openxmlformats.org/spreadsheetml/2006/main">
  <numFmts count="4">
    <numFmt numFmtId="164" formatCode="_-* #,##0.00,_F_t_-;\-* #,##0.00,_F_t_-;_-* \-??\ _F_t_-;_-@_-"/>
    <numFmt numFmtId="165" formatCode="_-* #,##0,_F_t_-;\-* #,##0,_F_t_-;_-* \-??\ _F_t_-;_-@_-"/>
    <numFmt numFmtId="166" formatCode="0#"/>
    <numFmt numFmtId="167" formatCode="#,##0_ ;\-#,##0\ "/>
  </numFmts>
  <fonts count="56">
    <font>
      <sz val="11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5"/>
      <name val="Times New Roman"/>
      <family val="1"/>
      <charset val="238"/>
    </font>
    <font>
      <sz val="10"/>
      <name val="Times New Roman"/>
      <family val="1"/>
      <charset val="238"/>
    </font>
    <font>
      <sz val="15"/>
      <name val="Times New Roman"/>
      <family val="1"/>
      <charset val="238"/>
    </font>
    <font>
      <sz val="15"/>
      <color rgb="FF000000"/>
      <name val="Calibri"/>
      <family val="2"/>
      <charset val="238"/>
    </font>
    <font>
      <b/>
      <sz val="16"/>
      <name val="Times New Roman"/>
      <family val="1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30"/>
      <color rgb="FF000000"/>
      <name val="Times New Roman"/>
      <family val="1"/>
      <charset val="238"/>
    </font>
    <font>
      <i/>
      <sz val="8"/>
      <color rgb="FF000000"/>
      <name val="Calibri"/>
      <family val="2"/>
      <charset val="238"/>
    </font>
    <font>
      <b/>
      <sz val="15"/>
      <color rgb="FF000000"/>
      <name val="Times New Roman"/>
      <family val="1"/>
      <charset val="238"/>
    </font>
    <font>
      <b/>
      <i/>
      <sz val="8"/>
      <color rgb="FF000000"/>
      <name val="Times New Roman"/>
      <family val="1"/>
      <charset val="238"/>
    </font>
    <font>
      <b/>
      <i/>
      <sz val="8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8"/>
      <name val="Arial CE"/>
      <family val="2"/>
      <charset val="238"/>
    </font>
    <font>
      <sz val="9"/>
      <name val="Times New Roman"/>
      <family val="1"/>
      <charset val="238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b/>
      <i/>
      <sz val="16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b/>
      <i/>
      <sz val="13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name val="Arial CE"/>
      <charset val="238"/>
    </font>
    <font>
      <b/>
      <i/>
      <sz val="13"/>
      <name val="Times New Roman"/>
      <family val="1"/>
      <charset val="238"/>
    </font>
    <font>
      <b/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00B050"/>
        <bgColor rgb="FF008080"/>
      </patternFill>
    </fill>
    <fill>
      <patternFill patternType="solid">
        <fgColor rgb="FFFFC000"/>
        <bgColor rgb="FFFF9900"/>
      </patternFill>
    </fill>
    <fill>
      <patternFill patternType="solid">
        <fgColor rgb="FFCCFFCC"/>
        <bgColor rgb="FFCCFFFF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</fills>
  <borders count="1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46" fillId="0" borderId="0" applyBorder="0" applyProtection="0"/>
    <xf numFmtId="9" fontId="46" fillId="0" borderId="0" applyBorder="0" applyProtection="0"/>
    <xf numFmtId="0" fontId="54" fillId="0" borderId="0"/>
  </cellStyleXfs>
  <cellXfs count="640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3" fontId="5" fillId="0" borderId="4" xfId="0" applyNumberFormat="1" applyFont="1" applyBorder="1"/>
    <xf numFmtId="9" fontId="5" fillId="0" borderId="4" xfId="2" applyFont="1" applyBorder="1" applyAlignment="1" applyProtection="1"/>
    <xf numFmtId="0" fontId="6" fillId="0" borderId="2" xfId="0" applyFont="1" applyBorder="1"/>
    <xf numFmtId="0" fontId="6" fillId="0" borderId="3" xfId="0" applyFont="1" applyBorder="1"/>
    <xf numFmtId="3" fontId="6" fillId="0" borderId="4" xfId="0" applyNumberFormat="1" applyFont="1" applyBorder="1"/>
    <xf numFmtId="9" fontId="6" fillId="0" borderId="4" xfId="2" applyFont="1" applyBorder="1" applyAlignment="1" applyProtection="1"/>
    <xf numFmtId="0" fontId="7" fillId="0" borderId="0" xfId="0" applyFont="1"/>
    <xf numFmtId="0" fontId="7" fillId="0" borderId="2" xfId="0" applyFont="1" applyBorder="1"/>
    <xf numFmtId="0" fontId="7" fillId="0" borderId="3" xfId="0" applyFont="1" applyBorder="1"/>
    <xf numFmtId="16" fontId="7" fillId="0" borderId="3" xfId="0" applyNumberFormat="1" applyFont="1" applyBorder="1"/>
    <xf numFmtId="49" fontId="8" fillId="0" borderId="3" xfId="0" applyNumberFormat="1" applyFont="1" applyBorder="1"/>
    <xf numFmtId="0" fontId="8" fillId="0" borderId="3" xfId="0" applyFont="1" applyBorder="1"/>
    <xf numFmtId="3" fontId="8" fillId="0" borderId="4" xfId="0" applyNumberFormat="1" applyFont="1" applyBorder="1"/>
    <xf numFmtId="9" fontId="8" fillId="0" borderId="4" xfId="2" applyFont="1" applyBorder="1" applyAlignment="1" applyProtection="1"/>
    <xf numFmtId="0" fontId="8" fillId="0" borderId="0" xfId="0" applyFont="1" applyBorder="1"/>
    <xf numFmtId="3" fontId="6" fillId="0" borderId="0" xfId="0" applyNumberFormat="1" applyFont="1" applyBorder="1"/>
    <xf numFmtId="49" fontId="6" fillId="0" borderId="3" xfId="0" applyNumberFormat="1" applyFont="1" applyBorder="1"/>
    <xf numFmtId="3" fontId="6" fillId="0" borderId="3" xfId="0" applyNumberFormat="1" applyFont="1" applyBorder="1"/>
    <xf numFmtId="9" fontId="6" fillId="0" borderId="3" xfId="2" applyFont="1" applyBorder="1" applyAlignment="1" applyProtection="1"/>
    <xf numFmtId="3" fontId="6" fillId="0" borderId="0" xfId="0" applyNumberFormat="1" applyFont="1"/>
    <xf numFmtId="0" fontId="9" fillId="0" borderId="0" xfId="0" applyFont="1"/>
    <xf numFmtId="0" fontId="9" fillId="2" borderId="2" xfId="0" applyFont="1" applyFill="1" applyBorder="1"/>
    <xf numFmtId="0" fontId="9" fillId="2" borderId="3" xfId="0" applyFont="1" applyFill="1" applyBorder="1"/>
    <xf numFmtId="0" fontId="9" fillId="2" borderId="5" xfId="0" applyFont="1" applyFill="1" applyBorder="1"/>
    <xf numFmtId="3" fontId="9" fillId="2" borderId="4" xfId="0" applyNumberFormat="1" applyFont="1" applyFill="1" applyBorder="1"/>
    <xf numFmtId="9" fontId="9" fillId="2" borderId="4" xfId="2" applyFont="1" applyFill="1" applyBorder="1" applyAlignment="1" applyProtection="1"/>
    <xf numFmtId="3" fontId="3" fillId="0" borderId="0" xfId="0" applyNumberFormat="1" applyFont="1"/>
    <xf numFmtId="0" fontId="8" fillId="0" borderId="0" xfId="0" applyFont="1"/>
    <xf numFmtId="0" fontId="6" fillId="0" borderId="0" xfId="0" applyFont="1" applyBorder="1"/>
    <xf numFmtId="0" fontId="8" fillId="0" borderId="2" xfId="0" applyFont="1" applyBorder="1"/>
    <xf numFmtId="0" fontId="8" fillId="0" borderId="6" xfId="0" applyFont="1" applyBorder="1"/>
    <xf numFmtId="0" fontId="10" fillId="0" borderId="2" xfId="0" applyFont="1" applyBorder="1"/>
    <xf numFmtId="0" fontId="10" fillId="0" borderId="3" xfId="0" applyFont="1" applyBorder="1"/>
    <xf numFmtId="49" fontId="10" fillId="0" borderId="3" xfId="0" applyNumberFormat="1" applyFont="1" applyBorder="1"/>
    <xf numFmtId="3" fontId="10" fillId="0" borderId="4" xfId="0" applyNumberFormat="1" applyFont="1" applyBorder="1"/>
    <xf numFmtId="9" fontId="10" fillId="0" borderId="4" xfId="2" applyFont="1" applyBorder="1" applyAlignment="1" applyProtection="1"/>
    <xf numFmtId="49" fontId="7" fillId="0" borderId="3" xfId="0" applyNumberFormat="1" applyFont="1" applyBorder="1"/>
    <xf numFmtId="49" fontId="8" fillId="0" borderId="0" xfId="0" applyNumberFormat="1" applyFont="1" applyBorder="1"/>
    <xf numFmtId="0" fontId="8" fillId="3" borderId="0" xfId="0" applyFont="1" applyFill="1"/>
    <xf numFmtId="0" fontId="11" fillId="2" borderId="3" xfId="0" applyFont="1" applyFill="1" applyBorder="1"/>
    <xf numFmtId="0" fontId="12" fillId="0" borderId="0" xfId="0" applyFont="1"/>
    <xf numFmtId="0" fontId="9" fillId="2" borderId="2" xfId="0" applyFont="1" applyFill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0" fontId="1" fillId="0" borderId="2" xfId="0" applyFont="1" applyBorder="1"/>
    <xf numFmtId="0" fontId="1" fillId="0" borderId="3" xfId="0" applyFont="1" applyBorder="1"/>
    <xf numFmtId="0" fontId="13" fillId="0" borderId="0" xfId="0" applyFont="1"/>
    <xf numFmtId="0" fontId="3" fillId="0" borderId="0" xfId="0" applyFont="1"/>
    <xf numFmtId="0" fontId="5" fillId="0" borderId="4" xfId="0" applyFont="1" applyBorder="1"/>
    <xf numFmtId="0" fontId="8" fillId="0" borderId="7" xfId="0" applyFont="1" applyBorder="1"/>
    <xf numFmtId="3" fontId="6" fillId="0" borderId="8" xfId="0" applyNumberFormat="1" applyFont="1" applyBorder="1"/>
    <xf numFmtId="0" fontId="1" fillId="3" borderId="0" xfId="0" applyFont="1" applyFill="1" applyBorder="1"/>
    <xf numFmtId="0" fontId="1" fillId="3" borderId="3" xfId="0" applyFont="1" applyFill="1" applyBorder="1"/>
    <xf numFmtId="3" fontId="3" fillId="3" borderId="3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3" fontId="2" fillId="4" borderId="4" xfId="0" applyNumberFormat="1" applyFont="1" applyFill="1" applyBorder="1"/>
    <xf numFmtId="9" fontId="2" fillId="4" borderId="4" xfId="2" applyFont="1" applyFill="1" applyBorder="1" applyAlignment="1" applyProtection="1"/>
    <xf numFmtId="0" fontId="2" fillId="4" borderId="7" xfId="0" applyFont="1" applyFill="1" applyBorder="1"/>
    <xf numFmtId="0" fontId="2" fillId="4" borderId="0" xfId="0" applyFont="1" applyFill="1" applyBorder="1"/>
    <xf numFmtId="0" fontId="2" fillId="4" borderId="8" xfId="0" applyFont="1" applyFill="1" applyBorder="1"/>
    <xf numFmtId="0" fontId="2" fillId="4" borderId="5" xfId="0" applyFont="1" applyFill="1" applyBorder="1"/>
    <xf numFmtId="0" fontId="14" fillId="0" borderId="0" xfId="0" applyFont="1" applyAlignment="1">
      <alignment horizontal="center" wrapText="1"/>
    </xf>
    <xf numFmtId="0" fontId="15" fillId="0" borderId="0" xfId="0" applyFont="1"/>
    <xf numFmtId="0" fontId="0" fillId="0" borderId="9" xfId="0" applyBorder="1"/>
    <xf numFmtId="0" fontId="17" fillId="0" borderId="9" xfId="0" applyFont="1" applyBorder="1" applyAlignment="1">
      <alignment horizontal="center" vertical="center" wrapText="1"/>
    </xf>
    <xf numFmtId="0" fontId="0" fillId="0" borderId="10" xfId="0" applyBorder="1"/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9" fontId="22" fillId="2" borderId="20" xfId="2" applyFont="1" applyFill="1" applyBorder="1" applyAlignment="1" applyProtection="1">
      <alignment horizontal="right" wrapText="1"/>
    </xf>
    <xf numFmtId="9" fontId="22" fillId="2" borderId="21" xfId="2" applyFont="1" applyFill="1" applyBorder="1" applyAlignment="1" applyProtection="1">
      <alignment horizontal="right" wrapText="1"/>
    </xf>
    <xf numFmtId="9" fontId="15" fillId="2" borderId="24" xfId="2" applyFont="1" applyFill="1" applyBorder="1" applyAlignment="1" applyProtection="1">
      <alignment horizontal="right" vertical="center"/>
    </xf>
    <xf numFmtId="49" fontId="23" fillId="3" borderId="25" xfId="0" applyNumberFormat="1" applyFont="1" applyFill="1" applyBorder="1" applyAlignment="1">
      <alignment horizontal="center"/>
    </xf>
    <xf numFmtId="166" fontId="24" fillId="3" borderId="26" xfId="0" applyNumberFormat="1" applyFont="1" applyFill="1" applyBorder="1" applyAlignment="1">
      <alignment horizontal="center" vertical="center" wrapText="1"/>
    </xf>
    <xf numFmtId="0" fontId="23" fillId="3" borderId="27" xfId="0" applyFont="1" applyFill="1" applyBorder="1" applyAlignment="1"/>
    <xf numFmtId="9" fontId="25" fillId="0" borderId="30" xfId="2" applyFont="1" applyBorder="1" applyAlignment="1" applyProtection="1">
      <alignment horizontal="right" wrapText="1"/>
    </xf>
    <xf numFmtId="9" fontId="0" fillId="0" borderId="32" xfId="2" applyFont="1" applyBorder="1" applyAlignment="1" applyProtection="1">
      <alignment horizontal="right" wrapText="1"/>
    </xf>
    <xf numFmtId="9" fontId="15" fillId="0" borderId="32" xfId="2" applyFont="1" applyBorder="1" applyAlignment="1" applyProtection="1">
      <alignment horizontal="right" vertical="center"/>
    </xf>
    <xf numFmtId="0" fontId="26" fillId="0" borderId="0" xfId="0" applyFont="1"/>
    <xf numFmtId="0" fontId="23" fillId="3" borderId="27" xfId="0" applyFont="1" applyFill="1" applyBorder="1" applyAlignment="1">
      <alignment horizontal="left"/>
    </xf>
    <xf numFmtId="49" fontId="23" fillId="3" borderId="34" xfId="0" applyNumberFormat="1" applyFont="1" applyFill="1" applyBorder="1" applyAlignment="1">
      <alignment horizontal="center"/>
    </xf>
    <xf numFmtId="166" fontId="24" fillId="3" borderId="35" xfId="0" applyNumberFormat="1" applyFont="1" applyFill="1" applyBorder="1" applyAlignment="1">
      <alignment horizontal="center" vertical="center" wrapText="1"/>
    </xf>
    <xf numFmtId="0" fontId="23" fillId="3" borderId="36" xfId="0" applyFont="1" applyFill="1" applyBorder="1" applyAlignment="1"/>
    <xf numFmtId="9" fontId="25" fillId="3" borderId="39" xfId="2" applyFont="1" applyFill="1" applyBorder="1" applyAlignment="1" applyProtection="1">
      <alignment horizontal="right" wrapText="1"/>
    </xf>
    <xf numFmtId="9" fontId="0" fillId="0" borderId="41" xfId="2" applyFont="1" applyBorder="1" applyAlignment="1" applyProtection="1">
      <alignment horizontal="right" wrapText="1"/>
    </xf>
    <xf numFmtId="9" fontId="0" fillId="0" borderId="43" xfId="2" applyFont="1" applyBorder="1" applyAlignment="1" applyProtection="1">
      <alignment horizontal="right" wrapText="1"/>
    </xf>
    <xf numFmtId="9" fontId="15" fillId="0" borderId="43" xfId="2" applyFont="1" applyBorder="1" applyAlignment="1" applyProtection="1">
      <alignment horizontal="right" vertical="center"/>
    </xf>
    <xf numFmtId="9" fontId="22" fillId="2" borderId="24" xfId="2" applyFont="1" applyFill="1" applyBorder="1" applyAlignment="1" applyProtection="1">
      <alignment horizontal="right" wrapText="1"/>
    </xf>
    <xf numFmtId="0" fontId="23" fillId="3" borderId="36" xfId="0" applyFont="1" applyFill="1" applyBorder="1" applyAlignment="1">
      <alignment horizontal="left"/>
    </xf>
    <xf numFmtId="9" fontId="25" fillId="0" borderId="39" xfId="2" applyFont="1" applyBorder="1" applyAlignment="1" applyProtection="1">
      <alignment horizontal="right" wrapText="1"/>
    </xf>
    <xf numFmtId="9" fontId="22" fillId="2" borderId="48" xfId="2" applyFont="1" applyFill="1" applyBorder="1" applyAlignment="1" applyProtection="1">
      <alignment horizontal="right" wrapText="1"/>
    </xf>
    <xf numFmtId="9" fontId="15" fillId="2" borderId="48" xfId="2" applyFont="1" applyFill="1" applyBorder="1" applyAlignment="1" applyProtection="1">
      <alignment horizontal="right" wrapText="1"/>
    </xf>
    <xf numFmtId="9" fontId="15" fillId="2" borderId="24" xfId="2" applyFont="1" applyFill="1" applyBorder="1" applyAlignment="1" applyProtection="1">
      <alignment horizontal="right" wrapText="1"/>
    </xf>
    <xf numFmtId="9" fontId="25" fillId="3" borderId="30" xfId="2" applyFont="1" applyFill="1" applyBorder="1" applyAlignment="1" applyProtection="1">
      <alignment horizontal="right" wrapText="1"/>
    </xf>
    <xf numFmtId="9" fontId="25" fillId="3" borderId="51" xfId="2" applyFont="1" applyFill="1" applyBorder="1" applyAlignment="1" applyProtection="1">
      <alignment horizontal="right" wrapText="1"/>
    </xf>
    <xf numFmtId="9" fontId="15" fillId="0" borderId="41" xfId="2" applyFont="1" applyBorder="1" applyAlignment="1" applyProtection="1">
      <alignment horizontal="right" vertical="center"/>
    </xf>
    <xf numFmtId="9" fontId="15" fillId="2" borderId="54" xfId="2" applyFont="1" applyFill="1" applyBorder="1" applyAlignment="1" applyProtection="1">
      <alignment horizontal="right" wrapText="1"/>
    </xf>
    <xf numFmtId="9" fontId="15" fillId="2" borderId="54" xfId="2" applyFont="1" applyFill="1" applyBorder="1" applyAlignment="1" applyProtection="1">
      <alignment horizontal="right" vertical="center"/>
    </xf>
    <xf numFmtId="0" fontId="23" fillId="3" borderId="27" xfId="0" applyFont="1" applyFill="1" applyBorder="1"/>
    <xf numFmtId="49" fontId="23" fillId="3" borderId="56" xfId="0" applyNumberFormat="1" applyFont="1" applyFill="1" applyBorder="1" applyAlignment="1">
      <alignment horizontal="center"/>
    </xf>
    <xf numFmtId="0" fontId="23" fillId="3" borderId="57" xfId="0" applyFont="1" applyFill="1" applyBorder="1" applyAlignment="1">
      <alignment horizontal="left"/>
    </xf>
    <xf numFmtId="9" fontId="25" fillId="0" borderId="51" xfId="2" applyFont="1" applyBorder="1" applyAlignment="1" applyProtection="1">
      <alignment horizontal="right" wrapText="1"/>
    </xf>
    <xf numFmtId="49" fontId="23" fillId="3" borderId="58" xfId="0" applyNumberFormat="1" applyFont="1" applyFill="1" applyBorder="1" applyAlignment="1">
      <alignment horizontal="center"/>
    </xf>
    <xf numFmtId="166" fontId="24" fillId="3" borderId="59" xfId="0" applyNumberFormat="1" applyFont="1" applyFill="1" applyBorder="1" applyAlignment="1">
      <alignment horizontal="center" vertical="center" wrapText="1"/>
    </xf>
    <xf numFmtId="0" fontId="23" fillId="3" borderId="60" xfId="0" applyFont="1" applyFill="1" applyBorder="1"/>
    <xf numFmtId="9" fontId="25" fillId="0" borderId="10" xfId="2" applyFont="1" applyBorder="1" applyAlignment="1" applyProtection="1">
      <alignment horizontal="right" wrapText="1"/>
    </xf>
    <xf numFmtId="9" fontId="0" fillId="0" borderId="62" xfId="2" applyFont="1" applyBorder="1" applyAlignment="1" applyProtection="1">
      <alignment horizontal="right" wrapText="1"/>
    </xf>
    <xf numFmtId="9" fontId="15" fillId="0" borderId="62" xfId="2" applyFont="1" applyBorder="1" applyAlignment="1" applyProtection="1">
      <alignment horizontal="right" vertical="center"/>
    </xf>
    <xf numFmtId="49" fontId="21" fillId="2" borderId="18" xfId="0" applyNumberFormat="1" applyFont="1" applyFill="1" applyBorder="1" applyAlignment="1"/>
    <xf numFmtId="49" fontId="21" fillId="2" borderId="20" xfId="0" applyNumberFormat="1" applyFont="1" applyFill="1" applyBorder="1" applyAlignment="1"/>
    <xf numFmtId="49" fontId="21" fillId="2" borderId="64" xfId="0" applyNumberFormat="1" applyFont="1" applyFill="1" applyBorder="1" applyAlignment="1"/>
    <xf numFmtId="9" fontId="22" fillId="2" borderId="54" xfId="2" applyFont="1" applyFill="1" applyBorder="1" applyAlignment="1" applyProtection="1">
      <alignment horizontal="right" vertical="center"/>
    </xf>
    <xf numFmtId="9" fontId="15" fillId="5" borderId="71" xfId="2" applyFont="1" applyFill="1" applyBorder="1" applyAlignment="1" applyProtection="1">
      <alignment horizontal="right" wrapText="1"/>
    </xf>
    <xf numFmtId="9" fontId="15" fillId="5" borderId="72" xfId="2" applyFont="1" applyFill="1" applyBorder="1" applyAlignment="1" applyProtection="1">
      <alignment horizontal="right" wrapText="1"/>
    </xf>
    <xf numFmtId="9" fontId="15" fillId="5" borderId="72" xfId="2" applyFont="1" applyFill="1" applyBorder="1" applyAlignment="1" applyProtection="1">
      <alignment horizontal="right" vertical="center"/>
    </xf>
    <xf numFmtId="0" fontId="0" fillId="0" borderId="0" xfId="0" applyAlignment="1">
      <alignment wrapText="1"/>
    </xf>
    <xf numFmtId="0" fontId="17" fillId="0" borderId="0" xfId="0" applyFont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9" fontId="22" fillId="2" borderId="64" xfId="2" applyFont="1" applyFill="1" applyBorder="1" applyAlignment="1" applyProtection="1">
      <alignment horizontal="right" wrapText="1"/>
    </xf>
    <xf numFmtId="49" fontId="28" fillId="3" borderId="25" xfId="0" applyNumberFormat="1" applyFont="1" applyFill="1" applyBorder="1" applyAlignment="1">
      <alignment horizontal="center"/>
    </xf>
    <xf numFmtId="166" fontId="29" fillId="3" borderId="26" xfId="0" applyNumberFormat="1" applyFont="1" applyFill="1" applyBorder="1" applyAlignment="1">
      <alignment horizontal="center" vertical="center" wrapText="1"/>
    </xf>
    <xf numFmtId="9" fontId="15" fillId="0" borderId="32" xfId="2" applyFont="1" applyBorder="1" applyAlignment="1" applyProtection="1">
      <alignment horizontal="right" wrapText="1"/>
    </xf>
    <xf numFmtId="0" fontId="28" fillId="3" borderId="27" xfId="0" applyFont="1" applyFill="1" applyBorder="1" applyAlignment="1">
      <alignment horizontal="left"/>
    </xf>
    <xf numFmtId="49" fontId="28" fillId="3" borderId="34" xfId="0" applyNumberFormat="1" applyFont="1" applyFill="1" applyBorder="1" applyAlignment="1">
      <alignment horizontal="center"/>
    </xf>
    <xf numFmtId="166" fontId="29" fillId="3" borderId="35" xfId="0" applyNumberFormat="1" applyFont="1" applyFill="1" applyBorder="1" applyAlignment="1">
      <alignment horizontal="center" vertical="center" wrapText="1"/>
    </xf>
    <xf numFmtId="9" fontId="15" fillId="0" borderId="43" xfId="2" applyFont="1" applyBorder="1" applyAlignment="1" applyProtection="1">
      <alignment horizontal="right" wrapText="1"/>
    </xf>
    <xf numFmtId="0" fontId="28" fillId="3" borderId="36" xfId="0" applyFont="1" applyFill="1" applyBorder="1" applyAlignment="1">
      <alignment horizontal="left"/>
    </xf>
    <xf numFmtId="9" fontId="25" fillId="0" borderId="43" xfId="2" applyFont="1" applyBorder="1" applyAlignment="1" applyProtection="1">
      <alignment horizontal="right" wrapText="1"/>
    </xf>
    <xf numFmtId="9" fontId="22" fillId="2" borderId="74" xfId="2" applyFont="1" applyFill="1" applyBorder="1" applyAlignment="1" applyProtection="1">
      <alignment horizontal="right" wrapText="1"/>
    </xf>
    <xf numFmtId="49" fontId="28" fillId="0" borderId="75" xfId="0" applyNumberFormat="1" applyFont="1" applyBorder="1" applyAlignment="1">
      <alignment horizontal="center"/>
    </xf>
    <xf numFmtId="49" fontId="28" fillId="0" borderId="76" xfId="0" applyNumberFormat="1" applyFont="1" applyBorder="1" applyAlignment="1">
      <alignment horizontal="left"/>
    </xf>
    <xf numFmtId="9" fontId="22" fillId="0" borderId="74" xfId="2" applyFont="1" applyBorder="1" applyAlignment="1" applyProtection="1">
      <alignment horizontal="right" wrapText="1"/>
    </xf>
    <xf numFmtId="9" fontId="15" fillId="0" borderId="54" xfId="2" applyFont="1" applyBorder="1" applyAlignment="1" applyProtection="1">
      <alignment horizontal="right" wrapText="1"/>
    </xf>
    <xf numFmtId="9" fontId="0" fillId="0" borderId="54" xfId="2" applyFont="1" applyBorder="1" applyAlignment="1" applyProtection="1">
      <alignment horizontal="right" wrapText="1"/>
    </xf>
    <xf numFmtId="9" fontId="15" fillId="0" borderId="41" xfId="2" applyFont="1" applyBorder="1" applyAlignment="1" applyProtection="1">
      <alignment horizontal="right" wrapText="1"/>
    </xf>
    <xf numFmtId="0" fontId="28" fillId="3" borderId="27" xfId="0" applyFont="1" applyFill="1" applyBorder="1"/>
    <xf numFmtId="49" fontId="28" fillId="3" borderId="56" xfId="0" applyNumberFormat="1" applyFont="1" applyFill="1" applyBorder="1" applyAlignment="1">
      <alignment horizontal="center"/>
    </xf>
    <xf numFmtId="0" fontId="28" fillId="3" borderId="57" xfId="0" applyFont="1" applyFill="1" applyBorder="1" applyAlignment="1">
      <alignment horizontal="left"/>
    </xf>
    <xf numFmtId="0" fontId="28" fillId="3" borderId="36" xfId="0" applyFont="1" applyFill="1" applyBorder="1"/>
    <xf numFmtId="9" fontId="0" fillId="0" borderId="78" xfId="2" applyFont="1" applyBorder="1" applyAlignment="1" applyProtection="1">
      <alignment horizontal="right" wrapText="1"/>
    </xf>
    <xf numFmtId="9" fontId="15" fillId="0" borderId="78" xfId="2" applyFont="1" applyBorder="1" applyAlignment="1" applyProtection="1">
      <alignment horizontal="right" wrapText="1"/>
    </xf>
    <xf numFmtId="9" fontId="15" fillId="5" borderId="12" xfId="2" applyFont="1" applyFill="1" applyBorder="1" applyAlignment="1" applyProtection="1">
      <alignment horizontal="right" wrapText="1"/>
    </xf>
    <xf numFmtId="3" fontId="30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32" fillId="2" borderId="82" xfId="0" applyFont="1" applyFill="1" applyBorder="1"/>
    <xf numFmtId="3" fontId="32" fillId="2" borderId="83" xfId="0" applyNumberFormat="1" applyFont="1" applyFill="1" applyBorder="1"/>
    <xf numFmtId="9" fontId="32" fillId="2" borderId="84" xfId="2" applyFont="1" applyFill="1" applyBorder="1" applyAlignment="1" applyProtection="1"/>
    <xf numFmtId="0" fontId="33" fillId="3" borderId="85" xfId="0" applyFont="1" applyFill="1" applyBorder="1"/>
    <xf numFmtId="3" fontId="33" fillId="3" borderId="4" xfId="0" applyNumberFormat="1" applyFont="1" applyFill="1" applyBorder="1"/>
    <xf numFmtId="9" fontId="33" fillId="3" borderId="86" xfId="2" applyFont="1" applyFill="1" applyBorder="1" applyAlignment="1" applyProtection="1"/>
    <xf numFmtId="0" fontId="33" fillId="0" borderId="85" xfId="0" applyFont="1" applyBorder="1"/>
    <xf numFmtId="3" fontId="33" fillId="0" borderId="4" xfId="0" applyNumberFormat="1" applyFont="1" applyBorder="1"/>
    <xf numFmtId="0" fontId="8" fillId="0" borderId="4" xfId="0" applyFont="1" applyBorder="1"/>
    <xf numFmtId="0" fontId="8" fillId="0" borderId="87" xfId="0" applyFont="1" applyBorder="1"/>
    <xf numFmtId="3" fontId="8" fillId="0" borderId="88" xfId="0" applyNumberFormat="1" applyFont="1" applyBorder="1"/>
    <xf numFmtId="9" fontId="8" fillId="0" borderId="89" xfId="2" applyFont="1" applyBorder="1" applyAlignment="1" applyProtection="1"/>
    <xf numFmtId="0" fontId="1" fillId="2" borderId="82" xfId="0" applyFont="1" applyFill="1" applyBorder="1"/>
    <xf numFmtId="3" fontId="1" fillId="2" borderId="83" xfId="0" applyNumberFormat="1" applyFont="1" applyFill="1" applyBorder="1"/>
    <xf numFmtId="9" fontId="1" fillId="2" borderId="84" xfId="2" applyFont="1" applyFill="1" applyBorder="1" applyAlignment="1" applyProtection="1"/>
    <xf numFmtId="9" fontId="8" fillId="0" borderId="86" xfId="2" applyFont="1" applyBorder="1" applyAlignment="1" applyProtection="1"/>
    <xf numFmtId="0" fontId="8" fillId="0" borderId="85" xfId="0" applyFont="1" applyBorder="1"/>
    <xf numFmtId="0" fontId="8" fillId="0" borderId="88" xfId="0" applyFont="1" applyBorder="1"/>
    <xf numFmtId="0" fontId="32" fillId="6" borderId="90" xfId="0" applyFont="1" applyFill="1" applyBorder="1"/>
    <xf numFmtId="3" fontId="32" fillId="6" borderId="91" xfId="0" applyNumberFormat="1" applyFont="1" applyFill="1" applyBorder="1"/>
    <xf numFmtId="9" fontId="32" fillId="6" borderId="92" xfId="2" applyFont="1" applyFill="1" applyBorder="1" applyAlignment="1" applyProtection="1"/>
    <xf numFmtId="0" fontId="32" fillId="6" borderId="85" xfId="0" applyFont="1" applyFill="1" applyBorder="1"/>
    <xf numFmtId="3" fontId="32" fillId="6" borderId="4" xfId="0" applyNumberFormat="1" applyFont="1" applyFill="1" applyBorder="1"/>
    <xf numFmtId="9" fontId="32" fillId="6" borderId="86" xfId="2" applyFont="1" applyFill="1" applyBorder="1" applyAlignment="1" applyProtection="1"/>
    <xf numFmtId="0" fontId="1" fillId="4" borderId="87" xfId="0" applyFont="1" applyFill="1" applyBorder="1"/>
    <xf numFmtId="3" fontId="1" fillId="4" borderId="88" xfId="0" applyNumberFormat="1" applyFont="1" applyFill="1" applyBorder="1"/>
    <xf numFmtId="9" fontId="1" fillId="4" borderId="89" xfId="2" applyFont="1" applyFill="1" applyBorder="1" applyAlignment="1" applyProtection="1"/>
    <xf numFmtId="164" fontId="46" fillId="0" borderId="0" xfId="1"/>
    <xf numFmtId="0" fontId="0" fillId="0" borderId="0" xfId="0" applyBorder="1"/>
    <xf numFmtId="3" fontId="9" fillId="0" borderId="0" xfId="0" applyNumberFormat="1" applyFont="1" applyBorder="1" applyAlignment="1">
      <alignment horizontal="center"/>
    </xf>
    <xf numFmtId="165" fontId="9" fillId="0" borderId="0" xfId="1" applyNumberFormat="1" applyFont="1" applyBorder="1" applyAlignment="1" applyProtection="1">
      <alignment horizontal="center"/>
    </xf>
    <xf numFmtId="0" fontId="10" fillId="0" borderId="0" xfId="0" applyFont="1" applyBorder="1"/>
    <xf numFmtId="0" fontId="31" fillId="0" borderId="0" xfId="0" applyFont="1" applyBorder="1" applyAlignment="1">
      <alignment horizontal="center" vertical="center"/>
    </xf>
    <xf numFmtId="165" fontId="31" fillId="0" borderId="0" xfId="1" applyNumberFormat="1" applyFont="1" applyBorder="1" applyAlignment="1" applyProtection="1">
      <alignment horizontal="center"/>
    </xf>
    <xf numFmtId="0" fontId="1" fillId="2" borderId="73" xfId="0" applyFont="1" applyFill="1" applyBorder="1" applyAlignment="1">
      <alignment horizontal="center" vertical="center"/>
    </xf>
    <xf numFmtId="0" fontId="10" fillId="0" borderId="90" xfId="0" applyFont="1" applyBorder="1" applyAlignment="1">
      <alignment horizontal="center" vertical="center"/>
    </xf>
    <xf numFmtId="0" fontId="10" fillId="0" borderId="91" xfId="0" applyFont="1" applyBorder="1"/>
    <xf numFmtId="3" fontId="10" fillId="0" borderId="93" xfId="1" applyNumberFormat="1" applyFont="1" applyBorder="1" applyAlignment="1" applyProtection="1"/>
    <xf numFmtId="3" fontId="10" fillId="0" borderId="83" xfId="1" applyNumberFormat="1" applyFont="1" applyBorder="1" applyAlignment="1" applyProtection="1"/>
    <xf numFmtId="9" fontId="10" fillId="0" borderId="84" xfId="2" applyFont="1" applyBorder="1" applyAlignment="1" applyProtection="1"/>
    <xf numFmtId="0" fontId="10" fillId="0" borderId="85" xfId="0" applyFont="1" applyBorder="1" applyAlignment="1">
      <alignment horizontal="center" vertical="center"/>
    </xf>
    <xf numFmtId="0" fontId="10" fillId="0" borderId="4" xfId="0" applyFont="1" applyBorder="1"/>
    <xf numFmtId="3" fontId="10" fillId="0" borderId="2" xfId="1" applyNumberFormat="1" applyFont="1" applyBorder="1" applyAlignment="1" applyProtection="1">
      <alignment vertical="center"/>
    </xf>
    <xf numFmtId="3" fontId="10" fillId="0" borderId="4" xfId="1" applyNumberFormat="1" applyFont="1" applyBorder="1" applyAlignment="1" applyProtection="1">
      <alignment vertical="center"/>
    </xf>
    <xf numFmtId="165" fontId="10" fillId="0" borderId="86" xfId="1" applyNumberFormat="1" applyFont="1" applyBorder="1" applyAlignment="1" applyProtection="1">
      <alignment vertical="center"/>
    </xf>
    <xf numFmtId="3" fontId="10" fillId="0" borderId="2" xfId="1" applyNumberFormat="1" applyFont="1" applyBorder="1" applyAlignment="1" applyProtection="1"/>
    <xf numFmtId="3" fontId="10" fillId="0" borderId="4" xfId="1" applyNumberFormat="1" applyFont="1" applyBorder="1" applyAlignment="1" applyProtection="1"/>
    <xf numFmtId="9" fontId="10" fillId="0" borderId="86" xfId="2" applyFont="1" applyBorder="1" applyAlignment="1" applyProtection="1">
      <alignment vertical="center"/>
    </xf>
    <xf numFmtId="3" fontId="31" fillId="6" borderId="94" xfId="1" applyNumberFormat="1" applyFont="1" applyFill="1" applyBorder="1" applyAlignment="1" applyProtection="1"/>
    <xf numFmtId="3" fontId="31" fillId="6" borderId="61" xfId="1" applyNumberFormat="1" applyFont="1" applyFill="1" applyBorder="1" applyAlignment="1" applyProtection="1"/>
    <xf numFmtId="9" fontId="31" fillId="6" borderId="62" xfId="2" applyFont="1" applyFill="1" applyBorder="1" applyAlignment="1" applyProtection="1"/>
    <xf numFmtId="0" fontId="10" fillId="0" borderId="0" xfId="0" applyFont="1"/>
    <xf numFmtId="165" fontId="10" fillId="0" borderId="0" xfId="1" applyNumberFormat="1" applyFont="1" applyBorder="1" applyAlignment="1" applyProtection="1"/>
    <xf numFmtId="0" fontId="10" fillId="0" borderId="90" xfId="0" applyFont="1" applyBorder="1" applyAlignment="1">
      <alignment horizontal="center"/>
    </xf>
    <xf numFmtId="3" fontId="10" fillId="0" borderId="91" xfId="1" applyNumberFormat="1" applyFont="1" applyBorder="1" applyAlignment="1" applyProtection="1"/>
    <xf numFmtId="9" fontId="10" fillId="0" borderId="92" xfId="2" applyFont="1" applyBorder="1" applyAlignment="1" applyProtection="1"/>
    <xf numFmtId="0" fontId="10" fillId="0" borderId="85" xfId="0" applyFont="1" applyBorder="1" applyAlignment="1">
      <alignment horizontal="center"/>
    </xf>
    <xf numFmtId="9" fontId="10" fillId="0" borderId="86" xfId="2" applyFont="1" applyBorder="1" applyAlignment="1" applyProtection="1"/>
    <xf numFmtId="0" fontId="10" fillId="0" borderId="95" xfId="0" applyFont="1" applyBorder="1" applyAlignment="1">
      <alignment horizontal="center"/>
    </xf>
    <xf numFmtId="0" fontId="10" fillId="0" borderId="96" xfId="0" applyFont="1" applyBorder="1"/>
    <xf numFmtId="3" fontId="10" fillId="0" borderId="97" xfId="1" applyNumberFormat="1" applyFont="1" applyBorder="1" applyAlignment="1" applyProtection="1"/>
    <xf numFmtId="3" fontId="31" fillId="6" borderId="88" xfId="1" applyNumberFormat="1" applyFont="1" applyFill="1" applyBorder="1" applyAlignment="1" applyProtection="1"/>
    <xf numFmtId="9" fontId="31" fillId="6" borderId="89" xfId="2" applyFont="1" applyFill="1" applyBorder="1" applyAlignment="1" applyProtection="1"/>
    <xf numFmtId="0" fontId="31" fillId="0" borderId="0" xfId="0" applyFont="1" applyBorder="1" applyAlignment="1">
      <alignment horizontal="left"/>
    </xf>
    <xf numFmtId="165" fontId="31" fillId="0" borderId="0" xfId="1" applyNumberFormat="1" applyFont="1" applyBorder="1" applyAlignment="1" applyProtection="1"/>
    <xf numFmtId="3" fontId="1" fillId="4" borderId="11" xfId="1" applyNumberFormat="1" applyFont="1" applyFill="1" applyBorder="1" applyAlignment="1" applyProtection="1"/>
    <xf numFmtId="9" fontId="1" fillId="4" borderId="12" xfId="2" applyFont="1" applyFill="1" applyBorder="1" applyAlignment="1" applyProtection="1"/>
    <xf numFmtId="0" fontId="34" fillId="0" borderId="0" xfId="0" applyFont="1" applyBorder="1" applyAlignment="1">
      <alignment vertical="center"/>
    </xf>
    <xf numFmtId="0" fontId="1" fillId="2" borderId="71" xfId="0" applyFont="1" applyFill="1" applyBorder="1" applyAlignment="1">
      <alignment horizontal="center" vertical="center"/>
    </xf>
    <xf numFmtId="0" fontId="10" fillId="0" borderId="90" xfId="0" applyFont="1" applyBorder="1"/>
    <xf numFmtId="3" fontId="10" fillId="0" borderId="91" xfId="0" applyNumberFormat="1" applyFont="1" applyBorder="1"/>
    <xf numFmtId="9" fontId="10" fillId="0" borderId="99" xfId="2" applyFont="1" applyBorder="1" applyAlignment="1" applyProtection="1"/>
    <xf numFmtId="0" fontId="10" fillId="0" borderId="100" xfId="0" applyFont="1" applyBorder="1"/>
    <xf numFmtId="0" fontId="35" fillId="0" borderId="85" xfId="0" applyFont="1" applyBorder="1"/>
    <xf numFmtId="3" fontId="35" fillId="0" borderId="4" xfId="0" applyNumberFormat="1" applyFont="1" applyBorder="1"/>
    <xf numFmtId="9" fontId="35" fillId="0" borderId="101" xfId="2" applyFont="1" applyBorder="1" applyAlignment="1" applyProtection="1"/>
    <xf numFmtId="0" fontId="10" fillId="0" borderId="5" xfId="0" applyFont="1" applyBorder="1"/>
    <xf numFmtId="0" fontId="35" fillId="0" borderId="5" xfId="0" applyFont="1" applyBorder="1"/>
    <xf numFmtId="9" fontId="35" fillId="0" borderId="86" xfId="2" applyFont="1" applyBorder="1" applyAlignment="1" applyProtection="1"/>
    <xf numFmtId="0" fontId="10" fillId="0" borderId="85" xfId="0" applyFont="1" applyBorder="1"/>
    <xf numFmtId="9" fontId="10" fillId="0" borderId="101" xfId="2" applyFont="1" applyBorder="1" applyAlignment="1" applyProtection="1"/>
    <xf numFmtId="0" fontId="35" fillId="0" borderId="85" xfId="0" applyFont="1" applyBorder="1" applyAlignment="1">
      <alignment horizontal="left"/>
    </xf>
    <xf numFmtId="0" fontId="31" fillId="6" borderId="87" xfId="0" applyFont="1" applyFill="1" applyBorder="1"/>
    <xf numFmtId="3" fontId="31" fillId="6" borderId="88" xfId="0" applyNumberFormat="1" applyFont="1" applyFill="1" applyBorder="1"/>
    <xf numFmtId="9" fontId="31" fillId="6" borderId="102" xfId="2" applyFont="1" applyFill="1" applyBorder="1" applyAlignment="1" applyProtection="1"/>
    <xf numFmtId="0" fontId="31" fillId="6" borderId="103" xfId="0" applyFont="1" applyFill="1" applyBorder="1"/>
    <xf numFmtId="0" fontId="31" fillId="0" borderId="0" xfId="0" applyFont="1" applyBorder="1"/>
    <xf numFmtId="3" fontId="31" fillId="0" borderId="0" xfId="0" applyNumberFormat="1" applyFont="1" applyBorder="1"/>
    <xf numFmtId="0" fontId="36" fillId="0" borderId="90" xfId="0" applyFont="1" applyBorder="1" applyAlignment="1">
      <alignment horizontal="left"/>
    </xf>
    <xf numFmtId="3" fontId="10" fillId="0" borderId="100" xfId="0" applyNumberFormat="1" applyFont="1" applyBorder="1"/>
    <xf numFmtId="3" fontId="10" fillId="0" borderId="0" xfId="0" applyNumberFormat="1" applyFont="1" applyBorder="1"/>
    <xf numFmtId="0" fontId="10" fillId="0" borderId="85" xfId="0" applyFont="1" applyBorder="1" applyAlignment="1">
      <alignment horizontal="left"/>
    </xf>
    <xf numFmtId="3" fontId="35" fillId="0" borderId="5" xfId="0" applyNumberFormat="1" applyFont="1" applyBorder="1"/>
    <xf numFmtId="3" fontId="35" fillId="0" borderId="101" xfId="0" applyNumberFormat="1" applyFont="1" applyBorder="1"/>
    <xf numFmtId="3" fontId="35" fillId="0" borderId="0" xfId="0" applyNumberFormat="1" applyFont="1" applyBorder="1"/>
    <xf numFmtId="3" fontId="10" fillId="0" borderId="5" xfId="0" applyNumberFormat="1" applyFont="1" applyBorder="1"/>
    <xf numFmtId="3" fontId="37" fillId="0" borderId="4" xfId="0" applyNumberFormat="1" applyFont="1" applyBorder="1"/>
    <xf numFmtId="3" fontId="10" fillId="0" borderId="101" xfId="0" applyNumberFormat="1" applyFont="1" applyBorder="1"/>
    <xf numFmtId="9" fontId="31" fillId="0" borderId="0" xfId="2" applyFont="1" applyBorder="1" applyAlignment="1" applyProtection="1"/>
    <xf numFmtId="0" fontId="31" fillId="4" borderId="73" xfId="0" applyFont="1" applyFill="1" applyBorder="1"/>
    <xf numFmtId="3" fontId="31" fillId="4" borderId="70" xfId="0" applyNumberFormat="1" applyFont="1" applyFill="1" applyBorder="1"/>
    <xf numFmtId="9" fontId="31" fillId="4" borderId="98" xfId="2" applyFont="1" applyFill="1" applyBorder="1" applyAlignment="1" applyProtection="1"/>
    <xf numFmtId="0" fontId="31" fillId="4" borderId="104" xfId="0" applyFont="1" applyFill="1" applyBorder="1"/>
    <xf numFmtId="9" fontId="31" fillId="4" borderId="72" xfId="2" applyFont="1" applyFill="1" applyBorder="1" applyAlignment="1" applyProtection="1"/>
    <xf numFmtId="0" fontId="39" fillId="0" borderId="0" xfId="0" applyFont="1" applyBorder="1" applyAlignment="1">
      <alignment horizontal="center"/>
    </xf>
    <xf numFmtId="0" fontId="42" fillId="2" borderId="73" xfId="0" applyFont="1" applyFill="1" applyBorder="1" applyAlignment="1">
      <alignment horizontal="center" vertical="center" wrapText="1"/>
    </xf>
    <xf numFmtId="0" fontId="42" fillId="2" borderId="69" xfId="0" applyFont="1" applyFill="1" applyBorder="1" applyAlignment="1">
      <alignment horizontal="center" vertical="center" wrapText="1"/>
    </xf>
    <xf numFmtId="0" fontId="42" fillId="2" borderId="98" xfId="0" applyFont="1" applyFill="1" applyBorder="1" applyAlignment="1">
      <alignment horizontal="center" vertical="center" wrapText="1"/>
    </xf>
    <xf numFmtId="0" fontId="42" fillId="2" borderId="104" xfId="0" applyFont="1" applyFill="1" applyBorder="1" applyAlignment="1">
      <alignment horizontal="center" vertical="center" wrapText="1"/>
    </xf>
    <xf numFmtId="0" fontId="42" fillId="2" borderId="7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9" fontId="10" fillId="0" borderId="112" xfId="2" applyFont="1" applyBorder="1" applyAlignment="1" applyProtection="1"/>
    <xf numFmtId="0" fontId="25" fillId="0" borderId="0" xfId="0" applyFont="1" applyAlignment="1">
      <alignment horizontal="right"/>
    </xf>
    <xf numFmtId="0" fontId="31" fillId="2" borderId="11" xfId="0" applyFont="1" applyFill="1" applyBorder="1" applyAlignment="1">
      <alignment horizontal="center" vertical="center"/>
    </xf>
    <xf numFmtId="0" fontId="31" fillId="2" borderId="71" xfId="0" applyFont="1" applyFill="1" applyBorder="1" applyAlignment="1">
      <alignment horizontal="center" vertical="center"/>
    </xf>
    <xf numFmtId="0" fontId="31" fillId="2" borderId="70" xfId="0" applyFont="1" applyFill="1" applyBorder="1" applyAlignment="1">
      <alignment horizontal="center" vertical="center"/>
    </xf>
    <xf numFmtId="0" fontId="31" fillId="2" borderId="72" xfId="0" applyFont="1" applyFill="1" applyBorder="1" applyAlignment="1">
      <alignment horizontal="center" vertical="center"/>
    </xf>
    <xf numFmtId="0" fontId="35" fillId="0" borderId="46" xfId="0" applyFont="1" applyBorder="1"/>
    <xf numFmtId="0" fontId="35" fillId="0" borderId="65" xfId="0" applyFont="1" applyBorder="1" applyAlignment="1">
      <alignment vertical="center" wrapText="1"/>
    </xf>
    <xf numFmtId="0" fontId="35" fillId="0" borderId="65" xfId="0" applyFont="1" applyBorder="1"/>
    <xf numFmtId="0" fontId="25" fillId="0" borderId="31" xfId="0" applyFont="1" applyBorder="1"/>
    <xf numFmtId="0" fontId="25" fillId="0" borderId="32" xfId="0" applyFont="1" applyBorder="1"/>
    <xf numFmtId="0" fontId="35" fillId="0" borderId="117" xfId="0" applyFont="1" applyBorder="1"/>
    <xf numFmtId="0" fontId="31" fillId="4" borderId="11" xfId="0" applyFont="1" applyFill="1" applyBorder="1"/>
    <xf numFmtId="0" fontId="31" fillId="4" borderId="67" xfId="0" applyFont="1" applyFill="1" applyBorder="1"/>
    <xf numFmtId="0" fontId="35" fillId="0" borderId="0" xfId="0" applyFont="1"/>
    <xf numFmtId="3" fontId="35" fillId="0" borderId="48" xfId="0" applyNumberFormat="1" applyFont="1" applyBorder="1" applyAlignment="1">
      <alignment horizontal="right"/>
    </xf>
    <xf numFmtId="3" fontId="35" fillId="0" borderId="53" xfId="0" applyNumberFormat="1" applyFont="1" applyBorder="1" applyAlignment="1">
      <alignment horizontal="right"/>
    </xf>
    <xf numFmtId="0" fontId="25" fillId="0" borderId="53" xfId="0" applyFont="1" applyBorder="1"/>
    <xf numFmtId="0" fontId="25" fillId="0" borderId="54" xfId="0" applyFont="1" applyBorder="1"/>
    <xf numFmtId="3" fontId="35" fillId="0" borderId="29" xfId="0" applyNumberFormat="1" applyFont="1" applyBorder="1" applyAlignment="1">
      <alignment horizontal="right"/>
    </xf>
    <xf numFmtId="3" fontId="35" fillId="0" borderId="31" xfId="0" applyNumberFormat="1" applyFont="1" applyBorder="1" applyAlignment="1">
      <alignment horizontal="right"/>
    </xf>
    <xf numFmtId="0" fontId="35" fillId="0" borderId="117" xfId="0" applyFont="1" applyBorder="1" applyAlignment="1">
      <alignment vertical="center" wrapText="1"/>
    </xf>
    <xf numFmtId="165" fontId="35" fillId="0" borderId="42" xfId="1" applyNumberFormat="1" applyFont="1" applyBorder="1" applyAlignment="1" applyProtection="1">
      <alignment horizontal="right"/>
    </xf>
    <xf numFmtId="165" fontId="25" fillId="0" borderId="42" xfId="1" applyNumberFormat="1" applyFont="1" applyBorder="1" applyAlignment="1" applyProtection="1"/>
    <xf numFmtId="165" fontId="25" fillId="0" borderId="43" xfId="1" applyNumberFormat="1" applyFont="1" applyBorder="1" applyAlignment="1" applyProtection="1"/>
    <xf numFmtId="0" fontId="31" fillId="4" borderId="11" xfId="0" applyFont="1" applyFill="1" applyBorder="1" applyAlignment="1">
      <alignment vertical="center" wrapText="1"/>
    </xf>
    <xf numFmtId="165" fontId="31" fillId="4" borderId="70" xfId="1" applyNumberFormat="1" applyFont="1" applyFill="1" applyBorder="1" applyAlignment="1" applyProtection="1">
      <alignment horizontal="right"/>
    </xf>
    <xf numFmtId="165" fontId="43" fillId="4" borderId="70" xfId="1" applyNumberFormat="1" applyFont="1" applyFill="1" applyBorder="1" applyAlignment="1" applyProtection="1"/>
    <xf numFmtId="165" fontId="43" fillId="4" borderId="72" xfId="1" applyNumberFormat="1" applyFont="1" applyFill="1" applyBorder="1" applyAlignment="1" applyProtection="1"/>
    <xf numFmtId="0" fontId="31" fillId="4" borderId="67" xfId="0" applyFont="1" applyFill="1" applyBorder="1" applyAlignment="1">
      <alignment vertical="center" wrapText="1"/>
    </xf>
    <xf numFmtId="3" fontId="31" fillId="4" borderId="17" xfId="0" applyNumberFormat="1" applyFont="1" applyFill="1" applyBorder="1" applyAlignment="1">
      <alignment horizontal="right"/>
    </xf>
    <xf numFmtId="3" fontId="31" fillId="4" borderId="61" xfId="0" applyNumberFormat="1" applyFont="1" applyFill="1" applyBorder="1" applyAlignment="1">
      <alignment horizontal="right"/>
    </xf>
    <xf numFmtId="0" fontId="43" fillId="4" borderId="61" xfId="0" applyFont="1" applyFill="1" applyBorder="1"/>
    <xf numFmtId="0" fontId="43" fillId="4" borderId="62" xfId="0" applyFont="1" applyFill="1" applyBorder="1"/>
    <xf numFmtId="0" fontId="25" fillId="0" borderId="0" xfId="0" applyFont="1"/>
    <xf numFmtId="0" fontId="4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5" fillId="0" borderId="0" xfId="0" applyFont="1" applyAlignment="1">
      <alignment horizontal="center" vertical="center"/>
    </xf>
    <xf numFmtId="0" fontId="10" fillId="0" borderId="120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31" fillId="2" borderId="120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left" vertical="top" wrapText="1"/>
    </xf>
    <xf numFmtId="49" fontId="31" fillId="0" borderId="120" xfId="0" applyNumberFormat="1" applyFont="1" applyBorder="1" applyAlignment="1">
      <alignment horizontal="center" vertical="top" wrapText="1"/>
    </xf>
    <xf numFmtId="0" fontId="31" fillId="0" borderId="4" xfId="0" applyFont="1" applyBorder="1" applyAlignment="1">
      <alignment horizontal="left" vertical="top" wrapText="1"/>
    </xf>
    <xf numFmtId="49" fontId="31" fillId="0" borderId="113" xfId="0" applyNumberFormat="1" applyFont="1" applyBorder="1" applyAlignment="1">
      <alignment horizontal="center" vertical="top" wrapText="1"/>
    </xf>
    <xf numFmtId="49" fontId="10" fillId="0" borderId="120" xfId="0" applyNumberFormat="1" applyFont="1" applyBorder="1" applyAlignment="1">
      <alignment horizontal="center" vertical="top" wrapText="1"/>
    </xf>
    <xf numFmtId="167" fontId="22" fillId="2" borderId="18" xfId="1" applyNumberFormat="1" applyFont="1" applyFill="1" applyBorder="1" applyAlignment="1" applyProtection="1">
      <alignment horizontal="right" wrapText="1"/>
    </xf>
    <xf numFmtId="167" fontId="22" fillId="2" borderId="19" xfId="1" applyNumberFormat="1" applyFont="1" applyFill="1" applyBorder="1" applyAlignment="1" applyProtection="1">
      <alignment horizontal="right" wrapText="1"/>
    </xf>
    <xf numFmtId="167" fontId="25" fillId="0" borderId="28" xfId="1" applyNumberFormat="1" applyFont="1" applyBorder="1" applyAlignment="1" applyProtection="1">
      <alignment horizontal="right" wrapText="1"/>
    </xf>
    <xf numFmtId="167" fontId="25" fillId="0" borderId="29" xfId="1" applyNumberFormat="1" applyFont="1" applyBorder="1" applyAlignment="1" applyProtection="1">
      <alignment horizontal="right" wrapText="1"/>
    </xf>
    <xf numFmtId="167" fontId="25" fillId="3" borderId="37" xfId="1" applyNumberFormat="1" applyFont="1" applyFill="1" applyBorder="1" applyAlignment="1" applyProtection="1">
      <alignment horizontal="right" wrapText="1"/>
    </xf>
    <xf numFmtId="167" fontId="25" fillId="3" borderId="38" xfId="1" applyNumberFormat="1" applyFont="1" applyFill="1" applyBorder="1" applyAlignment="1" applyProtection="1">
      <alignment horizontal="right" wrapText="1"/>
    </xf>
    <xf numFmtId="167" fontId="25" fillId="0" borderId="37" xfId="1" applyNumberFormat="1" applyFont="1" applyBorder="1" applyAlignment="1" applyProtection="1">
      <alignment horizontal="right" wrapText="1"/>
    </xf>
    <xf numFmtId="167" fontId="25" fillId="0" borderId="38" xfId="1" applyNumberFormat="1" applyFont="1" applyBorder="1" applyAlignment="1" applyProtection="1">
      <alignment horizontal="right" wrapText="1"/>
    </xf>
    <xf numFmtId="167" fontId="22" fillId="2" borderId="47" xfId="1" applyNumberFormat="1" applyFont="1" applyFill="1" applyBorder="1" applyAlignment="1" applyProtection="1">
      <alignment horizontal="right" wrapText="1"/>
    </xf>
    <xf numFmtId="167" fontId="25" fillId="3" borderId="28" xfId="1" applyNumberFormat="1" applyFont="1" applyFill="1" applyBorder="1" applyAlignment="1" applyProtection="1">
      <alignment horizontal="right" wrapText="1"/>
    </xf>
    <xf numFmtId="167" fontId="25" fillId="3" borderId="29" xfId="1" applyNumberFormat="1" applyFont="1" applyFill="1" applyBorder="1" applyAlignment="1" applyProtection="1">
      <alignment horizontal="right" wrapText="1"/>
    </xf>
    <xf numFmtId="167" fontId="25" fillId="3" borderId="50" xfId="1" applyNumberFormat="1" applyFont="1" applyFill="1" applyBorder="1" applyAlignment="1" applyProtection="1">
      <alignment horizontal="right" wrapText="1"/>
    </xf>
    <xf numFmtId="167" fontId="25" fillId="3" borderId="44" xfId="1" applyNumberFormat="1" applyFont="1" applyFill="1" applyBorder="1" applyAlignment="1" applyProtection="1">
      <alignment horizontal="right" wrapText="1"/>
    </xf>
    <xf numFmtId="167" fontId="25" fillId="0" borderId="50" xfId="1" applyNumberFormat="1" applyFont="1" applyBorder="1" applyAlignment="1" applyProtection="1">
      <alignment horizontal="right" wrapText="1"/>
    </xf>
    <xf numFmtId="167" fontId="25" fillId="0" borderId="44" xfId="1" applyNumberFormat="1" applyFont="1" applyBorder="1" applyAlignment="1" applyProtection="1">
      <alignment horizontal="right" wrapText="1"/>
    </xf>
    <xf numFmtId="167" fontId="25" fillId="0" borderId="16" xfId="1" applyNumberFormat="1" applyFont="1" applyBorder="1" applyAlignment="1" applyProtection="1">
      <alignment horizontal="right" wrapText="1"/>
    </xf>
    <xf numFmtId="167" fontId="25" fillId="0" borderId="17" xfId="1" applyNumberFormat="1" applyFont="1" applyBorder="1" applyAlignment="1" applyProtection="1">
      <alignment horizontal="right" wrapText="1"/>
    </xf>
    <xf numFmtId="167" fontId="15" fillId="5" borderId="68" xfId="0" applyNumberFormat="1" applyFont="1" applyFill="1" applyBorder="1" applyAlignment="1">
      <alignment horizontal="right" wrapText="1"/>
    </xf>
    <xf numFmtId="167" fontId="15" fillId="5" borderId="69" xfId="0" applyNumberFormat="1" applyFont="1" applyFill="1" applyBorder="1" applyAlignment="1">
      <alignment horizontal="right" wrapText="1"/>
    </xf>
    <xf numFmtId="167" fontId="15" fillId="5" borderId="70" xfId="0" applyNumberFormat="1" applyFont="1" applyFill="1" applyBorder="1" applyAlignment="1">
      <alignment horizontal="right" wrapText="1"/>
    </xf>
    <xf numFmtId="167" fontId="0" fillId="0" borderId="28" xfId="1" applyNumberFormat="1" applyFont="1" applyBorder="1" applyAlignment="1" applyProtection="1">
      <alignment horizontal="right" wrapText="1"/>
    </xf>
    <xf numFmtId="167" fontId="0" fillId="0" borderId="31" xfId="1" applyNumberFormat="1" applyFont="1" applyBorder="1" applyAlignment="1" applyProtection="1">
      <alignment horizontal="right" wrapText="1"/>
    </xf>
    <xf numFmtId="167" fontId="0" fillId="0" borderId="37" xfId="1" applyNumberFormat="1" applyFont="1" applyBorder="1" applyAlignment="1" applyProtection="1">
      <alignment horizontal="right" wrapText="1"/>
    </xf>
    <xf numFmtId="167" fontId="0" fillId="0" borderId="40" xfId="1" applyNumberFormat="1" applyFont="1" applyBorder="1" applyAlignment="1" applyProtection="1">
      <alignment horizontal="right" wrapText="1"/>
    </xf>
    <xf numFmtId="167" fontId="15" fillId="2" borderId="47" xfId="1" applyNumberFormat="1" applyFont="1" applyFill="1" applyBorder="1" applyAlignment="1" applyProtection="1">
      <alignment horizontal="right" wrapText="1"/>
    </xf>
    <xf numFmtId="167" fontId="15" fillId="2" borderId="19" xfId="1" applyNumberFormat="1" applyFont="1" applyFill="1" applyBorder="1" applyAlignment="1" applyProtection="1">
      <alignment horizontal="right" wrapText="1"/>
    </xf>
    <xf numFmtId="167" fontId="0" fillId="0" borderId="50" xfId="1" applyNumberFormat="1" applyFont="1" applyBorder="1" applyAlignment="1" applyProtection="1">
      <alignment horizontal="right" wrapText="1"/>
    </xf>
    <xf numFmtId="167" fontId="0" fillId="0" borderId="42" xfId="1" applyNumberFormat="1" applyFont="1" applyBorder="1" applyAlignment="1" applyProtection="1">
      <alignment horizontal="right" wrapText="1"/>
    </xf>
    <xf numFmtId="167" fontId="0" fillId="0" borderId="16" xfId="1" applyNumberFormat="1" applyFont="1" applyBorder="1" applyAlignment="1" applyProtection="1">
      <alignment horizontal="right" wrapText="1"/>
    </xf>
    <xf numFmtId="167" fontId="0" fillId="0" borderId="61" xfId="1" applyNumberFormat="1" applyFont="1" applyBorder="1" applyAlignment="1" applyProtection="1">
      <alignment horizontal="right" wrapText="1"/>
    </xf>
    <xf numFmtId="167" fontId="0" fillId="3" borderId="37" xfId="1" applyNumberFormat="1" applyFont="1" applyFill="1" applyBorder="1" applyAlignment="1" applyProtection="1">
      <alignment horizontal="right" wrapText="1"/>
    </xf>
    <xf numFmtId="167" fontId="0" fillId="0" borderId="66" xfId="1" applyNumberFormat="1" applyFont="1" applyBorder="1" applyAlignment="1" applyProtection="1">
      <alignment horizontal="right" wrapText="1"/>
    </xf>
    <xf numFmtId="167" fontId="0" fillId="0" borderId="53" xfId="1" applyNumberFormat="1" applyFont="1" applyBorder="1" applyAlignment="1" applyProtection="1">
      <alignment horizontal="right" wrapText="1"/>
    </xf>
    <xf numFmtId="167" fontId="22" fillId="2" borderId="22" xfId="1" applyNumberFormat="1" applyFont="1" applyFill="1" applyBorder="1" applyAlignment="1" applyProtection="1">
      <alignment horizontal="right" wrapText="1"/>
    </xf>
    <xf numFmtId="167" fontId="22" fillId="2" borderId="21" xfId="1" applyNumberFormat="1" applyFont="1" applyFill="1" applyBorder="1" applyAlignment="1" applyProtection="1">
      <alignment horizontal="right" wrapText="1"/>
    </xf>
    <xf numFmtId="167" fontId="0" fillId="3" borderId="31" xfId="1" applyNumberFormat="1" applyFont="1" applyFill="1" applyBorder="1" applyAlignment="1" applyProtection="1">
      <alignment horizontal="right" wrapText="1"/>
    </xf>
    <xf numFmtId="167" fontId="15" fillId="2" borderId="49" xfId="1" applyNumberFormat="1" applyFont="1" applyFill="1" applyBorder="1" applyAlignment="1" applyProtection="1">
      <alignment horizontal="right" wrapText="1"/>
    </xf>
    <xf numFmtId="167" fontId="15" fillId="2" borderId="53" xfId="1" applyNumberFormat="1" applyFont="1" applyFill="1" applyBorder="1" applyAlignment="1" applyProtection="1">
      <alignment horizontal="right" wrapText="1"/>
    </xf>
    <xf numFmtId="167" fontId="15" fillId="2" borderId="23" xfId="1" applyNumberFormat="1" applyFont="1" applyFill="1" applyBorder="1" applyAlignment="1" applyProtection="1">
      <alignment horizontal="right" wrapText="1"/>
    </xf>
    <xf numFmtId="167" fontId="15" fillId="0" borderId="29" xfId="1" applyNumberFormat="1" applyFont="1" applyBorder="1" applyAlignment="1" applyProtection="1">
      <alignment horizontal="right" wrapText="1"/>
    </xf>
    <xf numFmtId="167" fontId="15" fillId="0" borderId="33" xfId="1" applyNumberFormat="1" applyFont="1" applyBorder="1" applyAlignment="1" applyProtection="1">
      <alignment horizontal="right" wrapText="1"/>
    </xf>
    <xf numFmtId="167" fontId="15" fillId="0" borderId="44" xfId="1" applyNumberFormat="1" applyFont="1" applyBorder="1" applyAlignment="1" applyProtection="1">
      <alignment horizontal="right" wrapText="1"/>
    </xf>
    <xf numFmtId="167" fontId="15" fillId="0" borderId="45" xfId="1" applyNumberFormat="1" applyFont="1" applyBorder="1" applyAlignment="1" applyProtection="1">
      <alignment horizontal="right" wrapText="1"/>
    </xf>
    <xf numFmtId="167" fontId="15" fillId="2" borderId="21" xfId="1" applyNumberFormat="1" applyFont="1" applyFill="1" applyBorder="1" applyAlignment="1" applyProtection="1">
      <alignment horizontal="right" wrapText="1"/>
    </xf>
    <xf numFmtId="167" fontId="15" fillId="2" borderId="19" xfId="1" applyNumberFormat="1" applyFont="1" applyFill="1" applyBorder="1" applyAlignment="1" applyProtection="1">
      <alignment horizontal="right" vertical="center"/>
    </xf>
    <xf numFmtId="167" fontId="15" fillId="0" borderId="33" xfId="1" applyNumberFormat="1" applyFont="1" applyBorder="1" applyAlignment="1" applyProtection="1">
      <alignment horizontal="right" vertical="center"/>
    </xf>
    <xf numFmtId="167" fontId="15" fillId="0" borderId="45" xfId="1" applyNumberFormat="1" applyFont="1" applyBorder="1" applyAlignment="1" applyProtection="1">
      <alignment horizontal="right" vertical="center"/>
    </xf>
    <xf numFmtId="167" fontId="15" fillId="0" borderId="38" xfId="1" applyNumberFormat="1" applyFont="1" applyBorder="1" applyAlignment="1" applyProtection="1">
      <alignment horizontal="right" wrapText="1"/>
    </xf>
    <xf numFmtId="167" fontId="15" fillId="0" borderId="52" xfId="1" applyNumberFormat="1" applyFont="1" applyBorder="1" applyAlignment="1" applyProtection="1">
      <alignment horizontal="right" wrapText="1"/>
    </xf>
    <xf numFmtId="167" fontId="15" fillId="0" borderId="52" xfId="1" applyNumberFormat="1" applyFont="1" applyBorder="1" applyAlignment="1" applyProtection="1">
      <alignment horizontal="right" vertical="center"/>
    </xf>
    <xf numFmtId="167" fontId="15" fillId="2" borderId="48" xfId="1" applyNumberFormat="1" applyFont="1" applyFill="1" applyBorder="1" applyAlignment="1" applyProtection="1">
      <alignment horizontal="right" wrapText="1"/>
    </xf>
    <xf numFmtId="167" fontId="15" fillId="2" borderId="55" xfId="1" applyNumberFormat="1" applyFont="1" applyFill="1" applyBorder="1" applyAlignment="1" applyProtection="1">
      <alignment horizontal="right" wrapText="1"/>
    </xf>
    <xf numFmtId="167" fontId="15" fillId="2" borderId="55" xfId="1" applyNumberFormat="1" applyFont="1" applyFill="1" applyBorder="1" applyAlignment="1" applyProtection="1">
      <alignment horizontal="right" vertical="center"/>
    </xf>
    <xf numFmtId="167" fontId="15" fillId="0" borderId="17" xfId="1" applyNumberFormat="1" applyFont="1" applyBorder="1" applyAlignment="1" applyProtection="1">
      <alignment horizontal="right" wrapText="1"/>
    </xf>
    <xf numFmtId="167" fontId="15" fillId="0" borderId="63" xfId="1" applyNumberFormat="1" applyFont="1" applyBorder="1" applyAlignment="1" applyProtection="1">
      <alignment horizontal="right" wrapText="1"/>
    </xf>
    <xf numFmtId="167" fontId="15" fillId="0" borderId="63" xfId="1" applyNumberFormat="1" applyFont="1" applyBorder="1" applyAlignment="1" applyProtection="1">
      <alignment horizontal="right" vertical="center"/>
    </xf>
    <xf numFmtId="167" fontId="22" fillId="2" borderId="48" xfId="1" applyNumberFormat="1" applyFont="1" applyFill="1" applyBorder="1" applyAlignment="1" applyProtection="1">
      <alignment horizontal="right" wrapText="1"/>
    </xf>
    <xf numFmtId="167" fontId="22" fillId="2" borderId="48" xfId="1" applyNumberFormat="1" applyFont="1" applyFill="1" applyBorder="1" applyAlignment="1" applyProtection="1">
      <alignment horizontal="right" vertical="center"/>
    </xf>
    <xf numFmtId="167" fontId="15" fillId="0" borderId="29" xfId="1" applyNumberFormat="1" applyFont="1" applyBorder="1" applyAlignment="1" applyProtection="1">
      <alignment horizontal="right" vertical="center"/>
    </xf>
    <xf numFmtId="167" fontId="15" fillId="0" borderId="38" xfId="1" applyNumberFormat="1" applyFont="1" applyBorder="1" applyAlignment="1" applyProtection="1">
      <alignment horizontal="right" vertical="center"/>
    </xf>
    <xf numFmtId="167" fontId="15" fillId="5" borderId="71" xfId="0" applyNumberFormat="1" applyFont="1" applyFill="1" applyBorder="1" applyAlignment="1">
      <alignment horizontal="right" wrapText="1"/>
    </xf>
    <xf numFmtId="167" fontId="22" fillId="2" borderId="49" xfId="1" applyNumberFormat="1" applyFont="1" applyFill="1" applyBorder="1" applyAlignment="1" applyProtection="1">
      <alignment horizontal="right" wrapText="1"/>
    </xf>
    <xf numFmtId="167" fontId="22" fillId="0" borderId="49" xfId="1" applyNumberFormat="1" applyFont="1" applyBorder="1" applyAlignment="1" applyProtection="1">
      <alignment horizontal="right" wrapText="1"/>
    </xf>
    <xf numFmtId="167" fontId="22" fillId="0" borderId="48" xfId="1" applyNumberFormat="1" applyFont="1" applyBorder="1" applyAlignment="1" applyProtection="1">
      <alignment horizontal="right" wrapText="1"/>
    </xf>
    <xf numFmtId="167" fontId="15" fillId="5" borderId="73" xfId="0" applyNumberFormat="1" applyFont="1" applyFill="1" applyBorder="1" applyAlignment="1">
      <alignment horizontal="right" wrapText="1"/>
    </xf>
    <xf numFmtId="167" fontId="22" fillId="2" borderId="23" xfId="1" applyNumberFormat="1" applyFont="1" applyFill="1" applyBorder="1" applyAlignment="1" applyProtection="1">
      <alignment horizontal="right" wrapText="1"/>
    </xf>
    <xf numFmtId="167" fontId="22" fillId="2" borderId="24" xfId="2" applyNumberFormat="1" applyFont="1" applyFill="1" applyBorder="1" applyAlignment="1" applyProtection="1">
      <alignment horizontal="right" wrapText="1"/>
    </xf>
    <xf numFmtId="167" fontId="0" fillId="0" borderId="32" xfId="2" applyNumberFormat="1" applyFont="1" applyBorder="1" applyAlignment="1" applyProtection="1">
      <alignment horizontal="right" wrapText="1"/>
    </xf>
    <xf numFmtId="167" fontId="0" fillId="0" borderId="41" xfId="2" applyNumberFormat="1" applyFont="1" applyBorder="1" applyAlignment="1" applyProtection="1">
      <alignment horizontal="right" wrapText="1"/>
    </xf>
    <xf numFmtId="167" fontId="15" fillId="2" borderId="54" xfId="2" applyNumberFormat="1" applyFont="1" applyFill="1" applyBorder="1" applyAlignment="1" applyProtection="1">
      <alignment horizontal="right" wrapText="1"/>
    </xf>
    <xf numFmtId="167" fontId="15" fillId="0" borderId="49" xfId="1" applyNumberFormat="1" applyFont="1" applyBorder="1" applyAlignment="1" applyProtection="1">
      <alignment horizontal="right" wrapText="1"/>
    </xf>
    <xf numFmtId="167" fontId="15" fillId="0" borderId="53" xfId="1" applyNumberFormat="1" applyFont="1" applyBorder="1" applyAlignment="1" applyProtection="1">
      <alignment horizontal="right" wrapText="1"/>
    </xf>
    <xf numFmtId="167" fontId="15" fillId="0" borderId="54" xfId="2" applyNumberFormat="1" applyFont="1" applyBorder="1" applyAlignment="1" applyProtection="1">
      <alignment horizontal="right" wrapText="1"/>
    </xf>
    <xf numFmtId="167" fontId="0" fillId="0" borderId="49" xfId="1" applyNumberFormat="1" applyFont="1" applyBorder="1" applyAlignment="1" applyProtection="1">
      <alignment horizontal="right" wrapText="1"/>
    </xf>
    <xf numFmtId="167" fontId="0" fillId="0" borderId="43" xfId="2" applyNumberFormat="1" applyFont="1" applyBorder="1" applyAlignment="1" applyProtection="1">
      <alignment horizontal="right" wrapText="1"/>
    </xf>
    <xf numFmtId="167" fontId="15" fillId="2" borderId="22" xfId="1" applyNumberFormat="1" applyFont="1" applyFill="1" applyBorder="1" applyAlignment="1" applyProtection="1">
      <alignment horizontal="right" wrapText="1"/>
    </xf>
    <xf numFmtId="167" fontId="15" fillId="2" borderId="24" xfId="2" applyNumberFormat="1" applyFont="1" applyFill="1" applyBorder="1" applyAlignment="1" applyProtection="1">
      <alignment horizontal="right" wrapText="1"/>
    </xf>
    <xf numFmtId="167" fontId="0" fillId="0" borderId="62" xfId="2" applyNumberFormat="1" applyFont="1" applyBorder="1" applyAlignment="1" applyProtection="1">
      <alignment horizontal="right" wrapText="1"/>
    </xf>
    <xf numFmtId="167" fontId="15" fillId="5" borderId="72" xfId="2" applyNumberFormat="1" applyFont="1" applyFill="1" applyBorder="1" applyAlignment="1" applyProtection="1">
      <alignment horizontal="right" wrapText="1"/>
    </xf>
    <xf numFmtId="167" fontId="25" fillId="0" borderId="42" xfId="1" applyNumberFormat="1" applyFont="1" applyBorder="1" applyAlignment="1" applyProtection="1">
      <alignment horizontal="right" wrapText="1"/>
    </xf>
    <xf numFmtId="167" fontId="15" fillId="0" borderId="28" xfId="1" applyNumberFormat="1" applyFont="1" applyBorder="1" applyAlignment="1" applyProtection="1">
      <alignment horizontal="right" wrapText="1"/>
    </xf>
    <xf numFmtId="167" fontId="15" fillId="0" borderId="50" xfId="1" applyNumberFormat="1" applyFont="1" applyBorder="1" applyAlignment="1" applyProtection="1">
      <alignment horizontal="right" wrapText="1"/>
    </xf>
    <xf numFmtId="167" fontId="15" fillId="0" borderId="55" xfId="1" applyNumberFormat="1" applyFont="1" applyBorder="1" applyAlignment="1" applyProtection="1">
      <alignment horizontal="right" wrapText="1"/>
    </xf>
    <xf numFmtId="167" fontId="15" fillId="0" borderId="37" xfId="1" applyNumberFormat="1" applyFont="1" applyBorder="1" applyAlignment="1" applyProtection="1">
      <alignment horizontal="right" wrapText="1"/>
    </xf>
    <xf numFmtId="167" fontId="15" fillId="0" borderId="7" xfId="1" applyNumberFormat="1" applyFont="1" applyBorder="1" applyAlignment="1" applyProtection="1">
      <alignment horizontal="right" wrapText="1"/>
    </xf>
    <xf numFmtId="167" fontId="15" fillId="5" borderId="73" xfId="1" applyNumberFormat="1" applyFont="1" applyFill="1" applyBorder="1" applyAlignment="1" applyProtection="1">
      <alignment horizontal="right" wrapText="1"/>
    </xf>
    <xf numFmtId="167" fontId="15" fillId="5" borderId="69" xfId="1" applyNumberFormat="1" applyFont="1" applyFill="1" applyBorder="1" applyAlignment="1" applyProtection="1">
      <alignment horizontal="right" wrapText="1"/>
    </xf>
    <xf numFmtId="0" fontId="8" fillId="0" borderId="95" xfId="0" applyFont="1" applyBorder="1"/>
    <xf numFmtId="9" fontId="8" fillId="0" borderId="112" xfId="2" applyFont="1" applyBorder="1" applyAlignment="1" applyProtection="1"/>
    <xf numFmtId="3" fontId="8" fillId="0" borderId="97" xfId="0" applyNumberFormat="1" applyFont="1" applyBorder="1"/>
    <xf numFmtId="0" fontId="8" fillId="0" borderId="122" xfId="0" applyFont="1" applyFill="1" applyBorder="1"/>
    <xf numFmtId="3" fontId="0" fillId="0" borderId="0" xfId="0" applyNumberFormat="1"/>
    <xf numFmtId="167" fontId="0" fillId="0" borderId="31" xfId="1" applyNumberFormat="1" applyFont="1" applyFill="1" applyBorder="1" applyAlignment="1" applyProtection="1">
      <alignment horizontal="right" wrapText="1"/>
    </xf>
    <xf numFmtId="167" fontId="0" fillId="0" borderId="42" xfId="1" applyNumberFormat="1" applyFont="1" applyFill="1" applyBorder="1" applyAlignment="1" applyProtection="1">
      <alignment horizontal="right" wrapText="1"/>
    </xf>
    <xf numFmtId="167" fontId="0" fillId="0" borderId="61" xfId="1" applyNumberFormat="1" applyFont="1" applyFill="1" applyBorder="1" applyAlignment="1" applyProtection="1">
      <alignment horizontal="right" wrapText="1"/>
    </xf>
    <xf numFmtId="0" fontId="8" fillId="0" borderId="0" xfId="0" applyFont="1" applyFill="1" applyBorder="1"/>
    <xf numFmtId="3" fontId="33" fillId="0" borderId="4" xfId="0" applyNumberFormat="1" applyFont="1" applyFill="1" applyBorder="1"/>
    <xf numFmtId="0" fontId="8" fillId="0" borderId="4" xfId="0" applyFont="1" applyFill="1" applyBorder="1"/>
    <xf numFmtId="3" fontId="8" fillId="0" borderId="97" xfId="0" applyNumberFormat="1" applyFont="1" applyFill="1" applyBorder="1"/>
    <xf numFmtId="3" fontId="8" fillId="0" borderId="88" xfId="0" applyNumberFormat="1" applyFont="1" applyFill="1" applyBorder="1"/>
    <xf numFmtId="0" fontId="8" fillId="0" borderId="88" xfId="0" applyFont="1" applyFill="1" applyBorder="1"/>
    <xf numFmtId="167" fontId="0" fillId="0" borderId="40" xfId="1" applyNumberFormat="1" applyFont="1" applyFill="1" applyBorder="1" applyAlignment="1" applyProtection="1">
      <alignment horizontal="right" wrapText="1"/>
    </xf>
    <xf numFmtId="167" fontId="0" fillId="0" borderId="28" xfId="1" applyNumberFormat="1" applyFont="1" applyFill="1" applyBorder="1" applyAlignment="1" applyProtection="1">
      <alignment horizontal="right" wrapText="1"/>
    </xf>
    <xf numFmtId="167" fontId="0" fillId="0" borderId="37" xfId="1" applyNumberFormat="1" applyFont="1" applyFill="1" applyBorder="1" applyAlignment="1" applyProtection="1">
      <alignment horizontal="right" wrapText="1"/>
    </xf>
    <xf numFmtId="167" fontId="0" fillId="0" borderId="50" xfId="1" applyNumberFormat="1" applyFont="1" applyFill="1" applyBorder="1" applyAlignment="1" applyProtection="1">
      <alignment horizontal="right" wrapText="1"/>
    </xf>
    <xf numFmtId="3" fontId="10" fillId="0" borderId="0" xfId="1" applyNumberFormat="1" applyFont="1" applyFill="1" applyBorder="1" applyAlignment="1" applyProtection="1"/>
    <xf numFmtId="0" fontId="10" fillId="0" borderId="115" xfId="0" applyFont="1" applyBorder="1"/>
    <xf numFmtId="3" fontId="10" fillId="0" borderId="96" xfId="1" applyNumberFormat="1" applyFont="1" applyBorder="1" applyAlignment="1" applyProtection="1"/>
    <xf numFmtId="0" fontId="0" fillId="9" borderId="0" xfId="0" applyFill="1"/>
    <xf numFmtId="0" fontId="0" fillId="8" borderId="0" xfId="0" applyFill="1"/>
    <xf numFmtId="3" fontId="10" fillId="0" borderId="0" xfId="1" applyNumberFormat="1" applyFont="1" applyFill="1" applyBorder="1" applyAlignment="1" applyProtection="1">
      <alignment vertical="center"/>
    </xf>
    <xf numFmtId="0" fontId="10" fillId="0" borderId="6" xfId="0" applyFont="1" applyBorder="1"/>
    <xf numFmtId="3" fontId="10" fillId="0" borderId="4" xfId="1" applyNumberFormat="1" applyFont="1" applyFill="1" applyBorder="1" applyAlignment="1" applyProtection="1">
      <alignment vertical="center"/>
    </xf>
    <xf numFmtId="9" fontId="43" fillId="0" borderId="86" xfId="2" applyFont="1" applyBorder="1" applyProtection="1"/>
    <xf numFmtId="3" fontId="10" fillId="0" borderId="91" xfId="1" applyNumberFormat="1" applyFont="1" applyFill="1" applyBorder="1" applyAlignment="1" applyProtection="1"/>
    <xf numFmtId="3" fontId="10" fillId="0" borderId="4" xfId="1" applyNumberFormat="1" applyFont="1" applyFill="1" applyBorder="1" applyAlignment="1" applyProtection="1"/>
    <xf numFmtId="3" fontId="10" fillId="0" borderId="97" xfId="1" applyNumberFormat="1" applyFont="1" applyFill="1" applyBorder="1" applyAlignment="1" applyProtection="1"/>
    <xf numFmtId="9" fontId="10" fillId="0" borderId="123" xfId="2" applyFont="1" applyBorder="1" applyAlignment="1" applyProtection="1"/>
    <xf numFmtId="9" fontId="10" fillId="0" borderId="124" xfId="2" applyFont="1" applyBorder="1" applyAlignment="1" applyProtection="1"/>
    <xf numFmtId="3" fontId="10" fillId="0" borderId="66" xfId="1" applyNumberFormat="1" applyFont="1" applyBorder="1" applyAlignment="1" applyProtection="1"/>
    <xf numFmtId="3" fontId="10" fillId="0" borderId="83" xfId="1" applyNumberFormat="1" applyFont="1" applyFill="1" applyBorder="1" applyAlignment="1" applyProtection="1"/>
    <xf numFmtId="167" fontId="15" fillId="5" borderId="71" xfId="0" applyNumberFormat="1" applyFont="1" applyFill="1" applyBorder="1" applyAlignment="1">
      <alignment horizontal="center" vertical="center" wrapText="1"/>
    </xf>
    <xf numFmtId="167" fontId="15" fillId="5" borderId="71" xfId="0" applyNumberFormat="1" applyFont="1" applyFill="1" applyBorder="1" applyAlignment="1">
      <alignment horizontal="center" vertical="center"/>
    </xf>
    <xf numFmtId="166" fontId="29" fillId="3" borderId="125" xfId="0" applyNumberFormat="1" applyFont="1" applyFill="1" applyBorder="1" applyAlignment="1">
      <alignment horizontal="center" vertical="center" wrapText="1"/>
    </xf>
    <xf numFmtId="0" fontId="28" fillId="3" borderId="57" xfId="0" applyFont="1" applyFill="1" applyBorder="1" applyAlignment="1"/>
    <xf numFmtId="49" fontId="28" fillId="3" borderId="126" xfId="0" applyNumberFormat="1" applyFont="1" applyFill="1" applyBorder="1" applyAlignment="1">
      <alignment horizontal="center"/>
    </xf>
    <xf numFmtId="0" fontId="28" fillId="3" borderId="51" xfId="0" applyFont="1" applyFill="1" applyBorder="1" applyAlignment="1"/>
    <xf numFmtId="167" fontId="15" fillId="0" borderId="42" xfId="1" applyNumberFormat="1" applyFont="1" applyBorder="1" applyAlignment="1" applyProtection="1">
      <alignment horizontal="right" wrapText="1"/>
    </xf>
    <xf numFmtId="0" fontId="10" fillId="0" borderId="127" xfId="0" applyFont="1" applyBorder="1" applyAlignment="1"/>
    <xf numFmtId="49" fontId="28" fillId="3" borderId="128" xfId="0" applyNumberFormat="1" applyFont="1" applyFill="1" applyBorder="1" applyAlignment="1">
      <alignment horizontal="center"/>
    </xf>
    <xf numFmtId="0" fontId="10" fillId="0" borderId="0" xfId="0" applyFont="1" applyBorder="1" applyAlignment="1"/>
    <xf numFmtId="167" fontId="15" fillId="0" borderId="129" xfId="1" applyNumberFormat="1" applyFont="1" applyBorder="1" applyAlignment="1" applyProtection="1">
      <alignment horizontal="right" wrapText="1"/>
    </xf>
    <xf numFmtId="167" fontId="25" fillId="0" borderId="29" xfId="1" applyNumberFormat="1" applyFont="1" applyFill="1" applyBorder="1" applyAlignment="1" applyProtection="1">
      <alignment horizontal="right" wrapText="1"/>
    </xf>
    <xf numFmtId="167" fontId="25" fillId="0" borderId="38" xfId="1" applyNumberFormat="1" applyFont="1" applyFill="1" applyBorder="1" applyAlignment="1" applyProtection="1">
      <alignment horizontal="right" wrapText="1"/>
    </xf>
    <xf numFmtId="167" fontId="25" fillId="0" borderId="42" xfId="1" applyNumberFormat="1" applyFont="1" applyFill="1" applyBorder="1" applyAlignment="1" applyProtection="1">
      <alignment horizontal="right" wrapText="1"/>
    </xf>
    <xf numFmtId="167" fontId="15" fillId="0" borderId="33" xfId="1" applyNumberFormat="1" applyFont="1" applyFill="1" applyBorder="1" applyAlignment="1" applyProtection="1">
      <alignment horizontal="right" wrapText="1"/>
    </xf>
    <xf numFmtId="167" fontId="15" fillId="0" borderId="55" xfId="1" applyNumberFormat="1" applyFont="1" applyFill="1" applyBorder="1" applyAlignment="1" applyProtection="1">
      <alignment horizontal="right" wrapText="1"/>
    </xf>
    <xf numFmtId="167" fontId="15" fillId="0" borderId="45" xfId="1" applyNumberFormat="1" applyFont="1" applyFill="1" applyBorder="1" applyAlignment="1" applyProtection="1">
      <alignment horizontal="right" wrapText="1"/>
    </xf>
    <xf numFmtId="167" fontId="15" fillId="0" borderId="7" xfId="1" applyNumberFormat="1" applyFont="1" applyFill="1" applyBorder="1" applyAlignment="1" applyProtection="1">
      <alignment horizontal="right" wrapText="1"/>
    </xf>
    <xf numFmtId="0" fontId="5" fillId="10" borderId="2" xfId="0" applyFont="1" applyFill="1" applyBorder="1"/>
    <xf numFmtId="0" fontId="5" fillId="10" borderId="3" xfId="0" applyFont="1" applyFill="1" applyBorder="1"/>
    <xf numFmtId="49" fontId="5" fillId="10" borderId="3" xfId="0" applyNumberFormat="1" applyFont="1" applyFill="1" applyBorder="1"/>
    <xf numFmtId="3" fontId="5" fillId="10" borderId="4" xfId="0" applyNumberFormat="1" applyFont="1" applyFill="1" applyBorder="1"/>
    <xf numFmtId="9" fontId="5" fillId="10" borderId="4" xfId="2" applyFont="1" applyFill="1" applyBorder="1" applyAlignment="1" applyProtection="1"/>
    <xf numFmtId="3" fontId="10" fillId="0" borderId="4" xfId="0" applyNumberFormat="1" applyFont="1" applyFill="1" applyBorder="1"/>
    <xf numFmtId="9" fontId="10" fillId="0" borderId="4" xfId="2" applyFont="1" applyFill="1" applyBorder="1" applyAlignment="1" applyProtection="1"/>
    <xf numFmtId="0" fontId="0" fillId="0" borderId="0" xfId="0" applyFill="1"/>
    <xf numFmtId="3" fontId="8" fillId="0" borderId="4" xfId="0" applyNumberFormat="1" applyFont="1" applyFill="1" applyBorder="1"/>
    <xf numFmtId="9" fontId="8" fillId="0" borderId="4" xfId="2" applyFont="1" applyFill="1" applyBorder="1" applyAlignment="1" applyProtection="1"/>
    <xf numFmtId="0" fontId="7" fillId="0" borderId="0" xfId="0" applyFont="1" applyFill="1"/>
    <xf numFmtId="3" fontId="6" fillId="0" borderId="4" xfId="0" applyNumberFormat="1" applyFont="1" applyFill="1" applyBorder="1"/>
    <xf numFmtId="9" fontId="6" fillId="0" borderId="4" xfId="2" applyFont="1" applyFill="1" applyBorder="1" applyAlignment="1" applyProtection="1"/>
    <xf numFmtId="3" fontId="7" fillId="0" borderId="4" xfId="0" applyNumberFormat="1" applyFont="1" applyFill="1" applyBorder="1"/>
    <xf numFmtId="9" fontId="7" fillId="0" borderId="4" xfId="2" applyFont="1" applyFill="1" applyBorder="1" applyAlignment="1" applyProtection="1"/>
    <xf numFmtId="0" fontId="4" fillId="0" borderId="0" xfId="0" applyFont="1" applyFill="1"/>
    <xf numFmtId="0" fontId="6" fillId="8" borderId="2" xfId="0" applyFont="1" applyFill="1" applyBorder="1"/>
    <xf numFmtId="0" fontId="6" fillId="8" borderId="3" xfId="0" applyFont="1" applyFill="1" applyBorder="1"/>
    <xf numFmtId="0" fontId="6" fillId="8" borderId="0" xfId="0" applyFont="1" applyFill="1" applyBorder="1"/>
    <xf numFmtId="3" fontId="6" fillId="8" borderId="4" xfId="0" applyNumberFormat="1" applyFont="1" applyFill="1" applyBorder="1"/>
    <xf numFmtId="9" fontId="6" fillId="8" borderId="4" xfId="2" applyFont="1" applyFill="1" applyBorder="1" applyAlignment="1" applyProtection="1"/>
    <xf numFmtId="0" fontId="0" fillId="8" borderId="0" xfId="0" applyFont="1" applyFill="1"/>
    <xf numFmtId="0" fontId="7" fillId="0" borderId="107" xfId="0" applyFont="1" applyBorder="1" applyAlignment="1"/>
    <xf numFmtId="0" fontId="7" fillId="0" borderId="109" xfId="0" applyFont="1" applyBorder="1" applyAlignment="1"/>
    <xf numFmtId="0" fontId="27" fillId="4" borderId="68" xfId="0" applyFont="1" applyFill="1" applyBorder="1" applyAlignment="1">
      <alignment horizontal="right" vertical="top" wrapText="1"/>
    </xf>
    <xf numFmtId="167" fontId="1" fillId="4" borderId="73" xfId="1" applyNumberFormat="1" applyFont="1" applyFill="1" applyBorder="1" applyAlignment="1" applyProtection="1"/>
    <xf numFmtId="167" fontId="1" fillId="4" borderId="69" xfId="1" applyNumberFormat="1" applyFont="1" applyFill="1" applyBorder="1" applyAlignment="1" applyProtection="1"/>
    <xf numFmtId="167" fontId="1" fillId="4" borderId="104" xfId="1" applyNumberFormat="1" applyFont="1" applyFill="1" applyBorder="1" applyAlignment="1" applyProtection="1"/>
    <xf numFmtId="167" fontId="25" fillId="0" borderId="90" xfId="1" applyNumberFormat="1" applyFont="1" applyBorder="1" applyProtection="1"/>
    <xf numFmtId="167" fontId="25" fillId="0" borderId="93" xfId="1" applyNumberFormat="1" applyFont="1" applyBorder="1" applyProtection="1"/>
    <xf numFmtId="9" fontId="25" fillId="0" borderId="99" xfId="2" applyFont="1" applyBorder="1" applyProtection="1"/>
    <xf numFmtId="167" fontId="25" fillId="0" borderId="108" xfId="1" applyNumberFormat="1" applyFont="1" applyBorder="1" applyProtection="1"/>
    <xf numFmtId="167" fontId="25" fillId="0" borderId="95" xfId="1" applyNumberFormat="1" applyFont="1" applyBorder="1" applyProtection="1"/>
    <xf numFmtId="167" fontId="25" fillId="0" borderId="96" xfId="1" applyNumberFormat="1" applyFont="1" applyBorder="1" applyProtection="1"/>
    <xf numFmtId="9" fontId="25" fillId="0" borderId="110" xfId="2" applyFont="1" applyBorder="1" applyProtection="1"/>
    <xf numFmtId="167" fontId="25" fillId="0" borderId="111" xfId="1" applyNumberFormat="1" applyFont="1" applyBorder="1" applyProtection="1"/>
    <xf numFmtId="9" fontId="27" fillId="11" borderId="98" xfId="2" applyFont="1" applyFill="1" applyBorder="1" applyProtection="1"/>
    <xf numFmtId="9" fontId="46" fillId="0" borderId="92" xfId="2" applyBorder="1" applyProtection="1"/>
    <xf numFmtId="9" fontId="46" fillId="0" borderId="112" xfId="2" applyBorder="1" applyProtection="1"/>
    <xf numFmtId="0" fontId="0" fillId="0" borderId="0" xfId="0" applyAlignment="1">
      <alignment horizontal="center" vertical="center"/>
    </xf>
    <xf numFmtId="3" fontId="35" fillId="0" borderId="48" xfId="1" applyNumberFormat="1" applyFont="1" applyBorder="1" applyAlignment="1" applyProtection="1">
      <alignment horizontal="right"/>
    </xf>
    <xf numFmtId="3" fontId="35" fillId="0" borderId="53" xfId="1" applyNumberFormat="1" applyFont="1" applyBorder="1" applyAlignment="1" applyProtection="1">
      <alignment horizontal="right"/>
    </xf>
    <xf numFmtId="3" fontId="28" fillId="0" borderId="53" xfId="1" applyNumberFormat="1" applyFont="1" applyBorder="1" applyAlignment="1" applyProtection="1">
      <alignment horizontal="right"/>
    </xf>
    <xf numFmtId="3" fontId="28" fillId="0" borderId="54" xfId="1" applyNumberFormat="1" applyFont="1" applyBorder="1" applyAlignment="1" applyProtection="1">
      <alignment horizontal="right"/>
    </xf>
    <xf numFmtId="3" fontId="35" fillId="0" borderId="29" xfId="0" applyNumberFormat="1" applyFont="1" applyBorder="1" applyAlignment="1">
      <alignment horizontal="right" vertical="center"/>
    </xf>
    <xf numFmtId="3" fontId="35" fillId="0" borderId="31" xfId="0" applyNumberFormat="1" applyFont="1" applyBorder="1" applyAlignment="1">
      <alignment horizontal="right" vertical="center"/>
    </xf>
    <xf numFmtId="3" fontId="28" fillId="0" borderId="31" xfId="0" applyNumberFormat="1" applyFont="1" applyBorder="1" applyAlignment="1">
      <alignment horizontal="right" vertical="center"/>
    </xf>
    <xf numFmtId="3" fontId="28" fillId="0" borderId="32" xfId="0" applyNumberFormat="1" applyFont="1" applyBorder="1" applyAlignment="1">
      <alignment horizontal="right" vertical="center"/>
    </xf>
    <xf numFmtId="3" fontId="25" fillId="0" borderId="31" xfId="0" applyNumberFormat="1" applyFont="1" applyBorder="1" applyAlignment="1">
      <alignment horizontal="right"/>
    </xf>
    <xf numFmtId="3" fontId="25" fillId="0" borderId="32" xfId="0" applyNumberFormat="1" applyFont="1" applyBorder="1" applyAlignment="1">
      <alignment horizontal="right"/>
    </xf>
    <xf numFmtId="3" fontId="35" fillId="0" borderId="29" xfId="1" applyNumberFormat="1" applyFont="1" applyBorder="1" applyAlignment="1" applyProtection="1">
      <alignment horizontal="right"/>
    </xf>
    <xf numFmtId="3" fontId="35" fillId="0" borderId="31" xfId="1" applyNumberFormat="1" applyFont="1" applyBorder="1" applyAlignment="1" applyProtection="1">
      <alignment horizontal="right"/>
    </xf>
    <xf numFmtId="3" fontId="28" fillId="0" borderId="31" xfId="1" applyNumberFormat="1" applyFont="1" applyBorder="1" applyAlignment="1" applyProtection="1">
      <alignment horizontal="right"/>
    </xf>
    <xf numFmtId="3" fontId="28" fillId="0" borderId="32" xfId="1" applyNumberFormat="1" applyFont="1" applyBorder="1" applyAlignment="1" applyProtection="1">
      <alignment horizontal="right"/>
    </xf>
    <xf numFmtId="3" fontId="35" fillId="0" borderId="44" xfId="0" applyNumberFormat="1" applyFont="1" applyBorder="1" applyAlignment="1">
      <alignment horizontal="right"/>
    </xf>
    <xf numFmtId="3" fontId="35" fillId="0" borderId="42" xfId="0" applyNumberFormat="1" applyFont="1" applyBorder="1" applyAlignment="1">
      <alignment horizontal="right"/>
    </xf>
    <xf numFmtId="3" fontId="25" fillId="0" borderId="42" xfId="0" applyNumberFormat="1" applyFont="1" applyBorder="1" applyAlignment="1">
      <alignment horizontal="right"/>
    </xf>
    <xf numFmtId="3" fontId="25" fillId="0" borderId="43" xfId="0" applyNumberFormat="1" applyFont="1" applyBorder="1" applyAlignment="1">
      <alignment horizontal="right"/>
    </xf>
    <xf numFmtId="3" fontId="31" fillId="4" borderId="71" xfId="1" applyNumberFormat="1" applyFont="1" applyFill="1" applyBorder="1" applyAlignment="1" applyProtection="1">
      <alignment horizontal="right"/>
    </xf>
    <xf numFmtId="3" fontId="31" fillId="4" borderId="70" xfId="1" applyNumberFormat="1" applyFont="1" applyFill="1" applyBorder="1" applyAlignment="1" applyProtection="1">
      <alignment horizontal="right"/>
    </xf>
    <xf numFmtId="3" fontId="31" fillId="4" borderId="72" xfId="1" applyNumberFormat="1" applyFont="1" applyFill="1" applyBorder="1" applyAlignment="1" applyProtection="1">
      <alignment horizontal="right"/>
    </xf>
    <xf numFmtId="3" fontId="31" fillId="4" borderId="17" xfId="1" applyNumberFormat="1" applyFont="1" applyFill="1" applyBorder="1" applyAlignment="1" applyProtection="1">
      <alignment horizontal="right"/>
    </xf>
    <xf numFmtId="3" fontId="31" fillId="4" borderId="61" xfId="1" applyNumberFormat="1" applyFont="1" applyFill="1" applyBorder="1" applyAlignment="1" applyProtection="1">
      <alignment horizontal="right"/>
    </xf>
    <xf numFmtId="3" fontId="31" fillId="4" borderId="62" xfId="1" applyNumberFormat="1" applyFont="1" applyFill="1" applyBorder="1" applyAlignment="1" applyProtection="1">
      <alignment horizontal="right"/>
    </xf>
    <xf numFmtId="3" fontId="35" fillId="0" borderId="44" xfId="1" applyNumberFormat="1" applyFont="1" applyBorder="1" applyAlignment="1" applyProtection="1">
      <alignment horizontal="right" vertical="center"/>
    </xf>
    <xf numFmtId="3" fontId="22" fillId="7" borderId="119" xfId="0" applyNumberFormat="1" applyFont="1" applyFill="1" applyBorder="1" applyAlignment="1">
      <alignment horizontal="right" vertical="center"/>
    </xf>
    <xf numFmtId="3" fontId="10" fillId="0" borderId="114" xfId="0" applyNumberFormat="1" applyFont="1" applyBorder="1" applyAlignment="1">
      <alignment horizontal="right" vertical="center" wrapText="1"/>
    </xf>
    <xf numFmtId="3" fontId="31" fillId="2" borderId="114" xfId="0" applyNumberFormat="1" applyFont="1" applyFill="1" applyBorder="1" applyAlignment="1">
      <alignment horizontal="right" vertical="center" wrapText="1"/>
    </xf>
    <xf numFmtId="3" fontId="31" fillId="0" borderId="114" xfId="0" applyNumberFormat="1" applyFont="1" applyBorder="1" applyAlignment="1">
      <alignment horizontal="right" vertical="center" wrapText="1"/>
    </xf>
    <xf numFmtId="3" fontId="22" fillId="7" borderId="114" xfId="0" applyNumberFormat="1" applyFont="1" applyFill="1" applyBorder="1" applyAlignment="1">
      <alignment horizontal="right" vertical="center"/>
    </xf>
    <xf numFmtId="3" fontId="1" fillId="4" borderId="116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0" fillId="8" borderId="0" xfId="0" applyFill="1" applyAlignment="1">
      <alignment horizontal="center" vertical="center"/>
    </xf>
    <xf numFmtId="0" fontId="51" fillId="8" borderId="0" xfId="0" applyFont="1" applyFill="1"/>
    <xf numFmtId="0" fontId="44" fillId="12" borderId="68" xfId="0" applyFont="1" applyFill="1" applyBorder="1"/>
    <xf numFmtId="0" fontId="7" fillId="0" borderId="122" xfId="0" applyFont="1" applyBorder="1"/>
    <xf numFmtId="0" fontId="7" fillId="0" borderId="0" xfId="0" applyFont="1" applyBorder="1" applyAlignment="1">
      <alignment horizontal="right"/>
    </xf>
    <xf numFmtId="0" fontId="7" fillId="0" borderId="9" xfId="0" applyFont="1" applyBorder="1"/>
    <xf numFmtId="0" fontId="52" fillId="0" borderId="79" xfId="0" applyFont="1" applyBorder="1" applyAlignment="1">
      <alignment horizontal="center" vertical="center" wrapText="1"/>
    </xf>
    <xf numFmtId="0" fontId="53" fillId="3" borderId="80" xfId="0" applyFont="1" applyFill="1" applyBorder="1" applyAlignment="1">
      <alignment horizontal="center" vertical="center" wrapText="1"/>
    </xf>
    <xf numFmtId="0" fontId="53" fillId="3" borderId="81" xfId="0" applyFont="1" applyFill="1" applyBorder="1" applyAlignment="1">
      <alignment horizontal="center" vertical="center" wrapText="1"/>
    </xf>
    <xf numFmtId="0" fontId="52" fillId="2" borderId="70" xfId="0" applyFont="1" applyFill="1" applyBorder="1" applyAlignment="1">
      <alignment horizontal="center" vertical="center" wrapText="1"/>
    </xf>
    <xf numFmtId="0" fontId="53" fillId="2" borderId="71" xfId="0" applyFont="1" applyFill="1" applyBorder="1" applyAlignment="1">
      <alignment horizontal="center" vertical="center" wrapText="1"/>
    </xf>
    <xf numFmtId="0" fontId="53" fillId="2" borderId="70" xfId="0" applyFont="1" applyFill="1" applyBorder="1" applyAlignment="1">
      <alignment horizontal="center" vertical="center" wrapText="1"/>
    </xf>
    <xf numFmtId="0" fontId="53" fillId="2" borderId="98" xfId="0" applyFont="1" applyFill="1" applyBorder="1" applyAlignment="1">
      <alignment horizontal="center" vertical="center" wrapText="1"/>
    </xf>
    <xf numFmtId="0" fontId="53" fillId="2" borderId="72" xfId="0" applyFont="1" applyFill="1" applyBorder="1" applyAlignment="1">
      <alignment horizontal="center" vertical="center" wrapText="1"/>
    </xf>
    <xf numFmtId="165" fontId="52" fillId="2" borderId="70" xfId="1" applyNumberFormat="1" applyFont="1" applyFill="1" applyBorder="1" applyAlignment="1" applyProtection="1">
      <alignment horizontal="center" vertical="center" wrapText="1"/>
    </xf>
    <xf numFmtId="0" fontId="53" fillId="2" borderId="12" xfId="0" applyFont="1" applyFill="1" applyBorder="1" applyAlignment="1">
      <alignment horizontal="center" vertical="center" wrapText="1"/>
    </xf>
    <xf numFmtId="165" fontId="52" fillId="2" borderId="69" xfId="1" applyNumberFormat="1" applyFont="1" applyFill="1" applyBorder="1" applyAlignment="1" applyProtection="1">
      <alignment horizontal="center" vertical="center" wrapText="1"/>
    </xf>
    <xf numFmtId="0" fontId="9" fillId="8" borderId="9" xfId="3" applyFont="1" applyFill="1" applyBorder="1" applyAlignment="1">
      <alignment horizontal="center" vertical="center" wrapText="1"/>
    </xf>
    <xf numFmtId="0" fontId="8" fillId="9" borderId="82" xfId="3" applyFont="1" applyFill="1" applyBorder="1" applyAlignment="1">
      <alignment horizontal="center" vertical="top" wrapText="1"/>
    </xf>
    <xf numFmtId="0" fontId="1" fillId="9" borderId="83" xfId="3" applyFont="1" applyFill="1" applyBorder="1" applyAlignment="1">
      <alignment vertical="top" wrapText="1"/>
    </xf>
    <xf numFmtId="0" fontId="31" fillId="9" borderId="84" xfId="3" applyFont="1" applyFill="1" applyBorder="1" applyAlignment="1">
      <alignment horizontal="center" vertical="center" wrapText="1"/>
    </xf>
    <xf numFmtId="0" fontId="10" fillId="0" borderId="85" xfId="3" applyFont="1" applyBorder="1" applyAlignment="1">
      <alignment horizontal="center" vertical="top" wrapText="1"/>
    </xf>
    <xf numFmtId="0" fontId="10" fillId="0" borderId="4" xfId="3" applyFont="1" applyBorder="1" applyAlignment="1">
      <alignment horizontal="left" vertical="top" wrapText="1"/>
    </xf>
    <xf numFmtId="3" fontId="10" fillId="0" borderId="86" xfId="0" applyNumberFormat="1" applyFont="1" applyBorder="1" applyAlignment="1">
      <alignment horizontal="right" vertical="top" wrapText="1"/>
    </xf>
    <xf numFmtId="0" fontId="31" fillId="13" borderId="85" xfId="3" applyFont="1" applyFill="1" applyBorder="1" applyAlignment="1">
      <alignment horizontal="center" vertical="top" wrapText="1"/>
    </xf>
    <xf numFmtId="0" fontId="31" fillId="13" borderId="4" xfId="3" applyFont="1" applyFill="1" applyBorder="1" applyAlignment="1">
      <alignment horizontal="left" vertical="top" wrapText="1"/>
    </xf>
    <xf numFmtId="3" fontId="31" fillId="13" borderId="86" xfId="0" applyNumberFormat="1" applyFont="1" applyFill="1" applyBorder="1" applyAlignment="1">
      <alignment horizontal="right" vertical="top" wrapText="1"/>
    </xf>
    <xf numFmtId="0" fontId="31" fillId="14" borderId="85" xfId="3" applyFont="1" applyFill="1" applyBorder="1" applyAlignment="1">
      <alignment horizontal="center" vertical="top" wrapText="1"/>
    </xf>
    <xf numFmtId="0" fontId="31" fillId="14" borderId="4" xfId="3" applyFont="1" applyFill="1" applyBorder="1" applyAlignment="1">
      <alignment horizontal="left" vertical="top" wrapText="1"/>
    </xf>
    <xf numFmtId="3" fontId="31" fillId="14" borderId="86" xfId="0" applyNumberFormat="1" applyFont="1" applyFill="1" applyBorder="1" applyAlignment="1">
      <alignment horizontal="right" vertical="top" wrapText="1"/>
    </xf>
    <xf numFmtId="3" fontId="10" fillId="0" borderId="86" xfId="3" applyNumberFormat="1" applyFont="1" applyBorder="1" applyAlignment="1">
      <alignment horizontal="right" vertical="top" wrapText="1"/>
    </xf>
    <xf numFmtId="3" fontId="31" fillId="13" borderId="86" xfId="3" applyNumberFormat="1" applyFont="1" applyFill="1" applyBorder="1" applyAlignment="1">
      <alignment horizontal="right" vertical="top" wrapText="1"/>
    </xf>
    <xf numFmtId="3" fontId="31" fillId="14" borderId="86" xfId="3" applyNumberFormat="1" applyFont="1" applyFill="1" applyBorder="1" applyAlignment="1">
      <alignment horizontal="right" vertical="top" wrapText="1"/>
    </xf>
    <xf numFmtId="0" fontId="31" fillId="15" borderId="85" xfId="3" applyFont="1" applyFill="1" applyBorder="1" applyAlignment="1">
      <alignment horizontal="center" vertical="top" wrapText="1"/>
    </xf>
    <xf numFmtId="0" fontId="31" fillId="15" borderId="4" xfId="3" applyFont="1" applyFill="1" applyBorder="1" applyAlignment="1">
      <alignment horizontal="left" vertical="top" wrapText="1"/>
    </xf>
    <xf numFmtId="3" fontId="31" fillId="15" borderId="86" xfId="0" applyNumberFormat="1" applyFont="1" applyFill="1" applyBorder="1" applyAlignment="1">
      <alignment horizontal="right" vertical="top" wrapText="1"/>
    </xf>
    <xf numFmtId="0" fontId="31" fillId="0" borderId="85" xfId="3" applyFont="1" applyBorder="1" applyAlignment="1">
      <alignment horizontal="center" vertical="top" wrapText="1"/>
    </xf>
    <xf numFmtId="0" fontId="31" fillId="0" borderId="4" xfId="3" applyFont="1" applyBorder="1" applyAlignment="1">
      <alignment horizontal="left" vertical="top" wrapText="1"/>
    </xf>
    <xf numFmtId="3" fontId="31" fillId="0" borderId="86" xfId="0" applyNumberFormat="1" applyFont="1" applyBorder="1" applyAlignment="1">
      <alignment horizontal="right" vertical="top" wrapText="1"/>
    </xf>
    <xf numFmtId="3" fontId="31" fillId="0" borderId="86" xfId="3" applyNumberFormat="1" applyFont="1" applyBorder="1" applyAlignment="1">
      <alignment horizontal="right" vertical="top" wrapText="1"/>
    </xf>
    <xf numFmtId="0" fontId="31" fillId="11" borderId="87" xfId="3" applyFont="1" applyFill="1" applyBorder="1" applyAlignment="1">
      <alignment horizontal="center" vertical="top" wrapText="1"/>
    </xf>
    <xf numFmtId="0" fontId="31" fillId="11" borderId="88" xfId="3" applyFont="1" applyFill="1" applyBorder="1" applyAlignment="1">
      <alignment horizontal="left" vertical="top" wrapText="1"/>
    </xf>
    <xf numFmtId="3" fontId="31" fillId="11" borderId="89" xfId="3" applyNumberFormat="1" applyFont="1" applyFill="1" applyBorder="1" applyAlignment="1">
      <alignment horizontal="right" vertical="top" wrapText="1"/>
    </xf>
    <xf numFmtId="9" fontId="27" fillId="11" borderId="72" xfId="2" applyFont="1" applyFill="1" applyBorder="1" applyProtection="1"/>
    <xf numFmtId="0" fontId="1" fillId="9" borderId="11" xfId="0" applyFont="1" applyFill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top" wrapText="1"/>
    </xf>
    <xf numFmtId="0" fontId="55" fillId="0" borderId="0" xfId="0" applyFont="1" applyAlignment="1">
      <alignment horizontal="center" vertical="top" wrapText="1"/>
    </xf>
    <xf numFmtId="0" fontId="55" fillId="0" borderId="0" xfId="0" applyFont="1" applyAlignment="1">
      <alignment horizontal="left" vertical="top" wrapText="1"/>
    </xf>
    <xf numFmtId="3" fontId="55" fillId="0" borderId="0" xfId="0" applyNumberFormat="1" applyFont="1" applyAlignment="1">
      <alignment horizontal="right" vertical="top" wrapText="1"/>
    </xf>
    <xf numFmtId="0" fontId="10" fillId="0" borderId="82" xfId="0" applyFont="1" applyBorder="1" applyAlignment="1">
      <alignment horizontal="center" vertical="top" wrapText="1"/>
    </xf>
    <xf numFmtId="0" fontId="10" fillId="0" borderId="84" xfId="0" applyFont="1" applyBorder="1" applyAlignment="1">
      <alignment horizontal="left" vertical="top" wrapText="1"/>
    </xf>
    <xf numFmtId="3" fontId="10" fillId="0" borderId="131" xfId="0" applyNumberFormat="1" applyFont="1" applyBorder="1" applyAlignment="1">
      <alignment horizontal="right" vertical="top" wrapText="1"/>
    </xf>
    <xf numFmtId="0" fontId="10" fillId="0" borderId="86" xfId="0" applyFont="1" applyBorder="1" applyAlignment="1">
      <alignment horizontal="left" vertical="top" wrapText="1"/>
    </xf>
    <xf numFmtId="3" fontId="10" fillId="0" borderId="123" xfId="0" applyNumberFormat="1" applyFont="1" applyBorder="1" applyAlignment="1">
      <alignment horizontal="right" vertical="top" wrapText="1"/>
    </xf>
    <xf numFmtId="0" fontId="31" fillId="16" borderId="85" xfId="0" applyFont="1" applyFill="1" applyBorder="1" applyAlignment="1">
      <alignment horizontal="center" vertical="top" wrapText="1"/>
    </xf>
    <xf numFmtId="0" fontId="31" fillId="16" borderId="86" xfId="0" applyFont="1" applyFill="1" applyBorder="1" applyAlignment="1">
      <alignment horizontal="left" vertical="top" wrapText="1"/>
    </xf>
    <xf numFmtId="3" fontId="31" fillId="16" borderId="123" xfId="0" applyNumberFormat="1" applyFont="1" applyFill="1" applyBorder="1" applyAlignment="1">
      <alignment horizontal="right" vertical="top" wrapText="1"/>
    </xf>
    <xf numFmtId="0" fontId="31" fillId="0" borderId="85" xfId="0" applyFont="1" applyBorder="1" applyAlignment="1">
      <alignment horizontal="center" vertical="top" wrapText="1"/>
    </xf>
    <xf numFmtId="0" fontId="31" fillId="0" borderId="86" xfId="0" applyFont="1" applyBorder="1" applyAlignment="1">
      <alignment horizontal="left" vertical="top" wrapText="1"/>
    </xf>
    <xf numFmtId="3" fontId="31" fillId="0" borderId="123" xfId="0" applyNumberFormat="1" applyFont="1" applyBorder="1" applyAlignment="1">
      <alignment horizontal="right" vertical="top" wrapText="1"/>
    </xf>
    <xf numFmtId="0" fontId="31" fillId="11" borderId="87" xfId="0" applyFont="1" applyFill="1" applyBorder="1" applyAlignment="1">
      <alignment horizontal="center" vertical="top" wrapText="1"/>
    </xf>
    <xf numFmtId="0" fontId="31" fillId="11" borderId="89" xfId="0" applyFont="1" applyFill="1" applyBorder="1" applyAlignment="1">
      <alignment horizontal="left" vertical="top" wrapText="1"/>
    </xf>
    <xf numFmtId="3" fontId="31" fillId="11" borderId="132" xfId="0" applyNumberFormat="1" applyFont="1" applyFill="1" applyBorder="1" applyAlignment="1">
      <alignment horizontal="right" vertical="top" wrapText="1"/>
    </xf>
    <xf numFmtId="0" fontId="10" fillId="0" borderId="133" xfId="0" applyFont="1" applyBorder="1" applyAlignment="1">
      <alignment horizontal="left" vertical="top" wrapText="1"/>
    </xf>
    <xf numFmtId="3" fontId="10" fillId="0" borderId="134" xfId="0" applyNumberFormat="1" applyFont="1" applyBorder="1" applyAlignment="1">
      <alignment horizontal="right" vertical="top" wrapText="1"/>
    </xf>
    <xf numFmtId="0" fontId="31" fillId="0" borderId="2" xfId="0" applyFont="1" applyBorder="1" applyAlignment="1">
      <alignment horizontal="left" vertical="top" wrapText="1"/>
    </xf>
    <xf numFmtId="3" fontId="31" fillId="0" borderId="135" xfId="0" applyNumberFormat="1" applyFont="1" applyBorder="1" applyAlignment="1">
      <alignment horizontal="right" vertical="top" wrapText="1"/>
    </xf>
    <xf numFmtId="0" fontId="10" fillId="0" borderId="2" xfId="0" applyFont="1" applyBorder="1" applyAlignment="1">
      <alignment horizontal="left" vertical="top" wrapText="1"/>
    </xf>
    <xf numFmtId="3" fontId="10" fillId="0" borderId="135" xfId="0" applyNumberFormat="1" applyFont="1" applyBorder="1" applyAlignment="1">
      <alignment horizontal="right" vertical="top" wrapText="1"/>
    </xf>
    <xf numFmtId="0" fontId="31" fillId="16" borderId="2" xfId="0" applyFont="1" applyFill="1" applyBorder="1" applyAlignment="1">
      <alignment horizontal="left" vertical="top" wrapText="1"/>
    </xf>
    <xf numFmtId="3" fontId="31" fillId="16" borderId="135" xfId="0" applyNumberFormat="1" applyFont="1" applyFill="1" applyBorder="1" applyAlignment="1">
      <alignment horizontal="right" vertical="top" wrapText="1"/>
    </xf>
    <xf numFmtId="0" fontId="31" fillId="11" borderId="94" xfId="0" applyFont="1" applyFill="1" applyBorder="1" applyAlignment="1">
      <alignment horizontal="left" vertical="top" wrapText="1"/>
    </xf>
    <xf numFmtId="3" fontId="31" fillId="11" borderId="136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wrapText="1"/>
    </xf>
    <xf numFmtId="3" fontId="11" fillId="2" borderId="4" xfId="0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wrapText="1"/>
    </xf>
    <xf numFmtId="0" fontId="16" fillId="0" borderId="0" xfId="0" applyFont="1" applyBorder="1" applyAlignment="1">
      <alignment horizontal="center"/>
    </xf>
    <xf numFmtId="3" fontId="18" fillId="3" borderId="11" xfId="0" applyNumberFormat="1" applyFont="1" applyFill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3" borderId="12" xfId="0" applyNumberFormat="1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left"/>
    </xf>
    <xf numFmtId="49" fontId="21" fillId="2" borderId="46" xfId="0" applyNumberFormat="1" applyFont="1" applyFill="1" applyBorder="1" applyAlignment="1">
      <alignment horizontal="left"/>
    </xf>
    <xf numFmtId="49" fontId="27" fillId="5" borderId="11" xfId="0" applyNumberFormat="1" applyFont="1" applyFill="1" applyBorder="1" applyAlignment="1">
      <alignment horizontal="left"/>
    </xf>
    <xf numFmtId="0" fontId="23" fillId="3" borderId="65" xfId="0" applyFont="1" applyFill="1" applyBorder="1" applyAlignment="1">
      <alignment horizontal="left"/>
    </xf>
    <xf numFmtId="0" fontId="23" fillId="3" borderId="67" xfId="0" applyFont="1" applyFill="1" applyBorder="1" applyAlignment="1">
      <alignment horizontal="left"/>
    </xf>
    <xf numFmtId="49" fontId="21" fillId="2" borderId="77" xfId="0" applyNumberFormat="1" applyFont="1" applyFill="1" applyBorder="1" applyAlignment="1">
      <alignment horizontal="left"/>
    </xf>
    <xf numFmtId="3" fontId="30" fillId="0" borderId="0" xfId="0" applyNumberFormat="1" applyFont="1" applyBorder="1" applyAlignment="1">
      <alignment horizontal="center" vertical="center"/>
    </xf>
    <xf numFmtId="0" fontId="1" fillId="2" borderId="73" xfId="0" applyFont="1" applyFill="1" applyBorder="1" applyAlignment="1">
      <alignment horizontal="center" vertical="center"/>
    </xf>
    <xf numFmtId="0" fontId="31" fillId="6" borderId="87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3" fontId="30" fillId="0" borderId="0" xfId="0" applyNumberFormat="1" applyFont="1" applyBorder="1" applyAlignment="1">
      <alignment horizontal="center" wrapText="1"/>
    </xf>
    <xf numFmtId="3" fontId="30" fillId="0" borderId="0" xfId="0" applyNumberFormat="1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40" fillId="2" borderId="68" xfId="0" applyFont="1" applyFill="1" applyBorder="1" applyAlignment="1">
      <alignment horizontal="center" vertical="center" wrapText="1"/>
    </xf>
    <xf numFmtId="0" fontId="41" fillId="2" borderId="105" xfId="0" applyFont="1" applyFill="1" applyBorder="1" applyAlignment="1">
      <alignment horizontal="center" vertical="center" wrapText="1"/>
    </xf>
    <xf numFmtId="0" fontId="41" fillId="2" borderId="106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 wrapText="1"/>
    </xf>
    <xf numFmtId="0" fontId="31" fillId="7" borderId="118" xfId="0" applyFont="1" applyFill="1" applyBorder="1" applyAlignment="1">
      <alignment horizontal="left" vertical="top" wrapText="1"/>
    </xf>
    <xf numFmtId="0" fontId="31" fillId="7" borderId="120" xfId="0" applyFont="1" applyFill="1" applyBorder="1" applyAlignment="1">
      <alignment horizontal="left" vertical="top" wrapText="1"/>
    </xf>
    <xf numFmtId="0" fontId="1" fillId="4" borderId="121" xfId="0" applyFont="1" applyFill="1" applyBorder="1" applyAlignment="1">
      <alignment horizontal="left" vertical="top" wrapText="1"/>
    </xf>
    <xf numFmtId="0" fontId="49" fillId="8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44" fillId="12" borderId="130" xfId="0" applyFont="1" applyFill="1" applyBorder="1" applyAlignment="1">
      <alignment horizontal="right"/>
    </xf>
    <xf numFmtId="0" fontId="44" fillId="12" borderId="12" xfId="0" applyFont="1" applyFill="1" applyBorder="1" applyAlignment="1">
      <alignment horizontal="right"/>
    </xf>
    <xf numFmtId="0" fontId="9" fillId="8" borderId="0" xfId="3" applyFont="1" applyFill="1" applyBorder="1" applyAlignment="1">
      <alignment horizontal="center" vertical="center" wrapText="1"/>
    </xf>
    <xf numFmtId="0" fontId="3" fillId="15" borderId="68" xfId="0" applyFont="1" applyFill="1" applyBorder="1" applyAlignment="1">
      <alignment horizontal="center" vertical="center" wrapText="1"/>
    </xf>
    <xf numFmtId="0" fontId="3" fillId="15" borderId="130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1" fillId="9" borderId="68" xfId="0" applyFont="1" applyFill="1" applyBorder="1" applyAlignment="1">
      <alignment horizontal="left" vertical="center" wrapText="1"/>
    </xf>
    <xf numFmtId="0" fontId="1" fillId="9" borderId="130" xfId="0" applyFont="1" applyFill="1" applyBorder="1" applyAlignment="1">
      <alignment horizontal="left" vertical="center" wrapText="1"/>
    </xf>
    <xf numFmtId="0" fontId="1" fillId="9" borderId="12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/>
    </xf>
  </cellXfs>
  <cellStyles count="4">
    <cellStyle name="Ezres" xfId="1" builtinId="3"/>
    <cellStyle name="Normál" xfId="0" builtinId="0"/>
    <cellStyle name="Normál 4" xfId="3"/>
    <cellStyle name="Százalék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9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9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9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9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9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8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8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8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8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8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7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7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7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7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7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6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6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6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6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6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5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5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5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5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4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4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4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4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4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3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3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3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3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3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876300</xdr:colOff>
      <xdr:row>38</xdr:row>
      <xdr:rowOff>171450</xdr:rowOff>
    </xdr:to>
    <xdr:sp macro="" textlink="">
      <xdr:nvSpPr>
        <xdr:cNvPr id="10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9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9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9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9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9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8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8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8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8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8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7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7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7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7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7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6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6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6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6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6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5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5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5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5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542925</xdr:colOff>
      <xdr:row>40</xdr:row>
      <xdr:rowOff>47625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11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11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10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10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10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10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10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09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09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09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09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09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08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08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08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08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08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07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07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95250</xdr:colOff>
      <xdr:row>35</xdr:row>
      <xdr:rowOff>0</xdr:rowOff>
    </xdr:to>
    <xdr:sp macro="" textlink="">
      <xdr:nvSpPr>
        <xdr:cNvPr id="307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4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4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4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4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4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3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3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3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3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3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2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2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2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1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1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1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1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1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0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0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0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0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10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400050</xdr:colOff>
      <xdr:row>43</xdr:row>
      <xdr:rowOff>9525</xdr:rowOff>
    </xdr:to>
    <xdr:sp macro="" textlink="">
      <xdr:nvSpPr>
        <xdr:cNvPr id="409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76200</xdr:colOff>
      <xdr:row>43</xdr:row>
      <xdr:rowOff>95250</xdr:rowOff>
    </xdr:to>
    <xdr:sp macro="" textlink="">
      <xdr:nvSpPr>
        <xdr:cNvPr id="513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76200</xdr:colOff>
      <xdr:row>43</xdr:row>
      <xdr:rowOff>95250</xdr:rowOff>
    </xdr:to>
    <xdr:sp macro="" textlink="">
      <xdr:nvSpPr>
        <xdr:cNvPr id="513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76200</xdr:colOff>
      <xdr:row>43</xdr:row>
      <xdr:rowOff>95250</xdr:rowOff>
    </xdr:to>
    <xdr:sp macro="" textlink="">
      <xdr:nvSpPr>
        <xdr:cNvPr id="513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76200</xdr:colOff>
      <xdr:row>43</xdr:row>
      <xdr:rowOff>95250</xdr:rowOff>
    </xdr:to>
    <xdr:sp macro="" textlink="">
      <xdr:nvSpPr>
        <xdr:cNvPr id="51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76200</xdr:colOff>
      <xdr:row>43</xdr:row>
      <xdr:rowOff>95250</xdr:rowOff>
    </xdr:to>
    <xdr:sp macro="" textlink="">
      <xdr:nvSpPr>
        <xdr:cNvPr id="512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76200</xdr:colOff>
      <xdr:row>43</xdr:row>
      <xdr:rowOff>95250</xdr:rowOff>
    </xdr:to>
    <xdr:sp macro="" textlink="">
      <xdr:nvSpPr>
        <xdr:cNvPr id="512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76200</xdr:colOff>
      <xdr:row>43</xdr:row>
      <xdr:rowOff>95250</xdr:rowOff>
    </xdr:to>
    <xdr:sp macro="" textlink="">
      <xdr:nvSpPr>
        <xdr:cNvPr id="512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2724150</xdr:colOff>
      <xdr:row>40</xdr:row>
      <xdr:rowOff>76200</xdr:rowOff>
    </xdr:to>
    <xdr:sp macro="" textlink="">
      <xdr:nvSpPr>
        <xdr:cNvPr id="615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2724150</xdr:colOff>
      <xdr:row>40</xdr:row>
      <xdr:rowOff>76200</xdr:rowOff>
    </xdr:to>
    <xdr:sp macro="" textlink="">
      <xdr:nvSpPr>
        <xdr:cNvPr id="61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2724150</xdr:colOff>
      <xdr:row>40</xdr:row>
      <xdr:rowOff>76200</xdr:rowOff>
    </xdr:to>
    <xdr:sp macro="" textlink="">
      <xdr:nvSpPr>
        <xdr:cNvPr id="614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2724150</xdr:colOff>
      <xdr:row>40</xdr:row>
      <xdr:rowOff>76200</xdr:rowOff>
    </xdr:to>
    <xdr:sp macro="" textlink="">
      <xdr:nvSpPr>
        <xdr:cNvPr id="6146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22"/>
  <sheetViews>
    <sheetView view="pageLayout" topLeftCell="E1" zoomScale="90" zoomScaleNormal="70" zoomScaleSheetLayoutView="55" zoomScalePageLayoutView="90" workbookViewId="0">
      <selection activeCell="S18" sqref="S18"/>
    </sheetView>
  </sheetViews>
  <sheetFormatPr defaultRowHeight="15"/>
  <cols>
    <col min="1" max="1" width="24.5703125" style="1"/>
    <col min="2" max="2" width="3.42578125" style="1"/>
    <col min="3" max="3" width="3.5703125" style="1"/>
    <col min="4" max="4" width="4.28515625" style="1"/>
    <col min="5" max="5" width="5.28515625" style="1"/>
    <col min="6" max="6" width="9.85546875" style="1"/>
    <col min="7" max="10" width="8.7109375" style="1"/>
    <col min="11" max="11" width="43.85546875" style="1"/>
    <col min="12" max="14" width="15.42578125" style="1"/>
    <col min="15" max="15" width="16.42578125" style="1" customWidth="1"/>
    <col min="16" max="254" width="8.7109375" style="1"/>
    <col min="255" max="255" width="3.42578125" style="1"/>
    <col min="256" max="256" width="3.5703125" style="1"/>
    <col min="257" max="257" width="4.28515625" style="1"/>
    <col min="258" max="258" width="5.28515625" style="1"/>
    <col min="259" max="263" width="8.7109375" style="1"/>
    <col min="264" max="264" width="21.5703125" style="1"/>
    <col min="265" max="265" width="10.7109375" style="1"/>
    <col min="266" max="266" width="13.42578125" style="1"/>
    <col min="267" max="267" width="16.28515625" style="1"/>
    <col min="268" max="268" width="13.42578125" style="1"/>
    <col min="269" max="510" width="8.7109375" style="1"/>
    <col min="511" max="511" width="3.42578125" style="1"/>
    <col min="512" max="512" width="3.5703125" style="1"/>
    <col min="513" max="513" width="4.28515625" style="1"/>
    <col min="514" max="514" width="5.28515625" style="1"/>
    <col min="515" max="519" width="8.7109375" style="1"/>
    <col min="520" max="520" width="21.5703125" style="1"/>
    <col min="521" max="521" width="10.7109375" style="1"/>
    <col min="522" max="522" width="13.42578125" style="1"/>
    <col min="523" max="523" width="16.28515625" style="1"/>
    <col min="524" max="524" width="13.42578125" style="1"/>
    <col min="525" max="766" width="8.7109375" style="1"/>
    <col min="767" max="767" width="3.42578125" style="1"/>
    <col min="768" max="768" width="3.5703125" style="1"/>
    <col min="769" max="769" width="4.28515625" style="1"/>
    <col min="770" max="770" width="5.28515625" style="1"/>
    <col min="771" max="775" width="8.7109375" style="1"/>
    <col min="776" max="776" width="21.5703125" style="1"/>
    <col min="777" max="777" width="10.7109375" style="1"/>
    <col min="778" max="778" width="13.42578125" style="1"/>
    <col min="779" max="779" width="16.28515625" style="1"/>
    <col min="780" max="780" width="13.42578125" style="1"/>
    <col min="781" max="1022" width="8.7109375" style="1"/>
    <col min="1023" max="1023" width="3.42578125" style="1"/>
    <col min="1024" max="1025" width="3.5703125" style="1"/>
  </cols>
  <sheetData>
    <row r="1" spans="1:1024" s="2" customFormat="1" ht="33" customHeight="1">
      <c r="B1" s="3" t="s">
        <v>0</v>
      </c>
      <c r="C1" s="3"/>
      <c r="D1" s="3" t="s">
        <v>1</v>
      </c>
      <c r="E1" s="3"/>
      <c r="F1" s="3"/>
      <c r="G1" s="3"/>
      <c r="H1" s="3"/>
      <c r="L1" s="596" t="s">
        <v>2</v>
      </c>
      <c r="M1" s="596" t="s">
        <v>3</v>
      </c>
      <c r="N1" s="596" t="s">
        <v>4</v>
      </c>
      <c r="O1" s="596" t="s">
        <v>5</v>
      </c>
    </row>
    <row r="2" spans="1:1024" ht="27" customHeight="1">
      <c r="A2"/>
      <c r="B2"/>
      <c r="C2"/>
      <c r="D2"/>
      <c r="E2"/>
      <c r="F2"/>
      <c r="G2"/>
      <c r="H2"/>
      <c r="I2"/>
      <c r="J2"/>
      <c r="K2"/>
      <c r="L2" s="596"/>
      <c r="M2" s="596"/>
      <c r="N2" s="596"/>
      <c r="O2" s="596" t="s">
        <v>5</v>
      </c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4" customFormat="1" ht="19.5">
      <c r="B3" s="451" t="s">
        <v>6</v>
      </c>
      <c r="C3" s="452"/>
      <c r="D3" s="452" t="s">
        <v>7</v>
      </c>
      <c r="E3" s="452"/>
      <c r="F3" s="452"/>
      <c r="G3" s="452"/>
      <c r="H3" s="452"/>
      <c r="I3" s="452"/>
      <c r="J3" s="452"/>
      <c r="K3" s="452"/>
      <c r="L3" s="454">
        <f>SUM(L4+L5+L6+L7+L11)</f>
        <v>72074</v>
      </c>
      <c r="M3" s="454">
        <f>SUM(M4+M5+M6+M7+M11+M12)</f>
        <v>87820</v>
      </c>
      <c r="N3" s="454">
        <f>SUM(N4+N5+N6+N7+N11+N12)</f>
        <v>69508</v>
      </c>
      <c r="O3" s="455">
        <f t="shared" ref="O3:O10" si="0">N3/M3</f>
        <v>0.79148257800045552</v>
      </c>
    </row>
    <row r="4" spans="1:1024" ht="18.75">
      <c r="A4"/>
      <c r="B4" s="7"/>
      <c r="C4" s="8" t="s">
        <v>8</v>
      </c>
      <c r="D4" s="8"/>
      <c r="E4" s="8" t="s">
        <v>9</v>
      </c>
      <c r="F4" s="8"/>
      <c r="G4" s="8"/>
      <c r="H4" s="8"/>
      <c r="I4" s="8"/>
      <c r="J4" s="8"/>
      <c r="K4" s="8"/>
      <c r="L4" s="9">
        <f>KIADÁS!D47</f>
        <v>16937</v>
      </c>
      <c r="M4" s="9">
        <v>17374</v>
      </c>
      <c r="N4" s="9">
        <v>17373</v>
      </c>
      <c r="O4" s="10">
        <f t="shared" si="0"/>
        <v>0.99994244273051691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8.75">
      <c r="A5"/>
      <c r="B5" s="7"/>
      <c r="C5" s="8" t="s">
        <v>10</v>
      </c>
      <c r="D5" s="8"/>
      <c r="E5" s="8" t="s">
        <v>11</v>
      </c>
      <c r="F5" s="8"/>
      <c r="G5" s="8"/>
      <c r="H5" s="8"/>
      <c r="I5" s="8"/>
      <c r="J5" s="8"/>
      <c r="K5" s="8"/>
      <c r="L5" s="9">
        <f>KIADÁS!H47</f>
        <v>3818</v>
      </c>
      <c r="M5" s="9">
        <v>3908</v>
      </c>
      <c r="N5" s="9">
        <v>3908</v>
      </c>
      <c r="O5" s="10">
        <f t="shared" si="0"/>
        <v>1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8.75">
      <c r="A6"/>
      <c r="B6" s="7"/>
      <c r="C6" s="8" t="s">
        <v>12</v>
      </c>
      <c r="D6" s="8"/>
      <c r="E6" s="8" t="s">
        <v>13</v>
      </c>
      <c r="F6" s="8"/>
      <c r="G6" s="8"/>
      <c r="H6" s="8"/>
      <c r="I6" s="8"/>
      <c r="J6" s="8"/>
      <c r="K6" s="8"/>
      <c r="L6" s="9">
        <v>23710</v>
      </c>
      <c r="M6" s="9">
        <v>30276</v>
      </c>
      <c r="N6" s="9">
        <v>29346</v>
      </c>
      <c r="O6" s="10">
        <f t="shared" si="0"/>
        <v>0.9692826000792707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8.75">
      <c r="A7"/>
      <c r="B7" s="7"/>
      <c r="C7" s="8" t="s">
        <v>14</v>
      </c>
      <c r="D7" s="8"/>
      <c r="E7" s="8" t="s">
        <v>15</v>
      </c>
      <c r="F7" s="8"/>
      <c r="G7" s="8"/>
      <c r="H7" s="8"/>
      <c r="I7" s="8"/>
      <c r="J7" s="8"/>
      <c r="K7" s="8"/>
      <c r="L7" s="9">
        <f>SUM(L8:L10)</f>
        <v>23609</v>
      </c>
      <c r="M7" s="9">
        <f>SUM(M8:M10)</f>
        <v>17089</v>
      </c>
      <c r="N7" s="9">
        <f>SUM(N8:N10)</f>
        <v>17089</v>
      </c>
      <c r="O7" s="10">
        <f t="shared" si="0"/>
        <v>1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s="11" customFormat="1" ht="15.75">
      <c r="B8" s="12"/>
      <c r="C8" s="13"/>
      <c r="D8" s="14"/>
      <c r="E8" s="15" t="s">
        <v>16</v>
      </c>
      <c r="F8" s="16" t="s">
        <v>17</v>
      </c>
      <c r="G8" s="16"/>
      <c r="H8" s="16"/>
      <c r="I8" s="16"/>
      <c r="J8" s="16"/>
      <c r="K8" s="16"/>
      <c r="L8" s="17">
        <v>11145</v>
      </c>
      <c r="M8" s="17">
        <v>9575</v>
      </c>
      <c r="N8" s="17">
        <v>9575</v>
      </c>
      <c r="O8" s="18">
        <f t="shared" si="0"/>
        <v>1</v>
      </c>
    </row>
    <row r="9" spans="1:1024" ht="15.75">
      <c r="A9" s="11"/>
      <c r="B9" s="12"/>
      <c r="C9" s="13"/>
      <c r="D9" s="13"/>
      <c r="E9" s="15" t="s">
        <v>18</v>
      </c>
      <c r="F9" s="16" t="s">
        <v>19</v>
      </c>
      <c r="G9" s="16"/>
      <c r="H9" s="16"/>
      <c r="I9" s="16"/>
      <c r="J9" s="16"/>
      <c r="K9" s="16"/>
      <c r="L9" s="17">
        <v>7174</v>
      </c>
      <c r="M9" s="17">
        <v>6295</v>
      </c>
      <c r="N9" s="17">
        <v>6295</v>
      </c>
      <c r="O9" s="18">
        <f t="shared" si="0"/>
        <v>1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5.75">
      <c r="A10" s="11"/>
      <c r="B10" s="12"/>
      <c r="C10" s="13"/>
      <c r="D10" s="13"/>
      <c r="E10" s="15" t="s">
        <v>20</v>
      </c>
      <c r="F10" s="16" t="s">
        <v>21</v>
      </c>
      <c r="G10" s="16"/>
      <c r="H10" s="16"/>
      <c r="I10" s="16"/>
      <c r="J10" s="16"/>
      <c r="K10" s="16"/>
      <c r="L10" s="17">
        <v>5290</v>
      </c>
      <c r="M10" s="17">
        <v>1219</v>
      </c>
      <c r="N10" s="17">
        <v>1219</v>
      </c>
      <c r="O10" s="18">
        <f t="shared" si="0"/>
        <v>1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8.75">
      <c r="A11"/>
      <c r="B11" s="7"/>
      <c r="C11" s="8" t="s">
        <v>22</v>
      </c>
      <c r="D11" s="8"/>
      <c r="E11" s="8" t="s">
        <v>23</v>
      </c>
      <c r="F11" s="8"/>
      <c r="G11" s="8"/>
      <c r="H11" s="8"/>
      <c r="I11" s="8"/>
      <c r="J11" s="8"/>
      <c r="K11" s="8"/>
      <c r="L11" s="9">
        <v>4000</v>
      </c>
      <c r="M11" s="9">
        <v>17381</v>
      </c>
      <c r="N11" s="9"/>
      <c r="O11" s="10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18.75">
      <c r="A12"/>
      <c r="B12" s="7"/>
      <c r="C12" s="8" t="s">
        <v>455</v>
      </c>
      <c r="D12" s="8"/>
      <c r="E12" s="8" t="s">
        <v>180</v>
      </c>
      <c r="F12" s="8"/>
      <c r="G12" s="8"/>
      <c r="H12" s="8"/>
      <c r="I12" s="8"/>
      <c r="J12" s="8"/>
      <c r="K12" s="8"/>
      <c r="L12" s="9"/>
      <c r="M12" s="9">
        <v>1792</v>
      </c>
      <c r="N12" s="9">
        <v>1792</v>
      </c>
      <c r="O12" s="10">
        <f>N12/M12</f>
        <v>1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8.75">
      <c r="A13"/>
      <c r="B13" s="16"/>
      <c r="C13" s="16"/>
      <c r="D13" s="16"/>
      <c r="E13" s="16"/>
      <c r="F13" s="16"/>
      <c r="G13" s="16"/>
      <c r="H13" s="16"/>
      <c r="I13" s="16"/>
      <c r="J13" s="16"/>
      <c r="K13" s="19"/>
      <c r="L13" s="20"/>
      <c r="M13" s="20"/>
      <c r="N13" s="20"/>
      <c r="O13" s="20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s="4" customFormat="1" ht="19.5">
      <c r="B14" s="451" t="s">
        <v>24</v>
      </c>
      <c r="C14" s="452"/>
      <c r="D14" s="452" t="s">
        <v>25</v>
      </c>
      <c r="E14" s="452"/>
      <c r="F14" s="452"/>
      <c r="G14" s="452"/>
      <c r="H14" s="452"/>
      <c r="I14" s="452"/>
      <c r="J14" s="452"/>
      <c r="K14" s="452"/>
      <c r="L14" s="454">
        <f>SUM(L22+L17+L16+L15+L23)</f>
        <v>50136</v>
      </c>
      <c r="M14" s="454">
        <f>SUM(M22+M17+M16+M15+M23)</f>
        <v>47653</v>
      </c>
      <c r="N14" s="454">
        <f>SUM(N22+N17+N16+N15+N23)</f>
        <v>40572</v>
      </c>
      <c r="O14" s="455">
        <f>N14/M14</f>
        <v>0.85140494827188218</v>
      </c>
    </row>
    <row r="15" spans="1:1024" ht="18.75">
      <c r="A15"/>
      <c r="B15" s="7"/>
      <c r="C15" s="8" t="s">
        <v>8</v>
      </c>
      <c r="D15" s="8"/>
      <c r="E15" s="8" t="s">
        <v>26</v>
      </c>
      <c r="F15" s="8"/>
      <c r="G15" s="8"/>
      <c r="H15" s="8"/>
      <c r="I15" s="8"/>
      <c r="J15" s="8"/>
      <c r="K15" s="8"/>
      <c r="L15" s="9">
        <v>34453</v>
      </c>
      <c r="M15" s="9">
        <v>26711</v>
      </c>
      <c r="N15" s="9">
        <v>26285</v>
      </c>
      <c r="O15" s="10">
        <f>N15/M15</f>
        <v>0.98405151435738081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8.75">
      <c r="A16"/>
      <c r="B16" s="7"/>
      <c r="C16" s="8" t="s">
        <v>10</v>
      </c>
      <c r="D16" s="8"/>
      <c r="E16" s="8" t="s">
        <v>27</v>
      </c>
      <c r="F16" s="8"/>
      <c r="G16" s="8"/>
      <c r="H16" s="8"/>
      <c r="I16" s="8"/>
      <c r="J16" s="8"/>
      <c r="K16" s="8"/>
      <c r="L16" s="9">
        <v>7780</v>
      </c>
      <c r="M16" s="9">
        <v>3409</v>
      </c>
      <c r="N16" s="9">
        <v>3303</v>
      </c>
      <c r="O16" s="10">
        <f>N16/M16</f>
        <v>0.96890583748899972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8.75">
      <c r="A17"/>
      <c r="B17" s="7"/>
      <c r="C17" s="8" t="s">
        <v>12</v>
      </c>
      <c r="D17" s="8"/>
      <c r="E17" s="8" t="s">
        <v>28</v>
      </c>
      <c r="F17" s="8"/>
      <c r="G17" s="8"/>
      <c r="H17" s="8"/>
      <c r="I17" s="8"/>
      <c r="J17" s="8"/>
      <c r="K17" s="8"/>
      <c r="L17" s="9">
        <f>SUM(L18:L21)</f>
        <v>0</v>
      </c>
      <c r="M17" s="9"/>
      <c r="N17" s="9"/>
      <c r="O17" s="10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s="11" customFormat="1" ht="15.75">
      <c r="B18" s="12"/>
      <c r="C18" s="13"/>
      <c r="D18" s="13"/>
      <c r="E18" s="15" t="s">
        <v>29</v>
      </c>
      <c r="F18" s="16" t="s">
        <v>30</v>
      </c>
      <c r="G18" s="16"/>
      <c r="H18" s="16"/>
      <c r="I18" s="16"/>
      <c r="J18" s="16"/>
      <c r="K18" s="16"/>
      <c r="L18" s="17"/>
      <c r="M18" s="17"/>
      <c r="N18" s="17"/>
      <c r="O18" s="18"/>
    </row>
    <row r="19" spans="1:1024" s="11" customFormat="1" ht="15.75">
      <c r="B19" s="12"/>
      <c r="C19" s="13"/>
      <c r="D19" s="13"/>
      <c r="E19" s="15" t="s">
        <v>31</v>
      </c>
      <c r="F19" s="16" t="s">
        <v>32</v>
      </c>
      <c r="G19" s="16"/>
      <c r="H19" s="16"/>
      <c r="I19" s="16"/>
      <c r="J19" s="16"/>
      <c r="K19" s="16"/>
      <c r="L19" s="17"/>
      <c r="M19" s="17"/>
      <c r="N19" s="17"/>
      <c r="O19" s="18"/>
    </row>
    <row r="20" spans="1:1024" s="11" customFormat="1" ht="15.75">
      <c r="B20" s="12"/>
      <c r="C20" s="13"/>
      <c r="D20" s="13"/>
      <c r="E20" s="15" t="s">
        <v>33</v>
      </c>
      <c r="F20" s="16" t="s">
        <v>34</v>
      </c>
      <c r="G20" s="16"/>
      <c r="H20" s="16"/>
      <c r="I20" s="16"/>
      <c r="J20" s="16"/>
      <c r="K20" s="16"/>
      <c r="L20" s="17"/>
      <c r="M20" s="17"/>
      <c r="N20" s="17"/>
      <c r="O20" s="18"/>
    </row>
    <row r="21" spans="1:1024" s="11" customFormat="1" ht="15.75">
      <c r="B21" s="12"/>
      <c r="C21" s="13"/>
      <c r="D21" s="13"/>
      <c r="E21" s="15" t="s">
        <v>35</v>
      </c>
      <c r="F21" s="16" t="s">
        <v>36</v>
      </c>
      <c r="G21" s="16"/>
      <c r="H21" s="16"/>
      <c r="I21" s="16"/>
      <c r="J21" s="16"/>
      <c r="K21" s="16"/>
      <c r="L21" s="17"/>
      <c r="M21" s="17"/>
      <c r="N21" s="17"/>
      <c r="O21" s="18"/>
    </row>
    <row r="22" spans="1:1024" ht="18.75">
      <c r="A22" s="11"/>
      <c r="B22" s="7"/>
      <c r="C22" s="8" t="s">
        <v>37</v>
      </c>
      <c r="D22" s="8"/>
      <c r="E22" s="21" t="s">
        <v>454</v>
      </c>
      <c r="F22" s="8"/>
      <c r="G22" s="8"/>
      <c r="H22" s="8"/>
      <c r="I22" s="8"/>
      <c r="J22" s="8"/>
      <c r="K22" s="8"/>
      <c r="L22" s="9">
        <v>105</v>
      </c>
      <c r="M22" s="9">
        <v>10984</v>
      </c>
      <c r="N22" s="9">
        <v>10984</v>
      </c>
      <c r="O22" s="10">
        <f>N22/M22</f>
        <v>1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8.75">
      <c r="A23" s="11"/>
      <c r="B23" s="7"/>
      <c r="C23" s="8" t="s">
        <v>22</v>
      </c>
      <c r="D23" s="8"/>
      <c r="E23" s="21" t="s">
        <v>38</v>
      </c>
      <c r="F23" s="8"/>
      <c r="G23" s="8"/>
      <c r="H23" s="8"/>
      <c r="I23" s="8"/>
      <c r="J23" s="8"/>
      <c r="K23" s="8"/>
      <c r="L23" s="9">
        <v>7798</v>
      </c>
      <c r="M23" s="9">
        <v>6549</v>
      </c>
      <c r="N23" s="9"/>
      <c r="O23" s="10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18.75">
      <c r="A24"/>
      <c r="B24" s="16"/>
      <c r="C24" s="16"/>
      <c r="D24" s="16"/>
      <c r="E24" s="15"/>
      <c r="F24" s="16"/>
      <c r="G24" s="16"/>
      <c r="H24" s="16"/>
      <c r="I24" s="16"/>
      <c r="J24" s="16"/>
      <c r="K24" s="16"/>
      <c r="L24" s="22"/>
      <c r="M24" s="22"/>
      <c r="N24" s="22"/>
      <c r="O24" s="23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s="4" customFormat="1" ht="19.5">
      <c r="B25" s="451" t="s">
        <v>39</v>
      </c>
      <c r="C25" s="452"/>
      <c r="D25" s="452" t="s">
        <v>40</v>
      </c>
      <c r="E25" s="452"/>
      <c r="F25" s="452"/>
      <c r="G25" s="452"/>
      <c r="H25" s="452"/>
      <c r="I25" s="452"/>
      <c r="J25" s="452"/>
      <c r="K25" s="452"/>
      <c r="L25" s="454">
        <v>0</v>
      </c>
      <c r="M25" s="454">
        <v>0</v>
      </c>
      <c r="N25" s="454">
        <v>0</v>
      </c>
      <c r="O25" s="455">
        <v>0</v>
      </c>
    </row>
    <row r="26" spans="1:1024" ht="18.75">
      <c r="A2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22"/>
      <c r="M26" s="22"/>
      <c r="N26" s="22"/>
      <c r="O26" s="23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s="4" customFormat="1" ht="19.5">
      <c r="B27" s="451" t="s">
        <v>41</v>
      </c>
      <c r="C27" s="452"/>
      <c r="D27" s="452" t="s">
        <v>42</v>
      </c>
      <c r="E27" s="452"/>
      <c r="F27" s="452"/>
      <c r="G27" s="452"/>
      <c r="H27" s="452"/>
      <c r="I27" s="452"/>
      <c r="J27" s="452"/>
      <c r="K27" s="452"/>
      <c r="L27" s="454">
        <f>SUM(L28:L29)</f>
        <v>0</v>
      </c>
      <c r="M27" s="454">
        <f>SUM(M28:M29)</f>
        <v>19159</v>
      </c>
      <c r="N27" s="454">
        <f>SUM(N28:N29)</f>
        <v>18586</v>
      </c>
      <c r="O27" s="455">
        <f>SUM(O28:O29)</f>
        <v>0.97009238477999893</v>
      </c>
    </row>
    <row r="28" spans="1:1024" ht="18.75">
      <c r="A28"/>
      <c r="B28" s="7"/>
      <c r="C28" s="8" t="s">
        <v>8</v>
      </c>
      <c r="D28" s="8"/>
      <c r="E28" s="8" t="s">
        <v>43</v>
      </c>
      <c r="F28" s="8"/>
      <c r="G28" s="8"/>
      <c r="H28" s="8"/>
      <c r="I28" s="8"/>
      <c r="J28" s="8"/>
      <c r="K28" s="8"/>
      <c r="L28" s="9"/>
      <c r="M28" s="9">
        <v>19159</v>
      </c>
      <c r="N28" s="9">
        <v>18586</v>
      </c>
      <c r="O28" s="10">
        <f>N28/M28</f>
        <v>0.97009238477999893</v>
      </c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8.75">
      <c r="A29"/>
      <c r="B29" s="7"/>
      <c r="C29" s="8" t="s">
        <v>10</v>
      </c>
      <c r="D29" s="8"/>
      <c r="E29" s="8" t="s">
        <v>44</v>
      </c>
      <c r="F29" s="8"/>
      <c r="G29" s="8"/>
      <c r="H29" s="8"/>
      <c r="I29" s="8"/>
      <c r="J29" s="8"/>
      <c r="K29" s="8"/>
      <c r="L29" s="9"/>
      <c r="M29" s="9"/>
      <c r="N29" s="9"/>
      <c r="O29" s="10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8.75">
      <c r="A30"/>
      <c r="B30"/>
      <c r="C30"/>
      <c r="D30"/>
      <c r="E30"/>
      <c r="F30"/>
      <c r="G30"/>
      <c r="H30"/>
      <c r="I30"/>
      <c r="J30"/>
      <c r="K30"/>
      <c r="L30" s="24"/>
      <c r="M30" s="24"/>
      <c r="N30" s="24"/>
      <c r="O30" s="24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25" customFormat="1" ht="19.5">
      <c r="B31" s="26" t="s">
        <v>45</v>
      </c>
      <c r="C31" s="27"/>
      <c r="D31" s="27" t="s">
        <v>46</v>
      </c>
      <c r="E31" s="27"/>
      <c r="F31" s="27"/>
      <c r="G31" s="27"/>
      <c r="H31" s="27"/>
      <c r="I31" s="27"/>
      <c r="J31" s="27"/>
      <c r="K31" s="28"/>
      <c r="L31" s="29">
        <f>SUM(L3+L14+L25+L27)</f>
        <v>122210</v>
      </c>
      <c r="M31" s="29">
        <f>SUM(M3+M14+M25+M27)</f>
        <v>154632</v>
      </c>
      <c r="N31" s="29">
        <f>SUM(N3+N14+N25+N27)</f>
        <v>128666</v>
      </c>
      <c r="O31" s="30">
        <f>N31/M31</f>
        <v>0.83207874178695229</v>
      </c>
    </row>
    <row r="32" spans="1:1024" ht="68.25" customHeight="1">
      <c r="A32"/>
      <c r="B32"/>
      <c r="C32"/>
      <c r="D32"/>
      <c r="E32"/>
      <c r="F32"/>
      <c r="G32"/>
      <c r="H32"/>
      <c r="I32"/>
      <c r="J32"/>
      <c r="K32"/>
      <c r="L32" s="24"/>
      <c r="M32" s="24"/>
      <c r="N32" s="24"/>
      <c r="O32" s="24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5" s="2" customFormat="1" ht="25.5">
      <c r="B33" s="3" t="s">
        <v>47</v>
      </c>
      <c r="C33" s="3"/>
      <c r="D33" s="3" t="s">
        <v>48</v>
      </c>
      <c r="E33" s="3"/>
      <c r="F33" s="3"/>
      <c r="L33" s="31"/>
      <c r="M33" s="31"/>
      <c r="N33" s="31"/>
      <c r="O33" s="31"/>
      <c r="Q33" s="11"/>
      <c r="R33" s="11"/>
    </row>
    <row r="34" spans="1:1025" ht="18.75">
      <c r="A34"/>
      <c r="B34"/>
      <c r="C34"/>
      <c r="D34"/>
      <c r="E34"/>
      <c r="F34"/>
      <c r="G34"/>
      <c r="H34"/>
      <c r="I34"/>
      <c r="J34"/>
      <c r="K34"/>
      <c r="L34" s="24"/>
      <c r="M34" s="24"/>
      <c r="N34" s="24"/>
      <c r="O34" s="2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5" s="4" customFormat="1" ht="19.5">
      <c r="B35" s="451" t="s">
        <v>6</v>
      </c>
      <c r="C35" s="452"/>
      <c r="D35" s="452" t="s">
        <v>48</v>
      </c>
      <c r="E35" s="452"/>
      <c r="F35" s="452"/>
      <c r="G35" s="452"/>
      <c r="H35" s="452"/>
      <c r="I35" s="452"/>
      <c r="J35" s="452"/>
      <c r="K35" s="452"/>
      <c r="L35" s="454">
        <f>L36+L38+L50+L70</f>
        <v>65676</v>
      </c>
      <c r="M35" s="454">
        <f>M36+M38+M50+M70</f>
        <v>81422</v>
      </c>
      <c r="N35" s="454">
        <f>N36+N38+N50+N70</f>
        <v>67916</v>
      </c>
      <c r="O35" s="455">
        <f>N35/M35</f>
        <v>0.83412345557711676</v>
      </c>
      <c r="Q35" s="32"/>
      <c r="R35" s="32"/>
    </row>
    <row r="36" spans="1:1025" s="421" customFormat="1" ht="18.75">
      <c r="B36" s="467"/>
      <c r="C36" s="468" t="s">
        <v>8</v>
      </c>
      <c r="D36" s="468" t="s">
        <v>48</v>
      </c>
      <c r="E36" s="469"/>
      <c r="F36" s="468"/>
      <c r="G36" s="468"/>
      <c r="H36" s="468"/>
      <c r="I36" s="468"/>
      <c r="J36" s="468"/>
      <c r="K36" s="468"/>
      <c r="L36" s="470">
        <v>3940</v>
      </c>
      <c r="M36" s="470">
        <f>BEVÉTEL!F7+BEVÉTEL!F12+BEVÉTEL!F15+BEVÉTEL!F17+BEVÉTEL!F22+BEVÉTEL!F25+BEVÉTEL!F31+BEVÉTEL!F34</f>
        <v>8099</v>
      </c>
      <c r="N36" s="470">
        <f>BEVÉTEL!G7+BEVÉTEL!G12+BEVÉTEL!G15+BEVÉTEL!G17+BEVÉTEL!G22+BEVÉTEL!G25+BEVÉTEL!G31</f>
        <v>7940</v>
      </c>
      <c r="O36" s="471">
        <f>N36/M36</f>
        <v>0.98036794666008154</v>
      </c>
      <c r="AMK36" s="472"/>
    </row>
    <row r="37" spans="1:1025" ht="18.75">
      <c r="A37"/>
      <c r="B37" s="34"/>
      <c r="C37" s="16"/>
      <c r="D37" s="15" t="s">
        <v>49</v>
      </c>
      <c r="E37" s="16" t="s">
        <v>50</v>
      </c>
      <c r="F37" s="16"/>
      <c r="G37" s="16"/>
      <c r="H37" s="16"/>
      <c r="I37" s="16"/>
      <c r="J37" s="16"/>
      <c r="K37" s="16"/>
      <c r="L37" s="9">
        <v>3940</v>
      </c>
      <c r="M37" s="9">
        <f>BEVÉTEL!F9+BEVÉTEL!F21+BEVÉTEL!F26+BEVÉTEL!F33</f>
        <v>7482</v>
      </c>
      <c r="N37" s="9">
        <f>BEVÉTEL!G9+BEVÉTEL!G21+BEVÉTEL!G26+BEVÉTEL!G33</f>
        <v>7324</v>
      </c>
      <c r="O37" s="10">
        <f>N37/M37</f>
        <v>0.97888265169740707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5" s="421" customFormat="1" ht="18.75">
      <c r="B38" s="467"/>
      <c r="C38" s="468" t="s">
        <v>10</v>
      </c>
      <c r="D38" s="468" t="s">
        <v>51</v>
      </c>
      <c r="E38" s="468"/>
      <c r="F38" s="468"/>
      <c r="G38" s="468"/>
      <c r="H38" s="468"/>
      <c r="I38" s="468"/>
      <c r="J38" s="468"/>
      <c r="K38" s="468"/>
      <c r="L38" s="470">
        <f>SUM(L39,L40,L47,L49)</f>
        <v>19190</v>
      </c>
      <c r="M38" s="470">
        <f>M39+M40+M47+M49</f>
        <v>30252</v>
      </c>
      <c r="N38" s="470">
        <f>N39+N40+N47+N49</f>
        <v>19453</v>
      </c>
      <c r="O38" s="471">
        <f>N38/M38</f>
        <v>0.64303186566177439</v>
      </c>
      <c r="AMK38" s="472"/>
    </row>
    <row r="39" spans="1:1025" s="11" customFormat="1" ht="15.75">
      <c r="B39" s="34"/>
      <c r="C39" s="16"/>
      <c r="D39" s="15" t="s">
        <v>52</v>
      </c>
      <c r="E39" s="16" t="s">
        <v>53</v>
      </c>
      <c r="F39" s="35"/>
      <c r="G39" s="16"/>
      <c r="H39" s="16"/>
      <c r="I39" s="16"/>
      <c r="J39" s="16"/>
      <c r="K39" s="16"/>
      <c r="L39" s="17">
        <v>0</v>
      </c>
      <c r="M39" s="17">
        <v>0</v>
      </c>
      <c r="N39" s="17">
        <v>0</v>
      </c>
      <c r="O39" s="18">
        <v>0</v>
      </c>
      <c r="Q39" s="32"/>
      <c r="R39" s="32"/>
    </row>
    <row r="40" spans="1:1025" ht="15.75">
      <c r="A40" s="11"/>
      <c r="B40" s="34"/>
      <c r="C40" s="16"/>
      <c r="D40" s="15" t="s">
        <v>54</v>
      </c>
      <c r="E40" s="16" t="s">
        <v>55</v>
      </c>
      <c r="F40" s="16"/>
      <c r="G40" s="16"/>
      <c r="H40" s="16"/>
      <c r="I40" s="16"/>
      <c r="J40" s="16"/>
      <c r="K40" s="16"/>
      <c r="L40" s="17">
        <f>SUM(L41:L46)</f>
        <v>16290</v>
      </c>
      <c r="M40" s="17">
        <f>SUM(M41:M46)</f>
        <v>24758</v>
      </c>
      <c r="N40" s="17">
        <f>SUM(N41:N46)</f>
        <v>16545</v>
      </c>
      <c r="O40" s="18">
        <f t="shared" ref="O40:O72" si="1">N40/M40</f>
        <v>0.66826884239437756</v>
      </c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5">
      <c r="A41"/>
      <c r="B41" s="36"/>
      <c r="C41" s="37"/>
      <c r="D41" s="37"/>
      <c r="E41" s="38"/>
      <c r="F41" s="37" t="s">
        <v>56</v>
      </c>
      <c r="G41" s="37"/>
      <c r="H41" s="37"/>
      <c r="I41" s="37"/>
      <c r="J41" s="37"/>
      <c r="K41" s="37"/>
      <c r="L41" s="39">
        <v>1700</v>
      </c>
      <c r="M41" s="39">
        <v>2377</v>
      </c>
      <c r="N41" s="39">
        <v>1426</v>
      </c>
      <c r="O41" s="40">
        <f t="shared" si="1"/>
        <v>0.5999158603281447</v>
      </c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5">
      <c r="A42"/>
      <c r="B42" s="36"/>
      <c r="C42" s="37"/>
      <c r="D42" s="37"/>
      <c r="E42" s="38"/>
      <c r="F42" s="37" t="s">
        <v>57</v>
      </c>
      <c r="G42" s="37"/>
      <c r="H42" s="37"/>
      <c r="I42" s="37"/>
      <c r="J42" s="37"/>
      <c r="K42" s="37"/>
      <c r="L42" s="39">
        <v>2500</v>
      </c>
      <c r="M42" s="39">
        <v>4452</v>
      </c>
      <c r="N42" s="39">
        <v>1227</v>
      </c>
      <c r="O42" s="40">
        <f t="shared" si="1"/>
        <v>0.27560646900269542</v>
      </c>
      <c r="P42"/>
      <c r="Q42" s="11"/>
      <c r="R42" s="11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5">
      <c r="A43"/>
      <c r="B43" s="36"/>
      <c r="C43" s="37"/>
      <c r="D43" s="37"/>
      <c r="E43" s="38"/>
      <c r="F43" s="37" t="s">
        <v>58</v>
      </c>
      <c r="G43" s="37"/>
      <c r="H43" s="37"/>
      <c r="I43" s="37"/>
      <c r="J43" s="37"/>
      <c r="K43" s="37"/>
      <c r="L43" s="39">
        <v>1300</v>
      </c>
      <c r="M43" s="39">
        <v>1687</v>
      </c>
      <c r="N43" s="39">
        <v>1323</v>
      </c>
      <c r="O43" s="40">
        <f t="shared" si="1"/>
        <v>0.78423236514522821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5">
      <c r="A44"/>
      <c r="B44" s="36"/>
      <c r="C44" s="37"/>
      <c r="D44" s="37"/>
      <c r="E44" s="38"/>
      <c r="F44" s="37" t="s">
        <v>59</v>
      </c>
      <c r="G44" s="37"/>
      <c r="H44" s="37"/>
      <c r="I44" s="37"/>
      <c r="J44" s="37"/>
      <c r="K44" s="37"/>
      <c r="L44" s="39">
        <v>700</v>
      </c>
      <c r="M44" s="39">
        <v>790</v>
      </c>
      <c r="N44" s="39">
        <v>637</v>
      </c>
      <c r="O44" s="40">
        <f t="shared" si="1"/>
        <v>0.8063291139240506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5">
      <c r="A45"/>
      <c r="B45" s="36"/>
      <c r="C45" s="37"/>
      <c r="D45" s="37"/>
      <c r="E45" s="38"/>
      <c r="F45" s="37" t="s">
        <v>60</v>
      </c>
      <c r="G45" s="37"/>
      <c r="H45" s="37"/>
      <c r="I45" s="37"/>
      <c r="J45" s="37"/>
      <c r="K45" s="37"/>
      <c r="L45" s="39">
        <v>10000</v>
      </c>
      <c r="M45" s="39">
        <v>14894</v>
      </c>
      <c r="N45" s="39">
        <v>11702</v>
      </c>
      <c r="O45" s="40">
        <f t="shared" si="1"/>
        <v>0.7856855109440043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5">
      <c r="A46"/>
      <c r="B46" s="36"/>
      <c r="C46" s="37"/>
      <c r="D46" s="37"/>
      <c r="E46" s="38"/>
      <c r="F46" s="37" t="s">
        <v>61</v>
      </c>
      <c r="G46" s="37"/>
      <c r="H46" s="37"/>
      <c r="I46" s="37"/>
      <c r="J46" s="37"/>
      <c r="K46" s="37"/>
      <c r="L46" s="456">
        <v>90</v>
      </c>
      <c r="M46" s="456">
        <v>558</v>
      </c>
      <c r="N46" s="456">
        <v>230</v>
      </c>
      <c r="O46" s="457">
        <f t="shared" si="1"/>
        <v>0.41218637992831542</v>
      </c>
      <c r="P46" s="458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5" s="11" customFormat="1" ht="15.75">
      <c r="B47" s="34"/>
      <c r="C47" s="16"/>
      <c r="D47" s="15" t="s">
        <v>62</v>
      </c>
      <c r="E47" s="16" t="s">
        <v>63</v>
      </c>
      <c r="F47" s="19"/>
      <c r="G47" s="16"/>
      <c r="H47" s="16"/>
      <c r="I47" s="16"/>
      <c r="J47" s="16"/>
      <c r="K47" s="16"/>
      <c r="L47" s="459">
        <v>2800</v>
      </c>
      <c r="M47" s="459">
        <f>M48</f>
        <v>3713</v>
      </c>
      <c r="N47" s="459">
        <f>N48</f>
        <v>2630</v>
      </c>
      <c r="O47" s="460">
        <f t="shared" si="1"/>
        <v>0.70832211150013469</v>
      </c>
      <c r="P47" s="461"/>
    </row>
    <row r="48" spans="1:1025">
      <c r="A48"/>
      <c r="B48" s="36"/>
      <c r="C48" s="37"/>
      <c r="D48" s="37"/>
      <c r="E48" s="38"/>
      <c r="F48" s="37" t="s">
        <v>64</v>
      </c>
      <c r="G48" s="37"/>
      <c r="H48" s="37"/>
      <c r="I48" s="37"/>
      <c r="J48" s="37"/>
      <c r="K48" s="37"/>
      <c r="L48" s="456">
        <v>2800</v>
      </c>
      <c r="M48" s="456">
        <v>3713</v>
      </c>
      <c r="N48" s="456">
        <v>2630</v>
      </c>
      <c r="O48" s="457">
        <f t="shared" si="1"/>
        <v>0.70832211150013469</v>
      </c>
      <c r="P48" s="45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s="11" customFormat="1" ht="15.75">
      <c r="B49" s="34"/>
      <c r="C49" s="16"/>
      <c r="D49" s="15" t="s">
        <v>65</v>
      </c>
      <c r="E49" s="16" t="s">
        <v>66</v>
      </c>
      <c r="F49" s="19"/>
      <c r="G49" s="16"/>
      <c r="H49" s="16"/>
      <c r="I49" s="16"/>
      <c r="J49" s="16"/>
      <c r="K49" s="16"/>
      <c r="L49" s="459">
        <v>100</v>
      </c>
      <c r="M49" s="459">
        <v>1781</v>
      </c>
      <c r="N49" s="459">
        <v>278</v>
      </c>
      <c r="O49" s="460">
        <f t="shared" si="1"/>
        <v>0.15609208309938236</v>
      </c>
      <c r="P49" s="461"/>
    </row>
    <row r="50" spans="1:1024" ht="18.75">
      <c r="A50"/>
      <c r="B50" s="34"/>
      <c r="C50" s="8" t="s">
        <v>12</v>
      </c>
      <c r="D50" s="21" t="s">
        <v>67</v>
      </c>
      <c r="E50" s="33"/>
      <c r="F50" s="8"/>
      <c r="G50" s="8"/>
      <c r="H50" s="8"/>
      <c r="I50" s="8"/>
      <c r="J50" s="8"/>
      <c r="K50" s="8"/>
      <c r="L50" s="462">
        <f>SUM(L51+L61+L62+L64+L67)</f>
        <v>29255</v>
      </c>
      <c r="M50" s="462">
        <f>SUM(M51+M61+M62+M64+M67+M69)</f>
        <v>28521</v>
      </c>
      <c r="N50" s="462">
        <f>SUM(N51+N61+N62+N64+N67+N69)</f>
        <v>28520</v>
      </c>
      <c r="O50" s="463">
        <f t="shared" si="1"/>
        <v>0.99996493811577436</v>
      </c>
      <c r="P50" s="458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ht="15.75">
      <c r="A51"/>
      <c r="B51" s="34"/>
      <c r="C51" s="16"/>
      <c r="D51" s="15" t="s">
        <v>29</v>
      </c>
      <c r="E51" s="15" t="s">
        <v>68</v>
      </c>
      <c r="F51" s="16"/>
      <c r="G51" s="16"/>
      <c r="H51" s="16"/>
      <c r="I51" s="16"/>
      <c r="J51" s="16"/>
      <c r="K51" s="16"/>
      <c r="L51" s="459">
        <f>L52+L57+L58+L59+L60</f>
        <v>17271</v>
      </c>
      <c r="M51" s="459">
        <f>M52+M57+M58+M59+M60</f>
        <v>17959</v>
      </c>
      <c r="N51" s="459">
        <f>N52+N57+N58+N59+N60</f>
        <v>17959</v>
      </c>
      <c r="O51" s="460">
        <f t="shared" si="1"/>
        <v>1</v>
      </c>
      <c r="P51" s="458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>
      <c r="A52"/>
      <c r="B52" s="12"/>
      <c r="C52" s="13"/>
      <c r="D52" s="41"/>
      <c r="E52" s="41" t="s">
        <v>69</v>
      </c>
      <c r="F52" s="13" t="s">
        <v>70</v>
      </c>
      <c r="G52" s="13"/>
      <c r="H52" s="13"/>
      <c r="I52" s="13"/>
      <c r="J52" s="13"/>
      <c r="K52" s="13"/>
      <c r="L52" s="464">
        <f>SUM(L53:L56)</f>
        <v>10141</v>
      </c>
      <c r="M52" s="464">
        <f>SUM(M53:M56)</f>
        <v>10141</v>
      </c>
      <c r="N52" s="464">
        <f>SUM(N53:N56)</f>
        <v>10141</v>
      </c>
      <c r="O52" s="465">
        <f t="shared" si="1"/>
        <v>1</v>
      </c>
      <c r="P52" s="458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>
      <c r="A53"/>
      <c r="B53" s="36"/>
      <c r="C53" s="37"/>
      <c r="D53" s="38"/>
      <c r="E53" s="38"/>
      <c r="F53" s="37" t="s">
        <v>71</v>
      </c>
      <c r="G53" s="37" t="s">
        <v>72</v>
      </c>
      <c r="H53" s="37"/>
      <c r="I53" s="37"/>
      <c r="J53" s="37"/>
      <c r="K53" s="37"/>
      <c r="L53" s="456">
        <v>3462</v>
      </c>
      <c r="M53" s="456">
        <v>3462</v>
      </c>
      <c r="N53" s="456">
        <v>3462</v>
      </c>
      <c r="O53" s="457">
        <f t="shared" si="1"/>
        <v>1</v>
      </c>
      <c r="P53" s="458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>
      <c r="A54"/>
      <c r="B54" s="36"/>
      <c r="C54" s="37"/>
      <c r="D54" s="38"/>
      <c r="E54" s="38"/>
      <c r="F54" s="37" t="s">
        <v>73</v>
      </c>
      <c r="G54" s="37" t="s">
        <v>74</v>
      </c>
      <c r="H54" s="37"/>
      <c r="I54" s="37"/>
      <c r="J54" s="37"/>
      <c r="K54" s="37"/>
      <c r="L54" s="456">
        <v>3200</v>
      </c>
      <c r="M54" s="456">
        <v>3200</v>
      </c>
      <c r="N54" s="456">
        <v>3200</v>
      </c>
      <c r="O54" s="457">
        <f t="shared" si="1"/>
        <v>1</v>
      </c>
      <c r="P54" s="458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>
      <c r="A55"/>
      <c r="B55" s="36"/>
      <c r="C55" s="37"/>
      <c r="D55" s="38"/>
      <c r="E55" s="38"/>
      <c r="F55" s="37" t="s">
        <v>75</v>
      </c>
      <c r="G55" s="37" t="s">
        <v>76</v>
      </c>
      <c r="H55" s="37"/>
      <c r="I55" s="37"/>
      <c r="J55" s="37"/>
      <c r="K55" s="37"/>
      <c r="L55" s="456">
        <v>651</v>
      </c>
      <c r="M55" s="456">
        <v>651</v>
      </c>
      <c r="N55" s="456">
        <v>651</v>
      </c>
      <c r="O55" s="457">
        <f t="shared" si="1"/>
        <v>1</v>
      </c>
      <c r="P55" s="458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>
      <c r="A56"/>
      <c r="B56" s="36"/>
      <c r="C56" s="37"/>
      <c r="D56" s="38"/>
      <c r="E56" s="38"/>
      <c r="F56" s="37" t="s">
        <v>77</v>
      </c>
      <c r="G56" s="37" t="s">
        <v>78</v>
      </c>
      <c r="H56" s="37"/>
      <c r="I56" s="37"/>
      <c r="J56" s="37"/>
      <c r="K56" s="37"/>
      <c r="L56" s="456">
        <v>2828</v>
      </c>
      <c r="M56" s="456">
        <v>2828</v>
      </c>
      <c r="N56" s="456">
        <v>2828</v>
      </c>
      <c r="O56" s="457">
        <f t="shared" si="1"/>
        <v>1</v>
      </c>
      <c r="P56" s="458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>
      <c r="A57"/>
      <c r="B57" s="12"/>
      <c r="C57" s="13"/>
      <c r="D57" s="41"/>
      <c r="E57" s="41" t="s">
        <v>79</v>
      </c>
      <c r="F57" s="13" t="s">
        <v>80</v>
      </c>
      <c r="G57" s="13"/>
      <c r="H57" s="13"/>
      <c r="I57" s="13"/>
      <c r="J57" s="13"/>
      <c r="K57" s="13"/>
      <c r="L57" s="464">
        <v>4000</v>
      </c>
      <c r="M57" s="464">
        <v>4666</v>
      </c>
      <c r="N57" s="464">
        <v>4666</v>
      </c>
      <c r="O57" s="465">
        <f t="shared" si="1"/>
        <v>1</v>
      </c>
      <c r="P57" s="458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>
      <c r="A58"/>
      <c r="B58" s="12"/>
      <c r="C58" s="13"/>
      <c r="D58" s="41"/>
      <c r="E58" s="41" t="s">
        <v>81</v>
      </c>
      <c r="F58" s="13" t="s">
        <v>82</v>
      </c>
      <c r="G58" s="13"/>
      <c r="H58" s="13"/>
      <c r="I58" s="13"/>
      <c r="J58" s="13"/>
      <c r="K58" s="13"/>
      <c r="L58" s="464">
        <v>20</v>
      </c>
      <c r="M58" s="464">
        <v>20</v>
      </c>
      <c r="N58" s="464">
        <v>20</v>
      </c>
      <c r="O58" s="465">
        <f t="shared" si="1"/>
        <v>1</v>
      </c>
      <c r="P58" s="4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>
      <c r="A59"/>
      <c r="B59" s="12"/>
      <c r="C59" s="13"/>
      <c r="D59" s="41"/>
      <c r="E59" s="41" t="s">
        <v>83</v>
      </c>
      <c r="F59" s="13" t="s">
        <v>84</v>
      </c>
      <c r="G59" s="13"/>
      <c r="H59" s="13"/>
      <c r="I59" s="13"/>
      <c r="J59" s="13"/>
      <c r="K59" s="13"/>
      <c r="L59" s="464">
        <v>857</v>
      </c>
      <c r="M59" s="464">
        <v>857</v>
      </c>
      <c r="N59" s="464">
        <v>857</v>
      </c>
      <c r="O59" s="465">
        <f t="shared" si="1"/>
        <v>1</v>
      </c>
      <c r="P59" s="458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>
      <c r="A60"/>
      <c r="B60" s="12"/>
      <c r="C60" s="13"/>
      <c r="D60" s="41"/>
      <c r="E60" s="41" t="s">
        <v>85</v>
      </c>
      <c r="F60" s="13" t="s">
        <v>86</v>
      </c>
      <c r="G60" s="13"/>
      <c r="H60" s="13"/>
      <c r="I60" s="13"/>
      <c r="J60" s="13"/>
      <c r="K60" s="13"/>
      <c r="L60" s="464">
        <v>2253</v>
      </c>
      <c r="M60" s="464">
        <v>2275</v>
      </c>
      <c r="N60" s="464">
        <v>2275</v>
      </c>
      <c r="O60" s="465">
        <f t="shared" si="1"/>
        <v>1</v>
      </c>
      <c r="P60" s="458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ht="15.75">
      <c r="A61"/>
      <c r="B61" s="34"/>
      <c r="C61" s="16"/>
      <c r="D61" s="15" t="s">
        <v>87</v>
      </c>
      <c r="E61" s="15" t="s">
        <v>88</v>
      </c>
      <c r="F61" s="16"/>
      <c r="G61" s="16"/>
      <c r="H61" s="16"/>
      <c r="I61" s="16"/>
      <c r="J61" s="16"/>
      <c r="K61" s="16"/>
      <c r="L61" s="459">
        <v>2648</v>
      </c>
      <c r="M61" s="459">
        <v>2648</v>
      </c>
      <c r="N61" s="459">
        <v>2648</v>
      </c>
      <c r="O61" s="460">
        <f t="shared" si="1"/>
        <v>1</v>
      </c>
      <c r="P61" s="458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2" spans="1:1024" ht="15.75">
      <c r="A62"/>
      <c r="B62" s="34"/>
      <c r="C62" s="16"/>
      <c r="D62" s="15" t="s">
        <v>33</v>
      </c>
      <c r="E62" s="15" t="s">
        <v>89</v>
      </c>
      <c r="F62" s="16"/>
      <c r="G62" s="16"/>
      <c r="H62" s="16"/>
      <c r="I62" s="16"/>
      <c r="J62" s="16"/>
      <c r="K62" s="16"/>
      <c r="L62" s="459">
        <f>SUM(L63)</f>
        <v>2500</v>
      </c>
      <c r="M62" s="459">
        <f>SUM(M63)</f>
        <v>2500</v>
      </c>
      <c r="N62" s="459">
        <f>SUM(N63)</f>
        <v>2500</v>
      </c>
      <c r="O62" s="460">
        <f t="shared" si="1"/>
        <v>1</v>
      </c>
      <c r="P62" s="458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</row>
    <row r="63" spans="1:1024" ht="15.75">
      <c r="A63"/>
      <c r="B63" s="34"/>
      <c r="C63" s="13"/>
      <c r="D63" s="41"/>
      <c r="E63" s="41" t="s">
        <v>90</v>
      </c>
      <c r="F63" s="13" t="s">
        <v>91</v>
      </c>
      <c r="G63" s="13"/>
      <c r="H63" s="13"/>
      <c r="I63" s="13"/>
      <c r="J63" s="13"/>
      <c r="K63" s="13"/>
      <c r="L63" s="464">
        <v>2500</v>
      </c>
      <c r="M63" s="464">
        <v>2500</v>
      </c>
      <c r="N63" s="464">
        <v>2500</v>
      </c>
      <c r="O63" s="465">
        <f t="shared" si="1"/>
        <v>1</v>
      </c>
      <c r="P63" s="458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</row>
    <row r="64" spans="1:1024" ht="15.75">
      <c r="A64"/>
      <c r="B64" s="34"/>
      <c r="C64" s="16"/>
      <c r="D64" s="15" t="s">
        <v>35</v>
      </c>
      <c r="E64" s="15" t="s">
        <v>92</v>
      </c>
      <c r="F64" s="16"/>
      <c r="G64" s="16"/>
      <c r="H64" s="16"/>
      <c r="I64" s="16"/>
      <c r="J64" s="16"/>
      <c r="K64" s="16"/>
      <c r="L64" s="459">
        <f>SUM(L65:L66)</f>
        <v>4889</v>
      </c>
      <c r="M64" s="459">
        <f>SUM(M65:M66)</f>
        <v>3150</v>
      </c>
      <c r="N64" s="459">
        <f>SUM(N65:N66)</f>
        <v>3150</v>
      </c>
      <c r="O64" s="460">
        <f t="shared" si="1"/>
        <v>1</v>
      </c>
      <c r="P64" s="458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ht="15.75">
      <c r="A65"/>
      <c r="B65" s="34"/>
      <c r="C65" s="13"/>
      <c r="D65" s="41"/>
      <c r="E65" s="41" t="s">
        <v>93</v>
      </c>
      <c r="F65" s="13" t="s">
        <v>94</v>
      </c>
      <c r="G65" s="13"/>
      <c r="H65" s="13"/>
      <c r="I65" s="13"/>
      <c r="J65" s="13"/>
      <c r="K65" s="13"/>
      <c r="L65" s="464">
        <v>4113</v>
      </c>
      <c r="M65" s="464">
        <v>2742</v>
      </c>
      <c r="N65" s="464">
        <v>2742</v>
      </c>
      <c r="O65" s="465">
        <f t="shared" si="1"/>
        <v>1</v>
      </c>
      <c r="P65" s="458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</row>
    <row r="66" spans="1:1024" ht="15.75">
      <c r="A66"/>
      <c r="B66" s="34"/>
      <c r="C66" s="13"/>
      <c r="D66" s="41"/>
      <c r="E66" s="41" t="s">
        <v>95</v>
      </c>
      <c r="F66" s="13" t="s">
        <v>96</v>
      </c>
      <c r="G66" s="13"/>
      <c r="H66" s="13"/>
      <c r="I66" s="13"/>
      <c r="J66" s="13"/>
      <c r="K66" s="13"/>
      <c r="L66" s="464">
        <v>776</v>
      </c>
      <c r="M66" s="464">
        <v>408</v>
      </c>
      <c r="N66" s="464">
        <v>408</v>
      </c>
      <c r="O66" s="465">
        <f t="shared" si="1"/>
        <v>1</v>
      </c>
      <c r="P66" s="458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  <c r="AMG66"/>
      <c r="AMH66"/>
      <c r="AMI66"/>
      <c r="AMJ66"/>
    </row>
    <row r="67" spans="1:1024" ht="15.75">
      <c r="A67"/>
      <c r="B67" s="34"/>
      <c r="C67" s="16"/>
      <c r="D67" s="15" t="s">
        <v>97</v>
      </c>
      <c r="E67" s="42" t="s">
        <v>98</v>
      </c>
      <c r="F67" s="16"/>
      <c r="G67" s="16"/>
      <c r="H67" s="16"/>
      <c r="I67" s="16"/>
      <c r="J67" s="16"/>
      <c r="K67" s="16"/>
      <c r="L67" s="459">
        <f>SUM(L68)</f>
        <v>1947</v>
      </c>
      <c r="M67" s="459">
        <f>SUM(M68)</f>
        <v>1200</v>
      </c>
      <c r="N67" s="459">
        <f>SUM(N68)</f>
        <v>1200</v>
      </c>
      <c r="O67" s="460">
        <f t="shared" si="1"/>
        <v>1</v>
      </c>
      <c r="P67" s="458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>
      <c r="A68"/>
      <c r="B68" s="12"/>
      <c r="C68" s="13"/>
      <c r="D68" s="41"/>
      <c r="E68" s="41" t="s">
        <v>99</v>
      </c>
      <c r="F68" s="13" t="s">
        <v>100</v>
      </c>
      <c r="G68" s="13"/>
      <c r="H68" s="13"/>
      <c r="I68" s="13"/>
      <c r="J68" s="13"/>
      <c r="K68" s="13"/>
      <c r="L68" s="464">
        <v>1947</v>
      </c>
      <c r="M68" s="464">
        <v>1200</v>
      </c>
      <c r="N68" s="464">
        <v>1200</v>
      </c>
      <c r="O68" s="465">
        <f t="shared" si="1"/>
        <v>1</v>
      </c>
      <c r="P68" s="45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  <c r="AMG68"/>
      <c r="AMH68"/>
      <c r="AMI68"/>
      <c r="AMJ68"/>
    </row>
    <row r="69" spans="1:1024" ht="15.75">
      <c r="A69"/>
      <c r="B69" s="34"/>
      <c r="C69" s="16"/>
      <c r="D69" s="15" t="s">
        <v>452</v>
      </c>
      <c r="E69" s="42" t="s">
        <v>453</v>
      </c>
      <c r="F69" s="16"/>
      <c r="G69" s="16"/>
      <c r="H69" s="16"/>
      <c r="I69" s="16"/>
      <c r="J69" s="16"/>
      <c r="K69" s="16"/>
      <c r="L69" s="459"/>
      <c r="M69" s="459">
        <v>1064</v>
      </c>
      <c r="N69" s="459">
        <v>1063</v>
      </c>
      <c r="O69" s="460">
        <f t="shared" ref="O69" si="2">N69/M69</f>
        <v>0.99906015037593987</v>
      </c>
      <c r="P69" s="458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18.75">
      <c r="A70"/>
      <c r="B70" s="7"/>
      <c r="C70" s="8" t="s">
        <v>37</v>
      </c>
      <c r="D70" s="21" t="s">
        <v>101</v>
      </c>
      <c r="E70" s="33"/>
      <c r="F70" s="8"/>
      <c r="G70" s="8"/>
      <c r="H70" s="8"/>
      <c r="I70" s="8"/>
      <c r="J70" s="8"/>
      <c r="K70" s="8"/>
      <c r="L70" s="462">
        <f>SUM(L71:L75)</f>
        <v>13291</v>
      </c>
      <c r="M70" s="462">
        <f>SUM(M71:M75)</f>
        <v>14550</v>
      </c>
      <c r="N70" s="462">
        <f>SUM(N71:N75)</f>
        <v>12003</v>
      </c>
      <c r="O70" s="463">
        <f t="shared" si="1"/>
        <v>0.82494845360824742</v>
      </c>
      <c r="P70" s="458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s="11" customFormat="1" ht="15.75">
      <c r="B71" s="34"/>
      <c r="C71" s="16"/>
      <c r="D71" s="15" t="s">
        <v>102</v>
      </c>
      <c r="E71" s="16" t="s">
        <v>103</v>
      </c>
      <c r="F71" s="16"/>
      <c r="G71" s="16"/>
      <c r="H71" s="16"/>
      <c r="I71" s="16"/>
      <c r="J71" s="16"/>
      <c r="K71" s="16"/>
      <c r="L71" s="459">
        <v>11753</v>
      </c>
      <c r="M71" s="459">
        <v>10331</v>
      </c>
      <c r="N71" s="459">
        <v>10330</v>
      </c>
      <c r="O71" s="460">
        <f t="shared" si="1"/>
        <v>0.9999032039492789</v>
      </c>
      <c r="P71" s="461"/>
    </row>
    <row r="72" spans="1:1024" ht="15.75">
      <c r="A72" s="11"/>
      <c r="B72" s="34"/>
      <c r="C72" s="16"/>
      <c r="D72" s="15" t="s">
        <v>104</v>
      </c>
      <c r="E72" s="16" t="s">
        <v>105</v>
      </c>
      <c r="F72" s="19"/>
      <c r="G72" s="16"/>
      <c r="H72" s="16"/>
      <c r="I72" s="16"/>
      <c r="J72" s="16"/>
      <c r="K72" s="16"/>
      <c r="L72" s="459">
        <v>488</v>
      </c>
      <c r="M72" s="459">
        <v>561</v>
      </c>
      <c r="N72" s="459">
        <v>561</v>
      </c>
      <c r="O72" s="460">
        <f t="shared" si="1"/>
        <v>1</v>
      </c>
      <c r="P72" s="458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ht="15.75">
      <c r="A73" s="11"/>
      <c r="B73" s="34"/>
      <c r="C73" s="16"/>
      <c r="D73" s="15" t="s">
        <v>106</v>
      </c>
      <c r="E73" s="16" t="s">
        <v>107</v>
      </c>
      <c r="F73" s="16"/>
      <c r="G73" s="16"/>
      <c r="H73" s="16"/>
      <c r="I73" s="16"/>
      <c r="J73" s="16"/>
      <c r="K73" s="16"/>
      <c r="L73" s="459"/>
      <c r="M73" s="459"/>
      <c r="N73" s="459"/>
      <c r="O73" s="460"/>
      <c r="P73" s="458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ht="15.75">
      <c r="A74" s="11"/>
      <c r="B74" s="34"/>
      <c r="C74" s="16"/>
      <c r="D74" s="15" t="s">
        <v>108</v>
      </c>
      <c r="E74" s="16" t="s">
        <v>451</v>
      </c>
      <c r="F74" s="16"/>
      <c r="G74" s="16"/>
      <c r="H74" s="16"/>
      <c r="I74" s="16"/>
      <c r="J74" s="16"/>
      <c r="K74" s="16"/>
      <c r="L74" s="17"/>
      <c r="M74" s="459">
        <v>2546</v>
      </c>
      <c r="N74" s="459"/>
      <c r="O74" s="18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ht="15.75">
      <c r="A75" s="11"/>
      <c r="B75" s="34"/>
      <c r="C75" s="16"/>
      <c r="D75" s="15" t="s">
        <v>109</v>
      </c>
      <c r="E75" s="16" t="s">
        <v>110</v>
      </c>
      <c r="F75" s="16"/>
      <c r="G75" s="16"/>
      <c r="H75" s="16"/>
      <c r="I75" s="16"/>
      <c r="J75" s="16"/>
      <c r="K75" s="16"/>
      <c r="L75" s="17">
        <v>1050</v>
      </c>
      <c r="M75" s="459">
        <v>1112</v>
      </c>
      <c r="N75" s="459">
        <v>1112</v>
      </c>
      <c r="O75" s="18">
        <f>N75/M75</f>
        <v>1</v>
      </c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ht="18.75">
      <c r="A76"/>
      <c r="B76" s="16"/>
      <c r="C76" s="16"/>
      <c r="D76" s="16"/>
      <c r="E76" s="15"/>
      <c r="F76" s="16"/>
      <c r="G76" s="16"/>
      <c r="H76" s="16"/>
      <c r="I76" s="16"/>
      <c r="J76" s="16"/>
      <c r="K76" s="16"/>
      <c r="L76" s="22"/>
      <c r="M76" s="22"/>
      <c r="N76" s="22"/>
      <c r="O76" s="22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s="466" customFormat="1" ht="19.5">
      <c r="B77" s="451" t="s">
        <v>111</v>
      </c>
      <c r="C77" s="452"/>
      <c r="D77" s="452" t="s">
        <v>112</v>
      </c>
      <c r="E77" s="453"/>
      <c r="F77" s="452"/>
      <c r="G77" s="452"/>
      <c r="H77" s="452"/>
      <c r="I77" s="452"/>
      <c r="J77" s="452"/>
      <c r="K77" s="452"/>
      <c r="L77" s="454">
        <f>SUM(L78,L83,L86)</f>
        <v>21243</v>
      </c>
      <c r="M77" s="454">
        <f>SUM(M78,M83,M86)</f>
        <v>33400</v>
      </c>
      <c r="N77" s="454">
        <f>SUM(N78,N83,N86)</f>
        <v>33386</v>
      </c>
      <c r="O77" s="455">
        <f>N77/M77</f>
        <v>0.99958083832335332</v>
      </c>
    </row>
    <row r="78" spans="1:1024" ht="18.75">
      <c r="A78"/>
      <c r="B78" s="7"/>
      <c r="C78" s="8" t="s">
        <v>8</v>
      </c>
      <c r="D78" s="21" t="s">
        <v>113</v>
      </c>
      <c r="E78" s="33"/>
      <c r="F78" s="8"/>
      <c r="G78" s="8"/>
      <c r="H78" s="8"/>
      <c r="I78" s="8"/>
      <c r="J78" s="8"/>
      <c r="K78" s="8"/>
      <c r="L78" s="9">
        <f>SUM(L79:L82)</f>
        <v>3856</v>
      </c>
      <c r="M78" s="9">
        <f>SUM(M79:M82)</f>
        <v>8078</v>
      </c>
      <c r="N78" s="9">
        <f>SUM(N79:N82)</f>
        <v>8064</v>
      </c>
      <c r="O78" s="10">
        <f>N78/M78</f>
        <v>0.99826689774696709</v>
      </c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s="11" customFormat="1" ht="15.75">
      <c r="B79" s="34"/>
      <c r="C79" s="16"/>
      <c r="D79" s="16"/>
      <c r="E79" s="15" t="s">
        <v>114</v>
      </c>
      <c r="F79" s="16" t="s">
        <v>115</v>
      </c>
      <c r="G79" s="16"/>
      <c r="H79" s="16"/>
      <c r="I79" s="16"/>
      <c r="J79" s="16"/>
      <c r="K79" s="16"/>
      <c r="L79" s="17"/>
      <c r="M79" s="17">
        <v>3822</v>
      </c>
      <c r="N79" s="17">
        <v>3822</v>
      </c>
      <c r="O79" s="18">
        <f>N79/M79</f>
        <v>1</v>
      </c>
    </row>
    <row r="80" spans="1:1024" s="11" customFormat="1" ht="15.75">
      <c r="B80" s="34"/>
      <c r="C80" s="16"/>
      <c r="D80" s="16"/>
      <c r="E80" s="15" t="s">
        <v>116</v>
      </c>
      <c r="F80" s="16" t="s">
        <v>117</v>
      </c>
      <c r="G80" s="16"/>
      <c r="H80" s="16"/>
      <c r="I80" s="16"/>
      <c r="J80" s="16"/>
      <c r="K80" s="16"/>
      <c r="L80" s="17">
        <v>3856</v>
      </c>
      <c r="M80" s="17">
        <v>4256</v>
      </c>
      <c r="N80" s="17">
        <v>4242</v>
      </c>
      <c r="O80" s="18">
        <f>N80/M80</f>
        <v>0.99671052631578949</v>
      </c>
    </row>
    <row r="81" spans="1:1024" s="11" customFormat="1" ht="15.75">
      <c r="B81" s="34"/>
      <c r="C81" s="16"/>
      <c r="D81" s="16"/>
      <c r="E81" s="15" t="s">
        <v>118</v>
      </c>
      <c r="F81" s="16" t="s">
        <v>119</v>
      </c>
      <c r="G81" s="16"/>
      <c r="H81" s="16"/>
      <c r="I81" s="16"/>
      <c r="J81" s="16"/>
      <c r="K81" s="16"/>
      <c r="L81" s="17"/>
      <c r="M81" s="17"/>
      <c r="N81" s="17"/>
      <c r="O81" s="18"/>
    </row>
    <row r="82" spans="1:1024" s="11" customFormat="1" ht="15.75">
      <c r="B82" s="34"/>
      <c r="C82" s="16"/>
      <c r="D82" s="16"/>
      <c r="E82" s="15" t="s">
        <v>120</v>
      </c>
      <c r="F82" s="16" t="s">
        <v>121</v>
      </c>
      <c r="G82" s="16"/>
      <c r="H82" s="16"/>
      <c r="I82" s="16"/>
      <c r="J82" s="16"/>
      <c r="K82" s="16"/>
      <c r="L82" s="17"/>
      <c r="M82" s="17"/>
      <c r="N82" s="17"/>
      <c r="O82" s="18"/>
    </row>
    <row r="83" spans="1:1024" s="32" customFormat="1" ht="18.75">
      <c r="B83" s="7"/>
      <c r="C83" s="8" t="s">
        <v>10</v>
      </c>
      <c r="D83" s="21" t="s">
        <v>122</v>
      </c>
      <c r="E83" s="33"/>
      <c r="F83" s="8"/>
      <c r="G83" s="8"/>
      <c r="H83" s="8"/>
      <c r="I83" s="8"/>
      <c r="J83" s="8"/>
      <c r="K83" s="8"/>
      <c r="L83" s="9"/>
      <c r="M83" s="9"/>
      <c r="N83" s="9"/>
      <c r="O83" s="10"/>
    </row>
    <row r="84" spans="1:1024" s="11" customFormat="1" ht="15.75">
      <c r="A84" s="32"/>
      <c r="B84" s="34"/>
      <c r="C84" s="16"/>
      <c r="D84" s="16"/>
      <c r="E84" s="15" t="s">
        <v>123</v>
      </c>
      <c r="F84" s="16" t="s">
        <v>124</v>
      </c>
      <c r="G84" s="16"/>
      <c r="H84" s="16"/>
      <c r="I84" s="16"/>
      <c r="J84" s="16"/>
      <c r="K84" s="16"/>
      <c r="L84" s="17"/>
      <c r="M84" s="17"/>
      <c r="N84" s="17"/>
      <c r="O84" s="18"/>
    </row>
    <row r="85" spans="1:1024" s="11" customFormat="1" ht="15.75">
      <c r="A85" s="32"/>
      <c r="B85" s="34"/>
      <c r="C85" s="16"/>
      <c r="D85" s="16"/>
      <c r="E85" s="15" t="s">
        <v>125</v>
      </c>
      <c r="F85" s="16" t="s">
        <v>126</v>
      </c>
      <c r="G85" s="16"/>
      <c r="H85" s="16"/>
      <c r="I85" s="16"/>
      <c r="J85" s="16"/>
      <c r="K85" s="16"/>
      <c r="L85" s="17"/>
      <c r="M85" s="17"/>
      <c r="N85" s="17"/>
      <c r="O85" s="18"/>
    </row>
    <row r="86" spans="1:1024" s="32" customFormat="1" ht="18.75">
      <c r="B86" s="7"/>
      <c r="C86" s="8" t="s">
        <v>12</v>
      </c>
      <c r="D86" s="21" t="s">
        <v>127</v>
      </c>
      <c r="E86" s="33"/>
      <c r="F86" s="8"/>
      <c r="G86" s="8"/>
      <c r="H86" s="8"/>
      <c r="I86" s="8"/>
      <c r="J86" s="8"/>
      <c r="K86" s="8"/>
      <c r="L86" s="9">
        <f>SUM(L87:L89)</f>
        <v>17387</v>
      </c>
      <c r="M86" s="9">
        <f>SUM(M87:M89)</f>
        <v>25322</v>
      </c>
      <c r="N86" s="9">
        <f>SUM(N87:N89)</f>
        <v>25322</v>
      </c>
      <c r="O86" s="10">
        <f>N86/M86</f>
        <v>1</v>
      </c>
    </row>
    <row r="87" spans="1:1024" s="11" customFormat="1" ht="15.75">
      <c r="B87" s="34"/>
      <c r="C87" s="16"/>
      <c r="D87" s="16"/>
      <c r="E87" s="15" t="s">
        <v>128</v>
      </c>
      <c r="F87" s="16" t="s">
        <v>129</v>
      </c>
      <c r="G87" s="16"/>
      <c r="H87" s="16"/>
      <c r="I87" s="16"/>
      <c r="J87" s="16"/>
      <c r="K87" s="16"/>
      <c r="L87" s="17">
        <v>17387</v>
      </c>
      <c r="M87" s="17">
        <v>25322</v>
      </c>
      <c r="N87" s="17">
        <v>25322</v>
      </c>
      <c r="O87" s="18">
        <f>N87/M87</f>
        <v>1</v>
      </c>
    </row>
    <row r="88" spans="1:1024" s="11" customFormat="1" ht="15.75">
      <c r="B88" s="34"/>
      <c r="C88" s="16"/>
      <c r="D88" s="16"/>
      <c r="E88" s="15" t="s">
        <v>31</v>
      </c>
      <c r="F88" s="16" t="s">
        <v>130</v>
      </c>
      <c r="G88" s="16"/>
      <c r="H88" s="16"/>
      <c r="I88" s="16"/>
      <c r="J88" s="16"/>
      <c r="K88" s="16"/>
      <c r="L88" s="17"/>
      <c r="M88" s="17"/>
      <c r="N88" s="17"/>
      <c r="O88" s="18"/>
    </row>
    <row r="89" spans="1:1024" s="11" customFormat="1" ht="15.75">
      <c r="B89" s="34"/>
      <c r="C89" s="16"/>
      <c r="D89" s="16"/>
      <c r="E89" s="15" t="s">
        <v>131</v>
      </c>
      <c r="F89" s="16" t="s">
        <v>132</v>
      </c>
      <c r="G89" s="16"/>
      <c r="H89" s="16"/>
      <c r="I89" s="16"/>
      <c r="J89" s="16"/>
      <c r="K89" s="16"/>
      <c r="L89" s="17"/>
      <c r="M89" s="17"/>
      <c r="N89" s="17"/>
      <c r="O89" s="18"/>
    </row>
    <row r="90" spans="1:1024" ht="18.75">
      <c r="A90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22"/>
      <c r="M90" s="22"/>
      <c r="N90" s="22"/>
      <c r="O90" s="23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s="4" customFormat="1" ht="19.5">
      <c r="B91" s="451" t="s">
        <v>39</v>
      </c>
      <c r="C91" s="452"/>
      <c r="D91" s="452" t="s">
        <v>133</v>
      </c>
      <c r="E91" s="452"/>
      <c r="F91" s="452"/>
      <c r="G91" s="452"/>
      <c r="H91" s="452"/>
      <c r="I91" s="452"/>
      <c r="J91" s="452"/>
      <c r="K91" s="452"/>
      <c r="L91" s="454">
        <v>14867</v>
      </c>
      <c r="M91" s="454">
        <v>14046</v>
      </c>
      <c r="N91" s="454">
        <v>13276</v>
      </c>
      <c r="O91" s="455">
        <f>N91/M91</f>
        <v>0.94518012245479144</v>
      </c>
    </row>
    <row r="92" spans="1:1024" ht="18.75">
      <c r="A92"/>
      <c r="B92" s="8"/>
      <c r="C92" s="8"/>
      <c r="D92" s="8"/>
      <c r="E92" s="8"/>
      <c r="F92" s="8"/>
      <c r="G92" s="8"/>
      <c r="H92" s="8"/>
      <c r="I92" s="8"/>
      <c r="J92" s="8"/>
      <c r="K92" s="8"/>
      <c r="L92" s="22"/>
      <c r="M92" s="22"/>
      <c r="N92" s="22"/>
      <c r="O92" s="23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s="4" customFormat="1" ht="19.5">
      <c r="B93" s="451" t="s">
        <v>134</v>
      </c>
      <c r="C93" s="452"/>
      <c r="D93" s="452" t="s">
        <v>135</v>
      </c>
      <c r="E93" s="452"/>
      <c r="F93" s="452"/>
      <c r="G93" s="452"/>
      <c r="H93" s="452"/>
      <c r="I93" s="452"/>
      <c r="J93" s="452"/>
      <c r="K93" s="452"/>
      <c r="L93" s="454">
        <f>SUM(L94:L95)</f>
        <v>10424</v>
      </c>
      <c r="M93" s="454">
        <f>SUM(M94:M95)</f>
        <v>15764</v>
      </c>
      <c r="N93" s="454">
        <f>SUM(N94:N95)</f>
        <v>15711</v>
      </c>
      <c r="O93" s="455">
        <f>N93/M93</f>
        <v>0.99663790916011163</v>
      </c>
    </row>
    <row r="94" spans="1:1024" s="43" customFormat="1" ht="18.75">
      <c r="B94" s="7"/>
      <c r="C94" s="8" t="s">
        <v>8</v>
      </c>
      <c r="D94" s="8"/>
      <c r="E94" s="8" t="s">
        <v>136</v>
      </c>
      <c r="F94" s="8"/>
      <c r="G94" s="8"/>
      <c r="H94" s="8"/>
      <c r="I94" s="8"/>
      <c r="J94" s="8"/>
      <c r="K94" s="8"/>
      <c r="L94" s="9">
        <v>10424</v>
      </c>
      <c r="M94" s="9">
        <v>15764</v>
      </c>
      <c r="N94" s="9">
        <v>15711</v>
      </c>
      <c r="O94" s="10">
        <f>N94/M94</f>
        <v>0.99663790916011163</v>
      </c>
    </row>
    <row r="95" spans="1:1024" ht="18.75">
      <c r="A95"/>
      <c r="B95" s="7"/>
      <c r="C95" s="8" t="s">
        <v>10</v>
      </c>
      <c r="D95" s="8"/>
      <c r="E95" s="8" t="s">
        <v>137</v>
      </c>
      <c r="F95" s="8"/>
      <c r="G95" s="8"/>
      <c r="H95" s="8"/>
      <c r="I95" s="8"/>
      <c r="J95" s="8"/>
      <c r="K95" s="8"/>
      <c r="L95" s="9"/>
      <c r="M95" s="9"/>
      <c r="N95" s="9"/>
      <c r="O95" s="10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 ht="18.75">
      <c r="A9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22"/>
      <c r="M96" s="22"/>
      <c r="N96" s="22"/>
      <c r="O96" s="22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 ht="19.5">
      <c r="A97"/>
      <c r="B97" s="26" t="s">
        <v>47</v>
      </c>
      <c r="C97" s="44"/>
      <c r="D97" s="44" t="s">
        <v>138</v>
      </c>
      <c r="E97" s="44"/>
      <c r="F97" s="44"/>
      <c r="G97" s="44"/>
      <c r="H97" s="44"/>
      <c r="I97" s="44"/>
      <c r="J97" s="44"/>
      <c r="K97" s="44"/>
      <c r="L97" s="29">
        <f>SUM(L35+L77+L91+L93)</f>
        <v>112210</v>
      </c>
      <c r="M97" s="29">
        <f>SUM(M35+M77+M91+M93)</f>
        <v>144632</v>
      </c>
      <c r="N97" s="29">
        <f>SUM(N35+N77+N91+N93)</f>
        <v>130289</v>
      </c>
      <c r="O97" s="30">
        <f>N97/M97</f>
        <v>0.9008310747275845</v>
      </c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ht="19.5">
      <c r="A98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 ht="36.75" customHeight="1">
      <c r="A99"/>
      <c r="B99" s="46" t="s">
        <v>139</v>
      </c>
      <c r="C99" s="44"/>
      <c r="D99" s="597" t="s">
        <v>140</v>
      </c>
      <c r="E99" s="597"/>
      <c r="F99" s="597"/>
      <c r="G99" s="597"/>
      <c r="H99" s="597"/>
      <c r="I99" s="597"/>
      <c r="J99" s="597"/>
      <c r="K99" s="597"/>
      <c r="L99" s="29">
        <f>SUM(L101)</f>
        <v>10000</v>
      </c>
      <c r="M99" s="29">
        <f>SUM(M101)</f>
        <v>10000</v>
      </c>
      <c r="N99" s="29">
        <f>SUM(N101)</f>
        <v>10000</v>
      </c>
      <c r="O99" s="30">
        <f>SUM(O101)</f>
        <v>2</v>
      </c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 ht="18.75">
      <c r="A100"/>
      <c r="B100" s="2"/>
      <c r="C100"/>
      <c r="D100" s="2"/>
      <c r="E100"/>
      <c r="F100"/>
      <c r="G100"/>
      <c r="H100"/>
      <c r="I100"/>
      <c r="J100"/>
      <c r="K100"/>
      <c r="L100" s="24"/>
      <c r="M100" s="24"/>
      <c r="N100" s="24"/>
      <c r="O100" s="24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s="4" customFormat="1" ht="19.5">
      <c r="B101" s="47" t="s">
        <v>141</v>
      </c>
      <c r="C101" s="48"/>
      <c r="D101" s="48" t="s">
        <v>142</v>
      </c>
      <c r="E101" s="48"/>
      <c r="F101" s="48"/>
      <c r="G101" s="48"/>
      <c r="H101" s="48"/>
      <c r="I101" s="48"/>
      <c r="J101" s="48"/>
      <c r="K101" s="48"/>
      <c r="L101" s="5">
        <f>SUM(L102:L103)</f>
        <v>10000</v>
      </c>
      <c r="M101" s="5">
        <f>SUM(M102:M103)</f>
        <v>10000</v>
      </c>
      <c r="N101" s="5">
        <f>SUM(N102:N103)</f>
        <v>10000</v>
      </c>
      <c r="O101" s="6">
        <f>SUM(O102:O103)</f>
        <v>2</v>
      </c>
    </row>
    <row r="102" spans="1:1024" ht="18.75">
      <c r="A102"/>
      <c r="B102" s="49"/>
      <c r="C102" s="16" t="s">
        <v>8</v>
      </c>
      <c r="D102" s="50"/>
      <c r="E102" s="16" t="s">
        <v>143</v>
      </c>
      <c r="F102" s="16"/>
      <c r="G102" s="16"/>
      <c r="H102" s="16"/>
      <c r="I102" s="16"/>
      <c r="J102" s="16"/>
      <c r="K102" s="16"/>
      <c r="L102" s="9">
        <v>6398</v>
      </c>
      <c r="M102" s="9">
        <v>6398</v>
      </c>
      <c r="N102" s="9">
        <v>6398</v>
      </c>
      <c r="O102" s="10">
        <f>N102/M102</f>
        <v>1</v>
      </c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ht="18.75">
      <c r="A103"/>
      <c r="B103" s="49"/>
      <c r="C103" s="16" t="s">
        <v>10</v>
      </c>
      <c r="D103" s="50"/>
      <c r="E103" s="16" t="s">
        <v>144</v>
      </c>
      <c r="F103" s="16"/>
      <c r="G103" s="16"/>
      <c r="H103" s="16"/>
      <c r="I103" s="16"/>
      <c r="J103" s="16"/>
      <c r="K103" s="16"/>
      <c r="L103" s="9">
        <v>3602</v>
      </c>
      <c r="M103" s="9">
        <v>3602</v>
      </c>
      <c r="N103" s="9">
        <v>3602</v>
      </c>
      <c r="O103" s="10">
        <f>N103/M103</f>
        <v>1</v>
      </c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ht="18.75">
      <c r="A104"/>
      <c r="B104" s="2"/>
      <c r="C104"/>
      <c r="D104" s="2"/>
      <c r="E104"/>
      <c r="F104"/>
      <c r="G104"/>
      <c r="H104"/>
      <c r="I104"/>
      <c r="J104"/>
      <c r="K104"/>
      <c r="L104" s="24"/>
      <c r="M104" s="24"/>
      <c r="N104" s="24"/>
      <c r="O104" s="2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ht="18.75">
      <c r="A105"/>
      <c r="B105" s="2"/>
      <c r="C105"/>
      <c r="D105" s="2"/>
      <c r="E105"/>
      <c r="F105"/>
      <c r="G105"/>
      <c r="H105"/>
      <c r="I105"/>
      <c r="J105"/>
      <c r="K105"/>
      <c r="L105" s="24"/>
      <c r="M105" s="24"/>
      <c r="N105" s="24"/>
      <c r="O105" s="24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 ht="13.5" customHeight="1">
      <c r="A106"/>
      <c r="B106" s="2"/>
      <c r="C106"/>
      <c r="D106" s="2"/>
      <c r="E106"/>
      <c r="F106"/>
      <c r="G106"/>
      <c r="H106"/>
      <c r="I106"/>
      <c r="J106"/>
      <c r="K106"/>
      <c r="L106" s="24"/>
      <c r="M106" s="24"/>
      <c r="N106" s="24"/>
      <c r="O106" s="24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 ht="21.75" customHeight="1">
      <c r="A107"/>
      <c r="B107" s="600" t="s">
        <v>145</v>
      </c>
      <c r="C107" s="600"/>
      <c r="D107" s="601" t="s">
        <v>146</v>
      </c>
      <c r="E107" s="601"/>
      <c r="F107" s="601"/>
      <c r="G107" s="601"/>
      <c r="H107" s="601"/>
      <c r="I107" s="601"/>
      <c r="J107" s="601"/>
      <c r="K107" s="601"/>
      <c r="L107" s="598">
        <v>0</v>
      </c>
      <c r="M107" s="598">
        <v>0</v>
      </c>
      <c r="N107" s="598">
        <v>0</v>
      </c>
      <c r="O107" s="598">
        <v>0</v>
      </c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>
      <c r="A108"/>
      <c r="B108" s="600"/>
      <c r="C108" s="600"/>
      <c r="D108" s="601"/>
      <c r="E108" s="601"/>
      <c r="F108" s="601"/>
      <c r="G108" s="601"/>
      <c r="H108" s="601"/>
      <c r="I108" s="601"/>
      <c r="J108" s="601"/>
      <c r="K108" s="601"/>
      <c r="L108" s="598"/>
      <c r="M108" s="598"/>
      <c r="N108" s="598"/>
      <c r="O108" s="59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 ht="18.75">
      <c r="A109"/>
      <c r="B109" s="2"/>
      <c r="C109"/>
      <c r="D109" s="2"/>
      <c r="E109"/>
      <c r="F109"/>
      <c r="G109"/>
      <c r="H109"/>
      <c r="I109"/>
      <c r="J109"/>
      <c r="K109"/>
      <c r="L109" s="24"/>
      <c r="M109" s="24"/>
      <c r="N109" s="24"/>
      <c r="O109" s="24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</row>
    <row r="110" spans="1:1024" s="51" customFormat="1" ht="20.25">
      <c r="B110" s="51" t="s">
        <v>147</v>
      </c>
      <c r="D110" s="599" t="s">
        <v>148</v>
      </c>
      <c r="E110" s="599"/>
      <c r="F110" s="599"/>
      <c r="G110" s="599"/>
      <c r="H110" s="599"/>
      <c r="I110" s="599"/>
      <c r="J110" s="599"/>
      <c r="K110" s="599"/>
      <c r="L110" s="599"/>
      <c r="M110" s="52"/>
      <c r="N110" s="52"/>
      <c r="O110" s="52"/>
    </row>
    <row r="111" spans="1:102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</row>
    <row r="112" spans="1:1024" s="4" customFormat="1" ht="19.5">
      <c r="B112" s="47" t="s">
        <v>149</v>
      </c>
      <c r="C112" s="48"/>
      <c r="D112" s="48" t="s">
        <v>150</v>
      </c>
      <c r="E112" s="48"/>
      <c r="F112" s="48"/>
      <c r="G112" s="48"/>
      <c r="H112" s="48"/>
      <c r="I112" s="48"/>
      <c r="J112" s="48"/>
      <c r="K112" s="48"/>
      <c r="L112" s="53">
        <v>0</v>
      </c>
      <c r="M112" s="53">
        <v>0</v>
      </c>
      <c r="N112" s="53">
        <v>0</v>
      </c>
      <c r="O112" s="53">
        <v>0</v>
      </c>
    </row>
    <row r="113" spans="1:1024" ht="18.75">
      <c r="A113"/>
      <c r="B113" s="54"/>
      <c r="C113" s="19"/>
      <c r="D113" s="19"/>
      <c r="E113" s="19"/>
      <c r="F113" s="19"/>
      <c r="G113" s="19"/>
      <c r="H113" s="19"/>
      <c r="I113" s="19"/>
      <c r="J113" s="19"/>
      <c r="K113" s="19"/>
      <c r="L113" s="55"/>
      <c r="M113" s="55"/>
      <c r="N113" s="55"/>
      <c r="O113" s="55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I113"/>
      <c r="AMJ113"/>
    </row>
    <row r="114" spans="1:1024" s="4" customFormat="1" ht="19.5">
      <c r="B114" s="47" t="s">
        <v>151</v>
      </c>
      <c r="C114" s="48"/>
      <c r="D114" s="48" t="s">
        <v>152</v>
      </c>
      <c r="E114" s="48"/>
      <c r="F114" s="48"/>
      <c r="G114" s="48"/>
      <c r="H114" s="48"/>
      <c r="I114" s="48"/>
      <c r="J114" s="48"/>
      <c r="K114" s="48"/>
      <c r="L114" s="5">
        <v>0</v>
      </c>
      <c r="M114" s="5">
        <v>0</v>
      </c>
      <c r="N114" s="5">
        <v>0</v>
      </c>
      <c r="O114" s="5">
        <v>0</v>
      </c>
    </row>
    <row r="115" spans="1:1024" ht="18.75">
      <c r="A115"/>
      <c r="B115" s="34"/>
      <c r="C115" s="16" t="s">
        <v>8</v>
      </c>
      <c r="D115" s="16"/>
      <c r="E115" s="16" t="s">
        <v>153</v>
      </c>
      <c r="F115" s="16"/>
      <c r="G115" s="16"/>
      <c r="H115" s="16"/>
      <c r="I115" s="16"/>
      <c r="J115" s="16"/>
      <c r="K115" s="16"/>
      <c r="L115" s="9">
        <v>0</v>
      </c>
      <c r="M115" s="9">
        <v>0</v>
      </c>
      <c r="N115" s="9">
        <v>0</v>
      </c>
      <c r="O115" s="9">
        <v>0</v>
      </c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  <c r="ABV115"/>
      <c r="ABW115"/>
      <c r="ABX115"/>
      <c r="ABY115"/>
      <c r="ABZ115"/>
      <c r="ACA115"/>
      <c r="ACB115"/>
      <c r="ACC115"/>
      <c r="ACD115"/>
      <c r="ACE115"/>
      <c r="ACF115"/>
      <c r="ACG115"/>
      <c r="ACH115"/>
      <c r="ACI115"/>
      <c r="ACJ115"/>
      <c r="ACK115"/>
      <c r="ACL115"/>
      <c r="ACM115"/>
      <c r="ACN115"/>
      <c r="ACO115"/>
      <c r="ACP115"/>
      <c r="ACQ115"/>
      <c r="ACR115"/>
      <c r="ACS115"/>
      <c r="ACT115"/>
      <c r="ACU115"/>
      <c r="ACV115"/>
      <c r="ACW115"/>
      <c r="ACX115"/>
      <c r="ACY115"/>
      <c r="ACZ115"/>
      <c r="ADA115"/>
      <c r="ADB115"/>
      <c r="ADC115"/>
      <c r="ADD115"/>
      <c r="ADE115"/>
      <c r="ADF115"/>
      <c r="ADG115"/>
      <c r="ADH115"/>
      <c r="ADI115"/>
      <c r="ADJ115"/>
      <c r="ADK115"/>
      <c r="ADL115"/>
      <c r="ADM115"/>
      <c r="ADN115"/>
      <c r="ADO115"/>
      <c r="ADP115"/>
      <c r="ADQ115"/>
      <c r="ADR115"/>
      <c r="ADS115"/>
      <c r="ADT115"/>
      <c r="ADU115"/>
      <c r="ADV115"/>
      <c r="ADW115"/>
      <c r="ADX115"/>
      <c r="ADY115"/>
      <c r="ADZ115"/>
      <c r="AEA115"/>
      <c r="AEB115"/>
      <c r="AEC115"/>
      <c r="AED115"/>
      <c r="AEE115"/>
      <c r="AEF115"/>
      <c r="AEG115"/>
      <c r="AEH115"/>
      <c r="AEI115"/>
      <c r="AEJ115"/>
      <c r="AEK115"/>
      <c r="AEL115"/>
      <c r="AEM115"/>
      <c r="AEN115"/>
      <c r="AEO115"/>
      <c r="AEP115"/>
      <c r="AEQ115"/>
      <c r="AER115"/>
      <c r="AES115"/>
      <c r="AET115"/>
      <c r="AEU115"/>
      <c r="AEV115"/>
      <c r="AEW115"/>
      <c r="AEX115"/>
      <c r="AEY115"/>
      <c r="AEZ115"/>
      <c r="AFA115"/>
      <c r="AFB115"/>
      <c r="AFC115"/>
      <c r="AFD115"/>
      <c r="AFE115"/>
      <c r="AFF115"/>
      <c r="AFG115"/>
      <c r="AFH115"/>
      <c r="AFI115"/>
      <c r="AFJ115"/>
      <c r="AFK115"/>
      <c r="AFL115"/>
      <c r="AFM115"/>
      <c r="AFN115"/>
      <c r="AFO115"/>
      <c r="AFP115"/>
      <c r="AFQ115"/>
      <c r="AFR115"/>
      <c r="AFS115"/>
      <c r="AFT115"/>
      <c r="AFU115"/>
      <c r="AFV115"/>
      <c r="AFW115"/>
      <c r="AFX115"/>
      <c r="AFY115"/>
      <c r="AFZ115"/>
      <c r="AGA115"/>
      <c r="AGB115"/>
      <c r="AGC115"/>
      <c r="AGD115"/>
      <c r="AGE115"/>
      <c r="AGF115"/>
      <c r="AGG115"/>
      <c r="AGH115"/>
      <c r="AGI115"/>
      <c r="AGJ115"/>
      <c r="AGK115"/>
      <c r="AGL115"/>
      <c r="AGM115"/>
      <c r="AGN115"/>
      <c r="AGO115"/>
      <c r="AGP115"/>
      <c r="AGQ115"/>
      <c r="AGR115"/>
      <c r="AGS115"/>
      <c r="AGT115"/>
      <c r="AGU115"/>
      <c r="AGV115"/>
      <c r="AGW115"/>
      <c r="AGX115"/>
      <c r="AGY115"/>
      <c r="AGZ115"/>
      <c r="AHA115"/>
      <c r="AHB115"/>
      <c r="AHC115"/>
      <c r="AHD115"/>
      <c r="AHE115"/>
      <c r="AHF115"/>
      <c r="AHG115"/>
      <c r="AHH115"/>
      <c r="AHI115"/>
      <c r="AHJ115"/>
      <c r="AHK115"/>
      <c r="AHL115"/>
      <c r="AHM115"/>
      <c r="AHN115"/>
      <c r="AHO115"/>
      <c r="AHP115"/>
      <c r="AHQ115"/>
      <c r="AHR115"/>
      <c r="AHS115"/>
      <c r="AHT115"/>
      <c r="AHU115"/>
      <c r="AHV115"/>
      <c r="AHW115"/>
      <c r="AHX115"/>
      <c r="AHY115"/>
      <c r="AHZ115"/>
      <c r="AIA115"/>
      <c r="AIB115"/>
      <c r="AIC115"/>
      <c r="AID115"/>
      <c r="AIE115"/>
      <c r="AIF115"/>
      <c r="AIG115"/>
      <c r="AIH115"/>
      <c r="AII115"/>
      <c r="AIJ115"/>
      <c r="AIK115"/>
      <c r="AIL115"/>
      <c r="AIM115"/>
      <c r="AIN115"/>
      <c r="AIO115"/>
      <c r="AIP115"/>
      <c r="AIQ115"/>
      <c r="AIR115"/>
      <c r="AIS115"/>
      <c r="AIT115"/>
      <c r="AIU115"/>
      <c r="AIV115"/>
      <c r="AIW115"/>
      <c r="AIX115"/>
      <c r="AIY115"/>
      <c r="AIZ115"/>
      <c r="AJA115"/>
      <c r="AJB115"/>
      <c r="AJC115"/>
      <c r="AJD115"/>
      <c r="AJE115"/>
      <c r="AJF115"/>
      <c r="AJG115"/>
      <c r="AJH115"/>
      <c r="AJI115"/>
      <c r="AJJ115"/>
      <c r="AJK115"/>
      <c r="AJL115"/>
      <c r="AJM115"/>
      <c r="AJN115"/>
      <c r="AJO115"/>
      <c r="AJP115"/>
      <c r="AJQ115"/>
      <c r="AJR115"/>
      <c r="AJS115"/>
      <c r="AJT115"/>
      <c r="AJU115"/>
      <c r="AJV115"/>
      <c r="AJW115"/>
      <c r="AJX115"/>
      <c r="AJY115"/>
      <c r="AJZ115"/>
      <c r="AKA115"/>
      <c r="AKB115"/>
      <c r="AKC115"/>
      <c r="AKD115"/>
      <c r="AKE115"/>
      <c r="AKF115"/>
      <c r="AKG115"/>
      <c r="AKH115"/>
      <c r="AKI115"/>
      <c r="AKJ115"/>
      <c r="AKK115"/>
      <c r="AKL115"/>
      <c r="AKM115"/>
      <c r="AKN115"/>
      <c r="AKO115"/>
      <c r="AKP115"/>
      <c r="AKQ115"/>
      <c r="AKR115"/>
      <c r="AKS115"/>
      <c r="AKT115"/>
      <c r="AKU115"/>
      <c r="AKV115"/>
      <c r="AKW115"/>
      <c r="AKX115"/>
      <c r="AKY115"/>
      <c r="AKZ115"/>
      <c r="ALA115"/>
      <c r="ALB115"/>
      <c r="ALC115"/>
      <c r="ALD115"/>
      <c r="ALE115"/>
      <c r="ALF115"/>
      <c r="ALG115"/>
      <c r="ALH115"/>
      <c r="ALI115"/>
      <c r="ALJ115"/>
      <c r="ALK115"/>
      <c r="ALL115"/>
      <c r="ALM115"/>
      <c r="ALN115"/>
      <c r="ALO115"/>
      <c r="ALP115"/>
      <c r="ALQ115"/>
      <c r="ALR115"/>
      <c r="ALS115"/>
      <c r="ALT115"/>
      <c r="ALU115"/>
      <c r="ALV115"/>
      <c r="ALW115"/>
      <c r="ALX115"/>
      <c r="ALY115"/>
      <c r="ALZ115"/>
      <c r="AMA115"/>
      <c r="AMB115"/>
      <c r="AMC115"/>
      <c r="AMD115"/>
      <c r="AME115"/>
      <c r="AMF115"/>
      <c r="AMG115"/>
      <c r="AMH115"/>
      <c r="AMI115"/>
      <c r="AMJ115"/>
    </row>
    <row r="116" spans="1:1024" ht="18.75">
      <c r="A116"/>
      <c r="B116" s="34"/>
      <c r="C116" s="16" t="s">
        <v>10</v>
      </c>
      <c r="D116" s="16"/>
      <c r="E116" s="16" t="s">
        <v>154</v>
      </c>
      <c r="F116" s="16"/>
      <c r="G116" s="16"/>
      <c r="H116" s="16"/>
      <c r="I116" s="16"/>
      <c r="J116" s="16"/>
      <c r="K116" s="16"/>
      <c r="L116" s="9">
        <v>0</v>
      </c>
      <c r="M116" s="9">
        <v>0</v>
      </c>
      <c r="N116" s="9">
        <v>0</v>
      </c>
      <c r="O116" s="9">
        <v>0</v>
      </c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  <c r="ABV116"/>
      <c r="ABW116"/>
      <c r="ABX116"/>
      <c r="ABY116"/>
      <c r="ABZ116"/>
      <c r="ACA116"/>
      <c r="ACB116"/>
      <c r="ACC116"/>
      <c r="ACD116"/>
      <c r="ACE116"/>
      <c r="ACF116"/>
      <c r="ACG116"/>
      <c r="ACH116"/>
      <c r="ACI116"/>
      <c r="ACJ116"/>
      <c r="ACK116"/>
      <c r="ACL116"/>
      <c r="ACM116"/>
      <c r="ACN116"/>
      <c r="ACO116"/>
      <c r="ACP116"/>
      <c r="ACQ116"/>
      <c r="ACR116"/>
      <c r="ACS116"/>
      <c r="ACT116"/>
      <c r="ACU116"/>
      <c r="ACV116"/>
      <c r="ACW116"/>
      <c r="ACX116"/>
      <c r="ACY116"/>
      <c r="ACZ116"/>
      <c r="ADA116"/>
      <c r="ADB116"/>
      <c r="ADC116"/>
      <c r="ADD116"/>
      <c r="ADE116"/>
      <c r="ADF116"/>
      <c r="ADG116"/>
      <c r="ADH116"/>
      <c r="ADI116"/>
      <c r="ADJ116"/>
      <c r="ADK116"/>
      <c r="ADL116"/>
      <c r="ADM116"/>
      <c r="ADN116"/>
      <c r="ADO116"/>
      <c r="ADP116"/>
      <c r="ADQ116"/>
      <c r="ADR116"/>
      <c r="ADS116"/>
      <c r="ADT116"/>
      <c r="ADU116"/>
      <c r="ADV116"/>
      <c r="ADW116"/>
      <c r="ADX116"/>
      <c r="ADY116"/>
      <c r="ADZ116"/>
      <c r="AEA116"/>
      <c r="AEB116"/>
      <c r="AEC116"/>
      <c r="AED116"/>
      <c r="AEE116"/>
      <c r="AEF116"/>
      <c r="AEG116"/>
      <c r="AEH116"/>
      <c r="AEI116"/>
      <c r="AEJ116"/>
      <c r="AEK116"/>
      <c r="AEL116"/>
      <c r="AEM116"/>
      <c r="AEN116"/>
      <c r="AEO116"/>
      <c r="AEP116"/>
      <c r="AEQ116"/>
      <c r="AER116"/>
      <c r="AES116"/>
      <c r="AET116"/>
      <c r="AEU116"/>
      <c r="AEV116"/>
      <c r="AEW116"/>
      <c r="AEX116"/>
      <c r="AEY116"/>
      <c r="AEZ116"/>
      <c r="AFA116"/>
      <c r="AFB116"/>
      <c r="AFC116"/>
      <c r="AFD116"/>
      <c r="AFE116"/>
      <c r="AFF116"/>
      <c r="AFG116"/>
      <c r="AFH116"/>
      <c r="AFI116"/>
      <c r="AFJ116"/>
      <c r="AFK116"/>
      <c r="AFL116"/>
      <c r="AFM116"/>
      <c r="AFN116"/>
      <c r="AFO116"/>
      <c r="AFP116"/>
      <c r="AFQ116"/>
      <c r="AFR116"/>
      <c r="AFS116"/>
      <c r="AFT116"/>
      <c r="AFU116"/>
      <c r="AFV116"/>
      <c r="AFW116"/>
      <c r="AFX116"/>
      <c r="AFY116"/>
      <c r="AFZ116"/>
      <c r="AGA116"/>
      <c r="AGB116"/>
      <c r="AGC116"/>
      <c r="AGD116"/>
      <c r="AGE116"/>
      <c r="AGF116"/>
      <c r="AGG116"/>
      <c r="AGH116"/>
      <c r="AGI116"/>
      <c r="AGJ116"/>
      <c r="AGK116"/>
      <c r="AGL116"/>
      <c r="AGM116"/>
      <c r="AGN116"/>
      <c r="AGO116"/>
      <c r="AGP116"/>
      <c r="AGQ116"/>
      <c r="AGR116"/>
      <c r="AGS116"/>
      <c r="AGT116"/>
      <c r="AGU116"/>
      <c r="AGV116"/>
      <c r="AGW116"/>
      <c r="AGX116"/>
      <c r="AGY116"/>
      <c r="AGZ116"/>
      <c r="AHA116"/>
      <c r="AHB116"/>
      <c r="AHC116"/>
      <c r="AHD116"/>
      <c r="AHE116"/>
      <c r="AHF116"/>
      <c r="AHG116"/>
      <c r="AHH116"/>
      <c r="AHI116"/>
      <c r="AHJ116"/>
      <c r="AHK116"/>
      <c r="AHL116"/>
      <c r="AHM116"/>
      <c r="AHN116"/>
      <c r="AHO116"/>
      <c r="AHP116"/>
      <c r="AHQ116"/>
      <c r="AHR116"/>
      <c r="AHS116"/>
      <c r="AHT116"/>
      <c r="AHU116"/>
      <c r="AHV116"/>
      <c r="AHW116"/>
      <c r="AHX116"/>
      <c r="AHY116"/>
      <c r="AHZ116"/>
      <c r="AIA116"/>
      <c r="AIB116"/>
      <c r="AIC116"/>
      <c r="AID116"/>
      <c r="AIE116"/>
      <c r="AIF116"/>
      <c r="AIG116"/>
      <c r="AIH116"/>
      <c r="AII116"/>
      <c r="AIJ116"/>
      <c r="AIK116"/>
      <c r="AIL116"/>
      <c r="AIM116"/>
      <c r="AIN116"/>
      <c r="AIO116"/>
      <c r="AIP116"/>
      <c r="AIQ116"/>
      <c r="AIR116"/>
      <c r="AIS116"/>
      <c r="AIT116"/>
      <c r="AIU116"/>
      <c r="AIV116"/>
      <c r="AIW116"/>
      <c r="AIX116"/>
      <c r="AIY116"/>
      <c r="AIZ116"/>
      <c r="AJA116"/>
      <c r="AJB116"/>
      <c r="AJC116"/>
      <c r="AJD116"/>
      <c r="AJE116"/>
      <c r="AJF116"/>
      <c r="AJG116"/>
      <c r="AJH116"/>
      <c r="AJI116"/>
      <c r="AJJ116"/>
      <c r="AJK116"/>
      <c r="AJL116"/>
      <c r="AJM116"/>
      <c r="AJN116"/>
      <c r="AJO116"/>
      <c r="AJP116"/>
      <c r="AJQ116"/>
      <c r="AJR116"/>
      <c r="AJS116"/>
      <c r="AJT116"/>
      <c r="AJU116"/>
      <c r="AJV116"/>
      <c r="AJW116"/>
      <c r="AJX116"/>
      <c r="AJY116"/>
      <c r="AJZ116"/>
      <c r="AKA116"/>
      <c r="AKB116"/>
      <c r="AKC116"/>
      <c r="AKD116"/>
      <c r="AKE116"/>
      <c r="AKF116"/>
      <c r="AKG116"/>
      <c r="AKH116"/>
      <c r="AKI116"/>
      <c r="AKJ116"/>
      <c r="AKK116"/>
      <c r="AKL116"/>
      <c r="AKM116"/>
      <c r="AKN116"/>
      <c r="AKO116"/>
      <c r="AKP116"/>
      <c r="AKQ116"/>
      <c r="AKR116"/>
      <c r="AKS116"/>
      <c r="AKT116"/>
      <c r="AKU116"/>
      <c r="AKV116"/>
      <c r="AKW116"/>
      <c r="AKX116"/>
      <c r="AKY116"/>
      <c r="AKZ116"/>
      <c r="ALA116"/>
      <c r="ALB116"/>
      <c r="ALC116"/>
      <c r="ALD116"/>
      <c r="ALE116"/>
      <c r="ALF116"/>
      <c r="ALG116"/>
      <c r="ALH116"/>
      <c r="ALI116"/>
      <c r="ALJ116"/>
      <c r="ALK116"/>
      <c r="ALL116"/>
      <c r="ALM116"/>
      <c r="ALN116"/>
      <c r="ALO116"/>
      <c r="ALP116"/>
      <c r="ALQ116"/>
      <c r="ALR116"/>
      <c r="ALS116"/>
      <c r="ALT116"/>
      <c r="ALU116"/>
      <c r="ALV116"/>
      <c r="ALW116"/>
      <c r="ALX116"/>
      <c r="ALY116"/>
      <c r="ALZ116"/>
      <c r="AMA116"/>
      <c r="AMB116"/>
      <c r="AMC116"/>
      <c r="AMD116"/>
      <c r="AME116"/>
      <c r="AMF116"/>
      <c r="AMG116"/>
      <c r="AMH116"/>
      <c r="AMI116"/>
      <c r="AMJ116"/>
    </row>
    <row r="117" spans="1:1024" ht="18.75">
      <c r="A117"/>
      <c r="B117"/>
      <c r="C117"/>
      <c r="D117"/>
      <c r="E117"/>
      <c r="F117"/>
      <c r="G117"/>
      <c r="H117"/>
      <c r="I117"/>
      <c r="J117"/>
      <c r="K117"/>
      <c r="L117" s="24"/>
      <c r="M117" s="24"/>
      <c r="N117" s="24"/>
      <c r="O117" s="24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  <c r="IW117"/>
      <c r="IX117"/>
      <c r="IY117"/>
      <c r="IZ117"/>
      <c r="JA117"/>
      <c r="JB117"/>
      <c r="JC117"/>
      <c r="JD117"/>
      <c r="JE117"/>
      <c r="JF117"/>
      <c r="JG117"/>
      <c r="JH117"/>
      <c r="JI117"/>
      <c r="JJ117"/>
      <c r="JK117"/>
      <c r="JL117"/>
      <c r="JM117"/>
      <c r="JN117"/>
      <c r="JO117"/>
      <c r="JP117"/>
      <c r="JQ117"/>
      <c r="JR117"/>
      <c r="JS117"/>
      <c r="JT117"/>
      <c r="JU117"/>
      <c r="JV117"/>
      <c r="JW117"/>
      <c r="JX117"/>
      <c r="JY117"/>
      <c r="JZ117"/>
      <c r="KA117"/>
      <c r="KB117"/>
      <c r="KC117"/>
      <c r="KD117"/>
      <c r="KE117"/>
      <c r="KF117"/>
      <c r="KG117"/>
      <c r="KH117"/>
      <c r="KI117"/>
      <c r="KJ117"/>
      <c r="KK117"/>
      <c r="KL117"/>
      <c r="KM117"/>
      <c r="KN117"/>
      <c r="KO117"/>
      <c r="KP117"/>
      <c r="KQ117"/>
      <c r="KR117"/>
      <c r="KS117"/>
      <c r="KT117"/>
      <c r="KU117"/>
      <c r="KV117"/>
      <c r="KW117"/>
      <c r="KX117"/>
      <c r="KY117"/>
      <c r="KZ117"/>
      <c r="LA117"/>
      <c r="LB117"/>
      <c r="LC117"/>
      <c r="LD117"/>
      <c r="LE117"/>
      <c r="LF117"/>
      <c r="LG117"/>
      <c r="LH117"/>
      <c r="LI117"/>
      <c r="LJ117"/>
      <c r="LK117"/>
      <c r="LL117"/>
      <c r="LM117"/>
      <c r="LN117"/>
      <c r="LO117"/>
      <c r="LP117"/>
      <c r="LQ117"/>
      <c r="LR117"/>
      <c r="LS117"/>
      <c r="LT117"/>
      <c r="LU117"/>
      <c r="LV117"/>
      <c r="LW117"/>
      <c r="LX117"/>
      <c r="LY117"/>
      <c r="LZ117"/>
      <c r="MA117"/>
      <c r="MB117"/>
      <c r="MC117"/>
      <c r="MD117"/>
      <c r="ME117"/>
      <c r="MF117"/>
      <c r="MG117"/>
      <c r="MH117"/>
      <c r="MI117"/>
      <c r="MJ117"/>
      <c r="MK117"/>
      <c r="ML117"/>
      <c r="MM117"/>
      <c r="MN117"/>
      <c r="MO117"/>
      <c r="MP117"/>
      <c r="MQ117"/>
      <c r="MR117"/>
      <c r="MS117"/>
      <c r="MT117"/>
      <c r="MU117"/>
      <c r="MV117"/>
      <c r="MW117"/>
      <c r="MX117"/>
      <c r="MY117"/>
      <c r="MZ117"/>
      <c r="NA117"/>
      <c r="NB117"/>
      <c r="NC117"/>
      <c r="ND117"/>
      <c r="NE117"/>
      <c r="NF117"/>
      <c r="NG117"/>
      <c r="NH117"/>
      <c r="NI117"/>
      <c r="NJ117"/>
      <c r="NK117"/>
      <c r="NL117"/>
      <c r="NM117"/>
      <c r="NN117"/>
      <c r="NO117"/>
      <c r="NP117"/>
      <c r="NQ117"/>
      <c r="NR117"/>
      <c r="NS117"/>
      <c r="NT117"/>
      <c r="NU117"/>
      <c r="NV117"/>
      <c r="NW117"/>
      <c r="NX117"/>
      <c r="NY117"/>
      <c r="NZ117"/>
      <c r="OA117"/>
      <c r="OB117"/>
      <c r="OC117"/>
      <c r="OD117"/>
      <c r="OE117"/>
      <c r="OF117"/>
      <c r="OG117"/>
      <c r="OH117"/>
      <c r="OI117"/>
      <c r="OJ117"/>
      <c r="OK117"/>
      <c r="OL117"/>
      <c r="OM117"/>
      <c r="ON117"/>
      <c r="OO117"/>
      <c r="OP117"/>
      <c r="OQ117"/>
      <c r="OR117"/>
      <c r="OS117"/>
      <c r="OT117"/>
      <c r="OU117"/>
      <c r="OV117"/>
      <c r="OW117"/>
      <c r="OX117"/>
      <c r="OY117"/>
      <c r="OZ117"/>
      <c r="PA117"/>
      <c r="PB117"/>
      <c r="PC117"/>
      <c r="PD117"/>
      <c r="PE117"/>
      <c r="PF117"/>
      <c r="PG117"/>
      <c r="PH117"/>
      <c r="PI117"/>
      <c r="PJ117"/>
      <c r="PK117"/>
      <c r="PL117"/>
      <c r="PM117"/>
      <c r="PN117"/>
      <c r="PO117"/>
      <c r="PP117"/>
      <c r="PQ117"/>
      <c r="PR117"/>
      <c r="PS117"/>
      <c r="PT117"/>
      <c r="PU117"/>
      <c r="PV117"/>
      <c r="PW117"/>
      <c r="PX117"/>
      <c r="PY117"/>
      <c r="PZ117"/>
      <c r="QA117"/>
      <c r="QB117"/>
      <c r="QC117"/>
      <c r="QD117"/>
      <c r="QE117"/>
      <c r="QF117"/>
      <c r="QG117"/>
      <c r="QH117"/>
      <c r="QI117"/>
      <c r="QJ117"/>
      <c r="QK117"/>
      <c r="QL117"/>
      <c r="QM117"/>
      <c r="QN117"/>
      <c r="QO117"/>
      <c r="QP117"/>
      <c r="QQ117"/>
      <c r="QR117"/>
      <c r="QS117"/>
      <c r="QT117"/>
      <c r="QU117"/>
      <c r="QV117"/>
      <c r="QW117"/>
      <c r="QX117"/>
      <c r="QY117"/>
      <c r="QZ117"/>
      <c r="RA117"/>
      <c r="RB117"/>
      <c r="RC117"/>
      <c r="RD117"/>
      <c r="RE117"/>
      <c r="RF117"/>
      <c r="RG117"/>
      <c r="RH117"/>
      <c r="RI117"/>
      <c r="RJ117"/>
      <c r="RK117"/>
      <c r="RL117"/>
      <c r="RM117"/>
      <c r="RN117"/>
      <c r="RO117"/>
      <c r="RP117"/>
      <c r="RQ117"/>
      <c r="RR117"/>
      <c r="RS117"/>
      <c r="RT117"/>
      <c r="RU117"/>
      <c r="RV117"/>
      <c r="RW117"/>
      <c r="RX117"/>
      <c r="RY117"/>
      <c r="RZ117"/>
      <c r="SA117"/>
      <c r="SB117"/>
      <c r="SC117"/>
      <c r="SD117"/>
      <c r="SE117"/>
      <c r="SF117"/>
      <c r="SG117"/>
      <c r="SH117"/>
      <c r="SI117"/>
      <c r="SJ117"/>
      <c r="SK117"/>
      <c r="SL117"/>
      <c r="SM117"/>
      <c r="SN117"/>
      <c r="SO117"/>
      <c r="SP117"/>
      <c r="SQ117"/>
      <c r="SR117"/>
      <c r="SS117"/>
      <c r="ST117"/>
      <c r="SU117"/>
      <c r="SV117"/>
      <c r="SW117"/>
      <c r="SX117"/>
      <c r="SY117"/>
      <c r="SZ117"/>
      <c r="TA117"/>
      <c r="TB117"/>
      <c r="TC117"/>
      <c r="TD117"/>
      <c r="TE117"/>
      <c r="TF117"/>
      <c r="TG117"/>
      <c r="TH117"/>
      <c r="TI117"/>
      <c r="TJ117"/>
      <c r="TK117"/>
      <c r="TL117"/>
      <c r="TM117"/>
      <c r="TN117"/>
      <c r="TO117"/>
      <c r="TP117"/>
      <c r="TQ117"/>
      <c r="TR117"/>
      <c r="TS117"/>
      <c r="TT117"/>
      <c r="TU117"/>
      <c r="TV117"/>
      <c r="TW117"/>
      <c r="TX117"/>
      <c r="TY117"/>
      <c r="TZ117"/>
      <c r="UA117"/>
      <c r="UB117"/>
      <c r="UC117"/>
      <c r="UD117"/>
      <c r="UE117"/>
      <c r="UF117"/>
      <c r="UG117"/>
      <c r="UH117"/>
      <c r="UI117"/>
      <c r="UJ117"/>
      <c r="UK117"/>
      <c r="UL117"/>
      <c r="UM117"/>
      <c r="UN117"/>
      <c r="UO117"/>
      <c r="UP117"/>
      <c r="UQ117"/>
      <c r="UR117"/>
      <c r="US117"/>
      <c r="UT117"/>
      <c r="UU117"/>
      <c r="UV117"/>
      <c r="UW117"/>
      <c r="UX117"/>
      <c r="UY117"/>
      <c r="UZ117"/>
      <c r="VA117"/>
      <c r="VB117"/>
      <c r="VC117"/>
      <c r="VD117"/>
      <c r="VE117"/>
      <c r="VF117"/>
      <c r="VG117"/>
      <c r="VH117"/>
      <c r="VI117"/>
      <c r="VJ117"/>
      <c r="VK117"/>
      <c r="VL117"/>
      <c r="VM117"/>
      <c r="VN117"/>
      <c r="VO117"/>
      <c r="VP117"/>
      <c r="VQ117"/>
      <c r="VR117"/>
      <c r="VS117"/>
      <c r="VT117"/>
      <c r="VU117"/>
      <c r="VV117"/>
      <c r="VW117"/>
      <c r="VX117"/>
      <c r="VY117"/>
      <c r="VZ117"/>
      <c r="WA117"/>
      <c r="WB117"/>
      <c r="WC117"/>
      <c r="WD117"/>
      <c r="WE117"/>
      <c r="WF117"/>
      <c r="WG117"/>
      <c r="WH117"/>
      <c r="WI117"/>
      <c r="WJ117"/>
      <c r="WK117"/>
      <c r="WL117"/>
      <c r="WM117"/>
      <c r="WN117"/>
      <c r="WO117"/>
      <c r="WP117"/>
      <c r="WQ117"/>
      <c r="WR117"/>
      <c r="WS117"/>
      <c r="WT117"/>
      <c r="WU117"/>
      <c r="WV117"/>
      <c r="WW117"/>
      <c r="WX117"/>
      <c r="WY117"/>
      <c r="WZ117"/>
      <c r="XA117"/>
      <c r="XB117"/>
      <c r="XC117"/>
      <c r="XD117"/>
      <c r="XE117"/>
      <c r="XF117"/>
      <c r="XG117"/>
      <c r="XH117"/>
      <c r="XI117"/>
      <c r="XJ117"/>
      <c r="XK117"/>
      <c r="XL117"/>
      <c r="XM117"/>
      <c r="XN117"/>
      <c r="XO117"/>
      <c r="XP117"/>
      <c r="XQ117"/>
      <c r="XR117"/>
      <c r="XS117"/>
      <c r="XT117"/>
      <c r="XU117"/>
      <c r="XV117"/>
      <c r="XW117"/>
      <c r="XX117"/>
      <c r="XY117"/>
      <c r="XZ117"/>
      <c r="YA117"/>
      <c r="YB117"/>
      <c r="YC117"/>
      <c r="YD117"/>
      <c r="YE117"/>
      <c r="YF117"/>
      <c r="YG117"/>
      <c r="YH117"/>
      <c r="YI117"/>
      <c r="YJ117"/>
      <c r="YK117"/>
      <c r="YL117"/>
      <c r="YM117"/>
      <c r="YN117"/>
      <c r="YO117"/>
      <c r="YP117"/>
      <c r="YQ117"/>
      <c r="YR117"/>
      <c r="YS117"/>
      <c r="YT117"/>
      <c r="YU117"/>
      <c r="YV117"/>
      <c r="YW117"/>
      <c r="YX117"/>
      <c r="YY117"/>
      <c r="YZ117"/>
      <c r="ZA117"/>
      <c r="ZB117"/>
      <c r="ZC117"/>
      <c r="ZD117"/>
      <c r="ZE117"/>
      <c r="ZF117"/>
      <c r="ZG117"/>
      <c r="ZH117"/>
      <c r="ZI117"/>
      <c r="ZJ117"/>
      <c r="ZK117"/>
      <c r="ZL117"/>
      <c r="ZM117"/>
      <c r="ZN117"/>
      <c r="ZO117"/>
      <c r="ZP117"/>
      <c r="ZQ117"/>
      <c r="ZR117"/>
      <c r="ZS117"/>
      <c r="ZT117"/>
      <c r="ZU117"/>
      <c r="ZV117"/>
      <c r="ZW117"/>
      <c r="ZX117"/>
      <c r="ZY117"/>
      <c r="ZZ117"/>
      <c r="AAA117"/>
      <c r="AAB117"/>
      <c r="AAC117"/>
      <c r="AAD117"/>
      <c r="AAE117"/>
      <c r="AAF117"/>
      <c r="AAG117"/>
      <c r="AAH117"/>
      <c r="AAI117"/>
      <c r="AAJ117"/>
      <c r="AAK117"/>
      <c r="AAL117"/>
      <c r="AAM117"/>
      <c r="AAN117"/>
      <c r="AAO117"/>
      <c r="AAP117"/>
      <c r="AAQ117"/>
      <c r="AAR117"/>
      <c r="AAS117"/>
      <c r="AAT117"/>
      <c r="AAU117"/>
      <c r="AAV117"/>
      <c r="AAW117"/>
      <c r="AAX117"/>
      <c r="AAY117"/>
      <c r="AAZ117"/>
      <c r="ABA117"/>
      <c r="ABB117"/>
      <c r="ABC117"/>
      <c r="ABD117"/>
      <c r="ABE117"/>
      <c r="ABF117"/>
      <c r="ABG117"/>
      <c r="ABH117"/>
      <c r="ABI117"/>
      <c r="ABJ117"/>
      <c r="ABK117"/>
      <c r="ABL117"/>
      <c r="ABM117"/>
      <c r="ABN117"/>
      <c r="ABO117"/>
      <c r="ABP117"/>
      <c r="ABQ117"/>
      <c r="ABR117"/>
      <c r="ABS117"/>
      <c r="ABT117"/>
      <c r="ABU117"/>
      <c r="ABV117"/>
      <c r="ABW117"/>
      <c r="ABX117"/>
      <c r="ABY117"/>
      <c r="ABZ117"/>
      <c r="ACA117"/>
      <c r="ACB117"/>
      <c r="ACC117"/>
      <c r="ACD117"/>
      <c r="ACE117"/>
      <c r="ACF117"/>
      <c r="ACG117"/>
      <c r="ACH117"/>
      <c r="ACI117"/>
      <c r="ACJ117"/>
      <c r="ACK117"/>
      <c r="ACL117"/>
      <c r="ACM117"/>
      <c r="ACN117"/>
      <c r="ACO117"/>
      <c r="ACP117"/>
      <c r="ACQ117"/>
      <c r="ACR117"/>
      <c r="ACS117"/>
      <c r="ACT117"/>
      <c r="ACU117"/>
      <c r="ACV117"/>
      <c r="ACW117"/>
      <c r="ACX117"/>
      <c r="ACY117"/>
      <c r="ACZ117"/>
      <c r="ADA117"/>
      <c r="ADB117"/>
      <c r="ADC117"/>
      <c r="ADD117"/>
      <c r="ADE117"/>
      <c r="ADF117"/>
      <c r="ADG117"/>
      <c r="ADH117"/>
      <c r="ADI117"/>
      <c r="ADJ117"/>
      <c r="ADK117"/>
      <c r="ADL117"/>
      <c r="ADM117"/>
      <c r="ADN117"/>
      <c r="ADO117"/>
      <c r="ADP117"/>
      <c r="ADQ117"/>
      <c r="ADR117"/>
      <c r="ADS117"/>
      <c r="ADT117"/>
      <c r="ADU117"/>
      <c r="ADV117"/>
      <c r="ADW117"/>
      <c r="ADX117"/>
      <c r="ADY117"/>
      <c r="ADZ117"/>
      <c r="AEA117"/>
      <c r="AEB117"/>
      <c r="AEC117"/>
      <c r="AED117"/>
      <c r="AEE117"/>
      <c r="AEF117"/>
      <c r="AEG117"/>
      <c r="AEH117"/>
      <c r="AEI117"/>
      <c r="AEJ117"/>
      <c r="AEK117"/>
      <c r="AEL117"/>
      <c r="AEM117"/>
      <c r="AEN117"/>
      <c r="AEO117"/>
      <c r="AEP117"/>
      <c r="AEQ117"/>
      <c r="AER117"/>
      <c r="AES117"/>
      <c r="AET117"/>
      <c r="AEU117"/>
      <c r="AEV117"/>
      <c r="AEW117"/>
      <c r="AEX117"/>
      <c r="AEY117"/>
      <c r="AEZ117"/>
      <c r="AFA117"/>
      <c r="AFB117"/>
      <c r="AFC117"/>
      <c r="AFD117"/>
      <c r="AFE117"/>
      <c r="AFF117"/>
      <c r="AFG117"/>
      <c r="AFH117"/>
      <c r="AFI117"/>
      <c r="AFJ117"/>
      <c r="AFK117"/>
      <c r="AFL117"/>
      <c r="AFM117"/>
      <c r="AFN117"/>
      <c r="AFO117"/>
      <c r="AFP117"/>
      <c r="AFQ117"/>
      <c r="AFR117"/>
      <c r="AFS117"/>
      <c r="AFT117"/>
      <c r="AFU117"/>
      <c r="AFV117"/>
      <c r="AFW117"/>
      <c r="AFX117"/>
      <c r="AFY117"/>
      <c r="AFZ117"/>
      <c r="AGA117"/>
      <c r="AGB117"/>
      <c r="AGC117"/>
      <c r="AGD117"/>
      <c r="AGE117"/>
      <c r="AGF117"/>
      <c r="AGG117"/>
      <c r="AGH117"/>
      <c r="AGI117"/>
      <c r="AGJ117"/>
      <c r="AGK117"/>
      <c r="AGL117"/>
      <c r="AGM117"/>
      <c r="AGN117"/>
      <c r="AGO117"/>
      <c r="AGP117"/>
      <c r="AGQ117"/>
      <c r="AGR117"/>
      <c r="AGS117"/>
      <c r="AGT117"/>
      <c r="AGU117"/>
      <c r="AGV117"/>
      <c r="AGW117"/>
      <c r="AGX117"/>
      <c r="AGY117"/>
      <c r="AGZ117"/>
      <c r="AHA117"/>
      <c r="AHB117"/>
      <c r="AHC117"/>
      <c r="AHD117"/>
      <c r="AHE117"/>
      <c r="AHF117"/>
      <c r="AHG117"/>
      <c r="AHH117"/>
      <c r="AHI117"/>
      <c r="AHJ117"/>
      <c r="AHK117"/>
      <c r="AHL117"/>
      <c r="AHM117"/>
      <c r="AHN117"/>
      <c r="AHO117"/>
      <c r="AHP117"/>
      <c r="AHQ117"/>
      <c r="AHR117"/>
      <c r="AHS117"/>
      <c r="AHT117"/>
      <c r="AHU117"/>
      <c r="AHV117"/>
      <c r="AHW117"/>
      <c r="AHX117"/>
      <c r="AHY117"/>
      <c r="AHZ117"/>
      <c r="AIA117"/>
      <c r="AIB117"/>
      <c r="AIC117"/>
      <c r="AID117"/>
      <c r="AIE117"/>
      <c r="AIF117"/>
      <c r="AIG117"/>
      <c r="AIH117"/>
      <c r="AII117"/>
      <c r="AIJ117"/>
      <c r="AIK117"/>
      <c r="AIL117"/>
      <c r="AIM117"/>
      <c r="AIN117"/>
      <c r="AIO117"/>
      <c r="AIP117"/>
      <c r="AIQ117"/>
      <c r="AIR117"/>
      <c r="AIS117"/>
      <c r="AIT117"/>
      <c r="AIU117"/>
      <c r="AIV117"/>
      <c r="AIW117"/>
      <c r="AIX117"/>
      <c r="AIY117"/>
      <c r="AIZ117"/>
      <c r="AJA117"/>
      <c r="AJB117"/>
      <c r="AJC117"/>
      <c r="AJD117"/>
      <c r="AJE117"/>
      <c r="AJF117"/>
      <c r="AJG117"/>
      <c r="AJH117"/>
      <c r="AJI117"/>
      <c r="AJJ117"/>
      <c r="AJK117"/>
      <c r="AJL117"/>
      <c r="AJM117"/>
      <c r="AJN117"/>
      <c r="AJO117"/>
      <c r="AJP117"/>
      <c r="AJQ117"/>
      <c r="AJR117"/>
      <c r="AJS117"/>
      <c r="AJT117"/>
      <c r="AJU117"/>
      <c r="AJV117"/>
      <c r="AJW117"/>
      <c r="AJX117"/>
      <c r="AJY117"/>
      <c r="AJZ117"/>
      <c r="AKA117"/>
      <c r="AKB117"/>
      <c r="AKC117"/>
      <c r="AKD117"/>
      <c r="AKE117"/>
      <c r="AKF117"/>
      <c r="AKG117"/>
      <c r="AKH117"/>
      <c r="AKI117"/>
      <c r="AKJ117"/>
      <c r="AKK117"/>
      <c r="AKL117"/>
      <c r="AKM117"/>
      <c r="AKN117"/>
      <c r="AKO117"/>
      <c r="AKP117"/>
      <c r="AKQ117"/>
      <c r="AKR117"/>
      <c r="AKS117"/>
      <c r="AKT117"/>
      <c r="AKU117"/>
      <c r="AKV117"/>
      <c r="AKW117"/>
      <c r="AKX117"/>
      <c r="AKY117"/>
      <c r="AKZ117"/>
      <c r="ALA117"/>
      <c r="ALB117"/>
      <c r="ALC117"/>
      <c r="ALD117"/>
      <c r="ALE117"/>
      <c r="ALF117"/>
      <c r="ALG117"/>
      <c r="ALH117"/>
      <c r="ALI117"/>
      <c r="ALJ117"/>
      <c r="ALK117"/>
      <c r="ALL117"/>
      <c r="ALM117"/>
      <c r="ALN117"/>
      <c r="ALO117"/>
      <c r="ALP117"/>
      <c r="ALQ117"/>
      <c r="ALR117"/>
      <c r="ALS117"/>
      <c r="ALT117"/>
      <c r="ALU117"/>
      <c r="ALV117"/>
      <c r="ALW117"/>
      <c r="ALX117"/>
      <c r="ALY117"/>
      <c r="ALZ117"/>
      <c r="AMA117"/>
      <c r="AMB117"/>
      <c r="AMC117"/>
      <c r="AMD117"/>
      <c r="AME117"/>
      <c r="AMF117"/>
      <c r="AMG117"/>
      <c r="AMH117"/>
      <c r="AMI117"/>
      <c r="AMJ117"/>
    </row>
    <row r="118" spans="1:1024" s="2" customFormat="1" ht="19.5">
      <c r="B118" s="26" t="s">
        <v>147</v>
      </c>
      <c r="C118" s="27"/>
      <c r="D118" s="27" t="s">
        <v>155</v>
      </c>
      <c r="E118" s="27"/>
      <c r="F118" s="27"/>
      <c r="G118" s="27"/>
      <c r="H118" s="27"/>
      <c r="I118" s="27"/>
      <c r="J118" s="27"/>
      <c r="K118" s="27"/>
      <c r="L118" s="29">
        <f>SUM(L112+L114)</f>
        <v>0</v>
      </c>
      <c r="M118" s="29">
        <f>SUM(M112+M114)</f>
        <v>0</v>
      </c>
      <c r="N118" s="29">
        <f>SUM(N112+N114)</f>
        <v>0</v>
      </c>
      <c r="O118" s="29">
        <f>SUM(O112+O114)</f>
        <v>0</v>
      </c>
    </row>
    <row r="119" spans="1:1024" s="56" customFormat="1" ht="18.75"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8"/>
      <c r="M119" s="58"/>
      <c r="N119" s="58"/>
      <c r="O119" s="58"/>
    </row>
    <row r="120" spans="1:1024" ht="25.5">
      <c r="B120" s="59" t="s">
        <v>156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1">
        <f>SUM(L31+L118)</f>
        <v>122210</v>
      </c>
      <c r="M120" s="61">
        <f>SUM(M31+M118)</f>
        <v>154632</v>
      </c>
      <c r="N120" s="61">
        <f>SUM(N31+N118)</f>
        <v>128666</v>
      </c>
      <c r="O120" s="62">
        <f>N120/M120</f>
        <v>0.83207874178695229</v>
      </c>
    </row>
    <row r="121" spans="1:1024" ht="25.5">
      <c r="B121" s="63"/>
      <c r="C121" s="64"/>
      <c r="D121" s="64"/>
      <c r="E121" s="64"/>
      <c r="F121" s="64"/>
      <c r="G121" s="64"/>
      <c r="H121" s="64"/>
      <c r="I121" s="64"/>
      <c r="J121" s="64"/>
      <c r="K121" s="64"/>
      <c r="L121" s="65"/>
      <c r="M121" s="65"/>
      <c r="N121" s="65"/>
      <c r="O121" s="65"/>
    </row>
    <row r="122" spans="1:1024" ht="25.5">
      <c r="B122" s="59" t="s">
        <v>157</v>
      </c>
      <c r="C122" s="60"/>
      <c r="D122" s="60"/>
      <c r="E122" s="60"/>
      <c r="F122" s="60"/>
      <c r="G122" s="60"/>
      <c r="H122" s="60"/>
      <c r="I122" s="60"/>
      <c r="J122" s="60"/>
      <c r="K122" s="66"/>
      <c r="L122" s="61">
        <f>SUM(L97+L101)</f>
        <v>122210</v>
      </c>
      <c r="M122" s="61">
        <f>SUM(M97+M101)</f>
        <v>154632</v>
      </c>
      <c r="N122" s="61">
        <f>SUM(N97+N101)</f>
        <v>140289</v>
      </c>
      <c r="O122" s="62">
        <f>N122/M122</f>
        <v>0.90724429613534063</v>
      </c>
    </row>
  </sheetData>
  <mergeCells count="12">
    <mergeCell ref="O107:O108"/>
    <mergeCell ref="D110:L110"/>
    <mergeCell ref="B107:C108"/>
    <mergeCell ref="D107:K108"/>
    <mergeCell ref="L107:L108"/>
    <mergeCell ref="M107:M108"/>
    <mergeCell ref="N107:N108"/>
    <mergeCell ref="L1:L2"/>
    <mergeCell ref="M1:M2"/>
    <mergeCell ref="N1:N2"/>
    <mergeCell ref="O1:O2"/>
    <mergeCell ref="D99:K99"/>
  </mergeCells>
  <pageMargins left="0.7" right="0.7" top="0.75" bottom="0.75" header="0.3" footer="0.51180555555555496"/>
  <pageSetup paperSize="8" scale="49" firstPageNumber="0" orientation="portrait" r:id="rId1"/>
  <headerFooter>
    <oddHeader>&amp;R&amp;"Times New Roman,Normál" 5/2016. (V. 12.) önkormányzati rendelet
1. számú melléklete</oddHead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2"/>
  <sheetViews>
    <sheetView view="pageLayout" zoomScale="55" zoomScaleNormal="100" zoomScalePageLayoutView="55" workbookViewId="0">
      <selection activeCell="G8" sqref="G8"/>
    </sheetView>
  </sheetViews>
  <sheetFormatPr defaultRowHeight="15"/>
  <cols>
    <col min="1" max="1" width="25.28515625" customWidth="1"/>
    <col min="3" max="3" width="47.42578125" customWidth="1"/>
    <col min="6" max="6" width="6" customWidth="1"/>
    <col min="7" max="7" width="7.140625" customWidth="1"/>
  </cols>
  <sheetData>
    <row r="1" spans="1:7" ht="72.75" customHeight="1">
      <c r="A1" s="627"/>
      <c r="B1" s="627"/>
      <c r="C1" s="627"/>
      <c r="D1" s="627"/>
      <c r="E1" s="627"/>
    </row>
    <row r="2" spans="1:7" ht="72.75" customHeight="1">
      <c r="A2" s="421"/>
      <c r="B2" s="628" t="s">
        <v>462</v>
      </c>
      <c r="C2" s="628"/>
      <c r="D2" s="628"/>
      <c r="E2" s="628"/>
      <c r="F2" s="628"/>
      <c r="G2" s="628"/>
    </row>
    <row r="3" spans="1:7" ht="17.25">
      <c r="A3" s="421"/>
      <c r="B3" s="629" t="s">
        <v>459</v>
      </c>
      <c r="C3" s="629"/>
      <c r="D3" s="629"/>
      <c r="E3" s="629"/>
      <c r="F3" s="629"/>
      <c r="G3" s="629"/>
    </row>
    <row r="4" spans="1:7" ht="17.25">
      <c r="A4" s="421"/>
      <c r="B4" s="522"/>
      <c r="C4" s="522"/>
      <c r="D4" s="522"/>
      <c r="E4" s="522"/>
      <c r="F4" s="522"/>
      <c r="G4" s="522"/>
    </row>
    <row r="5" spans="1:7" ht="17.25">
      <c r="A5" s="421"/>
      <c r="B5" s="522"/>
      <c r="C5" s="522"/>
      <c r="D5" s="522"/>
      <c r="E5" s="522"/>
      <c r="F5" s="522"/>
      <c r="G5" s="522"/>
    </row>
    <row r="6" spans="1:7" ht="17.25">
      <c r="A6" s="421"/>
      <c r="B6" s="522"/>
      <c r="C6" s="522"/>
      <c r="D6" s="522"/>
      <c r="E6" s="522"/>
      <c r="F6" s="522"/>
      <c r="G6" s="522"/>
    </row>
    <row r="7" spans="1:7">
      <c r="A7" s="523"/>
      <c r="B7" s="206"/>
      <c r="C7" s="206"/>
      <c r="D7" s="206"/>
      <c r="E7" s="206"/>
      <c r="F7" s="206"/>
      <c r="G7" s="206"/>
    </row>
    <row r="8" spans="1:7" ht="15.75" thickBot="1">
      <c r="A8" s="524"/>
      <c r="B8" s="206"/>
      <c r="C8" s="206"/>
      <c r="D8" s="206"/>
      <c r="E8" s="206"/>
      <c r="F8" s="206"/>
      <c r="G8" s="206"/>
    </row>
    <row r="9" spans="1:7" ht="15.75" thickBot="1">
      <c r="A9" s="421"/>
      <c r="B9" s="206"/>
      <c r="C9" s="525" t="s">
        <v>460</v>
      </c>
      <c r="D9" s="630">
        <v>6488</v>
      </c>
      <c r="E9" s="631"/>
      <c r="F9" s="206"/>
      <c r="G9" s="206"/>
    </row>
    <row r="10" spans="1:7">
      <c r="A10" s="421"/>
      <c r="B10" s="186"/>
      <c r="C10" s="526"/>
      <c r="D10" s="527"/>
      <c r="E10" s="527"/>
      <c r="F10" s="186"/>
      <c r="G10" s="186"/>
    </row>
    <row r="11" spans="1:7" ht="15.75" thickBot="1">
      <c r="A11" s="524"/>
      <c r="B11" s="186"/>
      <c r="C11" s="528"/>
      <c r="D11" s="527"/>
      <c r="E11" s="527"/>
      <c r="F11" s="186"/>
      <c r="G11" s="186"/>
    </row>
    <row r="12" spans="1:7" ht="15.75" thickBot="1">
      <c r="A12" s="421"/>
      <c r="B12" s="206"/>
      <c r="C12" s="525" t="s">
        <v>461</v>
      </c>
      <c r="D12" s="630">
        <v>6488</v>
      </c>
      <c r="E12" s="631"/>
      <c r="F12" s="206"/>
      <c r="G12" s="206"/>
    </row>
  </sheetData>
  <mergeCells count="5">
    <mergeCell ref="A1:E1"/>
    <mergeCell ref="B2:G2"/>
    <mergeCell ref="B3:G3"/>
    <mergeCell ref="D9:E9"/>
    <mergeCell ref="D12:E12"/>
  </mergeCells>
  <pageMargins left="0.7" right="0.7" top="0.75" bottom="0.75" header="0.3" footer="0.3"/>
  <pageSetup paperSize="9" scale="89" orientation="landscape" r:id="rId1"/>
  <headerFooter>
    <oddHeader>&amp;R &amp;"Times New Roman,Normál"5/ 2016. (V. 12.) Önkormányzati rendelet
10. számú melléklete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2:C23"/>
  <sheetViews>
    <sheetView view="pageLayout" zoomScale="85" zoomScaleNormal="100" zoomScalePageLayoutView="85" workbookViewId="0">
      <selection activeCell="A2" sqref="A2:C2"/>
    </sheetView>
  </sheetViews>
  <sheetFormatPr defaultRowHeight="15"/>
  <cols>
    <col min="1" max="1" width="3" bestFit="1" customWidth="1"/>
    <col min="2" max="2" width="61" customWidth="1"/>
    <col min="3" max="3" width="8.28515625" customWidth="1"/>
  </cols>
  <sheetData>
    <row r="2" spans="1:3" ht="19.5">
      <c r="A2" s="632" t="s">
        <v>464</v>
      </c>
      <c r="B2" s="632"/>
      <c r="C2" s="632"/>
    </row>
    <row r="3" spans="1:3" ht="20.25" thickBot="1">
      <c r="A3" s="540"/>
      <c r="B3" s="540"/>
      <c r="C3" s="540"/>
    </row>
    <row r="4" spans="1:3" ht="15.75">
      <c r="A4" s="541"/>
      <c r="B4" s="542" t="s">
        <v>166</v>
      </c>
      <c r="C4" s="543"/>
    </row>
    <row r="5" spans="1:3">
      <c r="A5" s="544" t="s">
        <v>404</v>
      </c>
      <c r="B5" s="545" t="s">
        <v>465</v>
      </c>
      <c r="C5" s="546">
        <v>129226</v>
      </c>
    </row>
    <row r="6" spans="1:3">
      <c r="A6" s="544" t="s">
        <v>406</v>
      </c>
      <c r="B6" s="545" t="s">
        <v>466</v>
      </c>
      <c r="C6" s="546">
        <v>127513</v>
      </c>
    </row>
    <row r="7" spans="1:3">
      <c r="A7" s="547" t="s">
        <v>408</v>
      </c>
      <c r="B7" s="548" t="s">
        <v>467</v>
      </c>
      <c r="C7" s="549">
        <f>C5-C6</f>
        <v>1713</v>
      </c>
    </row>
    <row r="8" spans="1:3">
      <c r="A8" s="544" t="s">
        <v>410</v>
      </c>
      <c r="B8" s="545" t="s">
        <v>468</v>
      </c>
      <c r="C8" s="546">
        <v>11063</v>
      </c>
    </row>
    <row r="9" spans="1:3">
      <c r="A9" s="544" t="s">
        <v>412</v>
      </c>
      <c r="B9" s="545" t="s">
        <v>469</v>
      </c>
      <c r="C9" s="546">
        <v>1155</v>
      </c>
    </row>
    <row r="10" spans="1:3">
      <c r="A10" s="547" t="s">
        <v>414</v>
      </c>
      <c r="B10" s="548" t="s">
        <v>470</v>
      </c>
      <c r="C10" s="549">
        <f>C8-C9</f>
        <v>9908</v>
      </c>
    </row>
    <row r="11" spans="1:3">
      <c r="A11" s="550" t="s">
        <v>415</v>
      </c>
      <c r="B11" s="551" t="s">
        <v>471</v>
      </c>
      <c r="C11" s="552">
        <f>C7+C10</f>
        <v>11621</v>
      </c>
    </row>
    <row r="12" spans="1:3">
      <c r="A12" s="544" t="s">
        <v>417</v>
      </c>
      <c r="B12" s="545" t="s">
        <v>472</v>
      </c>
      <c r="C12" s="553">
        <v>0</v>
      </c>
    </row>
    <row r="13" spans="1:3">
      <c r="A13" s="544" t="s">
        <v>419</v>
      </c>
      <c r="B13" s="545" t="s">
        <v>473</v>
      </c>
      <c r="C13" s="553">
        <v>0</v>
      </c>
    </row>
    <row r="14" spans="1:3">
      <c r="A14" s="547" t="s">
        <v>422</v>
      </c>
      <c r="B14" s="548" t="s">
        <v>474</v>
      </c>
      <c r="C14" s="554">
        <v>0</v>
      </c>
    </row>
    <row r="15" spans="1:3">
      <c r="A15" s="544" t="s">
        <v>423</v>
      </c>
      <c r="B15" s="545" t="s">
        <v>475</v>
      </c>
      <c r="C15" s="553">
        <v>0</v>
      </c>
    </row>
    <row r="16" spans="1:3">
      <c r="A16" s="544" t="s">
        <v>424</v>
      </c>
      <c r="B16" s="545" t="s">
        <v>476</v>
      </c>
      <c r="C16" s="553">
        <v>0</v>
      </c>
    </row>
    <row r="17" spans="1:3">
      <c r="A17" s="547" t="s">
        <v>425</v>
      </c>
      <c r="B17" s="548" t="s">
        <v>477</v>
      </c>
      <c r="C17" s="554">
        <v>0</v>
      </c>
    </row>
    <row r="18" spans="1:3">
      <c r="A18" s="550" t="s">
        <v>478</v>
      </c>
      <c r="B18" s="551" t="s">
        <v>479</v>
      </c>
      <c r="C18" s="555">
        <v>0</v>
      </c>
    </row>
    <row r="19" spans="1:3">
      <c r="A19" s="556" t="s">
        <v>480</v>
      </c>
      <c r="B19" s="557" t="s">
        <v>481</v>
      </c>
      <c r="C19" s="558">
        <f>C11+C18</f>
        <v>11621</v>
      </c>
    </row>
    <row r="20" spans="1:3">
      <c r="A20" s="559" t="s">
        <v>482</v>
      </c>
      <c r="B20" s="560" t="s">
        <v>483</v>
      </c>
      <c r="C20" s="561">
        <v>0</v>
      </c>
    </row>
    <row r="21" spans="1:3">
      <c r="A21" s="559" t="s">
        <v>484</v>
      </c>
      <c r="B21" s="560" t="s">
        <v>488</v>
      </c>
      <c r="C21" s="561">
        <f>C19-C20</f>
        <v>11621</v>
      </c>
    </row>
    <row r="22" spans="1:3">
      <c r="A22" s="559" t="s">
        <v>485</v>
      </c>
      <c r="B22" s="560" t="s">
        <v>486</v>
      </c>
      <c r="C22" s="562">
        <v>0</v>
      </c>
    </row>
    <row r="23" spans="1:3" ht="15.75" thickBot="1">
      <c r="A23" s="563" t="s">
        <v>487</v>
      </c>
      <c r="B23" s="564" t="s">
        <v>489</v>
      </c>
      <c r="C23" s="565">
        <f>C21-C22</f>
        <v>11621</v>
      </c>
    </row>
  </sheetData>
  <mergeCells count="1">
    <mergeCell ref="A2:C2"/>
  </mergeCells>
  <pageMargins left="0.7" right="0.7" top="0.75" bottom="0.75" header="0.3" footer="0.3"/>
  <pageSetup paperSize="9" orientation="portrait" r:id="rId1"/>
  <headerFooter>
    <oddHeader>&amp;R&amp;"Times New Roman,Normál"&amp;9 5/2016. (V. 12.) Önkormányzati rendelet
11. számú melléklete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C59"/>
  <sheetViews>
    <sheetView tabSelected="1" view="pageLayout" topLeftCell="A25" zoomScale="55" zoomScaleNormal="100" zoomScalePageLayoutView="55" workbookViewId="0">
      <selection activeCell="K16" sqref="K16"/>
    </sheetView>
  </sheetViews>
  <sheetFormatPr defaultRowHeight="15"/>
  <cols>
    <col min="1" max="1" width="4" bestFit="1" customWidth="1"/>
    <col min="2" max="2" width="89.7109375" customWidth="1"/>
    <col min="3" max="3" width="16.140625" customWidth="1"/>
  </cols>
  <sheetData>
    <row r="1" spans="1:3" ht="22.5">
      <c r="A1" s="639" t="s">
        <v>588</v>
      </c>
      <c r="B1" s="639"/>
      <c r="C1" s="639"/>
    </row>
    <row r="2" spans="1:3" ht="23.25" customHeight="1"/>
    <row r="3" spans="1:3" ht="15.75" thickBot="1"/>
    <row r="4" spans="1:3" ht="19.5" thickBot="1">
      <c r="A4" s="633" t="s">
        <v>495</v>
      </c>
      <c r="B4" s="634"/>
      <c r="C4" s="635"/>
    </row>
    <row r="5" spans="1:3" ht="16.5" thickBot="1">
      <c r="A5" s="636" t="s">
        <v>166</v>
      </c>
      <c r="B5" s="637"/>
      <c r="C5" s="567" t="s">
        <v>587</v>
      </c>
    </row>
    <row r="6" spans="1:3">
      <c r="A6" s="572" t="s">
        <v>406</v>
      </c>
      <c r="B6" s="586" t="s">
        <v>511</v>
      </c>
      <c r="C6" s="587">
        <v>2274</v>
      </c>
    </row>
    <row r="7" spans="1:3">
      <c r="A7" s="580" t="s">
        <v>410</v>
      </c>
      <c r="B7" s="588" t="s">
        <v>512</v>
      </c>
      <c r="C7" s="589">
        <v>2274</v>
      </c>
    </row>
    <row r="8" spans="1:3">
      <c r="A8" s="568" t="s">
        <v>412</v>
      </c>
      <c r="B8" s="590" t="s">
        <v>513</v>
      </c>
      <c r="C8" s="591">
        <v>635415</v>
      </c>
    </row>
    <row r="9" spans="1:3">
      <c r="A9" s="568" t="s">
        <v>414</v>
      </c>
      <c r="B9" s="590" t="s">
        <v>514</v>
      </c>
      <c r="C9" s="591">
        <v>1413</v>
      </c>
    </row>
    <row r="10" spans="1:3">
      <c r="A10" s="580" t="s">
        <v>422</v>
      </c>
      <c r="B10" s="588" t="s">
        <v>515</v>
      </c>
      <c r="C10" s="589">
        <v>636828</v>
      </c>
    </row>
    <row r="11" spans="1:3">
      <c r="A11" s="568" t="s">
        <v>423</v>
      </c>
      <c r="B11" s="590" t="s">
        <v>516</v>
      </c>
      <c r="C11" s="591">
        <v>6488</v>
      </c>
    </row>
    <row r="12" spans="1:3">
      <c r="A12" s="568" t="s">
        <v>482</v>
      </c>
      <c r="B12" s="590" t="s">
        <v>517</v>
      </c>
      <c r="C12" s="591">
        <v>6488</v>
      </c>
    </row>
    <row r="13" spans="1:3">
      <c r="A13" s="580" t="s">
        <v>496</v>
      </c>
      <c r="B13" s="588" t="s">
        <v>518</v>
      </c>
      <c r="C13" s="589">
        <v>6488</v>
      </c>
    </row>
    <row r="14" spans="1:3">
      <c r="A14" s="577" t="s">
        <v>497</v>
      </c>
      <c r="B14" s="592" t="s">
        <v>519</v>
      </c>
      <c r="C14" s="593">
        <v>645590</v>
      </c>
    </row>
    <row r="15" spans="1:3">
      <c r="A15" s="577" t="s">
        <v>498</v>
      </c>
      <c r="B15" s="592" t="s">
        <v>520</v>
      </c>
      <c r="C15" s="593">
        <v>0</v>
      </c>
    </row>
    <row r="16" spans="1:3">
      <c r="A16" s="568" t="s">
        <v>499</v>
      </c>
      <c r="B16" s="590" t="s">
        <v>521</v>
      </c>
      <c r="C16" s="591">
        <v>22894</v>
      </c>
    </row>
    <row r="17" spans="1:3">
      <c r="A17" s="580" t="s">
        <v>500</v>
      </c>
      <c r="B17" s="588" t="s">
        <v>522</v>
      </c>
      <c r="C17" s="589">
        <v>22894</v>
      </c>
    </row>
    <row r="18" spans="1:3">
      <c r="A18" s="577" t="s">
        <v>501</v>
      </c>
      <c r="B18" s="592" t="s">
        <v>523</v>
      </c>
      <c r="C18" s="593">
        <v>22894</v>
      </c>
    </row>
    <row r="19" spans="1:3">
      <c r="A19" s="568" t="s">
        <v>502</v>
      </c>
      <c r="B19" s="590" t="s">
        <v>524</v>
      </c>
      <c r="C19" s="591">
        <v>10769</v>
      </c>
    </row>
    <row r="20" spans="1:3">
      <c r="A20" s="568" t="s">
        <v>503</v>
      </c>
      <c r="B20" s="590" t="s">
        <v>525</v>
      </c>
      <c r="C20" s="591">
        <v>4512</v>
      </c>
    </row>
    <row r="21" spans="1:3">
      <c r="A21" s="568" t="s">
        <v>504</v>
      </c>
      <c r="B21" s="590" t="s">
        <v>526</v>
      </c>
      <c r="C21" s="591">
        <v>4755</v>
      </c>
    </row>
    <row r="22" spans="1:3">
      <c r="A22" s="568" t="s">
        <v>505</v>
      </c>
      <c r="B22" s="590" t="s">
        <v>527</v>
      </c>
      <c r="C22" s="591">
        <v>1502</v>
      </c>
    </row>
    <row r="23" spans="1:3">
      <c r="A23" s="568" t="s">
        <v>506</v>
      </c>
      <c r="B23" s="590" t="s">
        <v>528</v>
      </c>
      <c r="C23" s="591">
        <v>2742</v>
      </c>
    </row>
    <row r="24" spans="1:3" ht="25.5">
      <c r="A24" s="568" t="s">
        <v>507</v>
      </c>
      <c r="B24" s="590" t="s">
        <v>529</v>
      </c>
      <c r="C24" s="591">
        <v>128</v>
      </c>
    </row>
    <row r="25" spans="1:3">
      <c r="A25" s="568" t="s">
        <v>508</v>
      </c>
      <c r="B25" s="590" t="s">
        <v>530</v>
      </c>
      <c r="C25" s="591">
        <v>67</v>
      </c>
    </row>
    <row r="26" spans="1:3">
      <c r="A26" s="568" t="s">
        <v>509</v>
      </c>
      <c r="B26" s="590" t="s">
        <v>531</v>
      </c>
      <c r="C26" s="591">
        <v>2546</v>
      </c>
    </row>
    <row r="27" spans="1:3">
      <c r="A27" s="568" t="s">
        <v>510</v>
      </c>
      <c r="B27" s="590" t="s">
        <v>532</v>
      </c>
      <c r="C27" s="591">
        <v>1</v>
      </c>
    </row>
    <row r="28" spans="1:3">
      <c r="A28" s="580" t="s">
        <v>491</v>
      </c>
      <c r="B28" s="588" t="s">
        <v>533</v>
      </c>
      <c r="C28" s="589">
        <v>13511</v>
      </c>
    </row>
    <row r="29" spans="1:3">
      <c r="A29" s="568" t="s">
        <v>492</v>
      </c>
      <c r="B29" s="590" t="s">
        <v>534</v>
      </c>
      <c r="C29" s="591">
        <v>7</v>
      </c>
    </row>
    <row r="30" spans="1:3">
      <c r="A30" s="568" t="s">
        <v>493</v>
      </c>
      <c r="B30" s="590" t="s">
        <v>535</v>
      </c>
      <c r="C30" s="591">
        <v>7</v>
      </c>
    </row>
    <row r="31" spans="1:3">
      <c r="A31" s="568" t="s">
        <v>494</v>
      </c>
      <c r="B31" s="590" t="s">
        <v>536</v>
      </c>
      <c r="C31" s="591">
        <v>20</v>
      </c>
    </row>
    <row r="32" spans="1:3">
      <c r="A32" s="580" t="s">
        <v>537</v>
      </c>
      <c r="B32" s="588" t="s">
        <v>538</v>
      </c>
      <c r="C32" s="589">
        <v>27</v>
      </c>
    </row>
    <row r="33" spans="1:3">
      <c r="A33" s="577" t="s">
        <v>539</v>
      </c>
      <c r="B33" s="592" t="s">
        <v>540</v>
      </c>
      <c r="C33" s="593">
        <v>13538</v>
      </c>
    </row>
    <row r="34" spans="1:3">
      <c r="A34" s="577" t="s">
        <v>541</v>
      </c>
      <c r="B34" s="592" t="s">
        <v>542</v>
      </c>
      <c r="C34" s="593">
        <v>0</v>
      </c>
    </row>
    <row r="35" spans="1:3">
      <c r="A35" s="577" t="s">
        <v>543</v>
      </c>
      <c r="B35" s="592" t="s">
        <v>544</v>
      </c>
      <c r="C35" s="593">
        <v>0</v>
      </c>
    </row>
    <row r="36" spans="1:3" ht="15.75" thickBot="1">
      <c r="A36" s="583" t="s">
        <v>545</v>
      </c>
      <c r="B36" s="594" t="s">
        <v>546</v>
      </c>
      <c r="C36" s="595">
        <v>682022</v>
      </c>
    </row>
    <row r="37" spans="1:3" ht="46.5" customHeight="1" thickBot="1">
      <c r="A37" s="569"/>
      <c r="B37" s="570"/>
      <c r="C37" s="571"/>
    </row>
    <row r="38" spans="1:3" ht="19.5" thickBot="1">
      <c r="A38" s="633" t="s">
        <v>490</v>
      </c>
      <c r="B38" s="634"/>
      <c r="C38" s="635"/>
    </row>
    <row r="39" spans="1:3" ht="16.5" thickBot="1">
      <c r="A39" s="636" t="s">
        <v>166</v>
      </c>
      <c r="B39" s="638"/>
      <c r="C39" s="567" t="s">
        <v>587</v>
      </c>
    </row>
    <row r="40" spans="1:3">
      <c r="A40" s="572" t="s">
        <v>547</v>
      </c>
      <c r="B40" s="573" t="s">
        <v>548</v>
      </c>
      <c r="C40" s="574">
        <v>961038</v>
      </c>
    </row>
    <row r="41" spans="1:3">
      <c r="A41" s="568" t="s">
        <v>549</v>
      </c>
      <c r="B41" s="575" t="s">
        <v>550</v>
      </c>
      <c r="C41" s="576">
        <v>4751</v>
      </c>
    </row>
    <row r="42" spans="1:3">
      <c r="A42" s="568" t="s">
        <v>551</v>
      </c>
      <c r="B42" s="575" t="s">
        <v>552</v>
      </c>
      <c r="C42" s="576">
        <v>-332932</v>
      </c>
    </row>
    <row r="43" spans="1:3">
      <c r="A43" s="568" t="s">
        <v>553</v>
      </c>
      <c r="B43" s="575" t="s">
        <v>554</v>
      </c>
      <c r="C43" s="576">
        <v>-15399</v>
      </c>
    </row>
    <row r="44" spans="1:3">
      <c r="A44" s="577" t="s">
        <v>555</v>
      </c>
      <c r="B44" s="578" t="s">
        <v>556</v>
      </c>
      <c r="C44" s="579">
        <v>617458</v>
      </c>
    </row>
    <row r="45" spans="1:3">
      <c r="A45" s="568" t="s">
        <v>557</v>
      </c>
      <c r="B45" s="575" t="s">
        <v>558</v>
      </c>
      <c r="C45" s="576">
        <v>132</v>
      </c>
    </row>
    <row r="46" spans="1:3">
      <c r="A46" s="568" t="s">
        <v>559</v>
      </c>
      <c r="B46" s="575" t="s">
        <v>560</v>
      </c>
      <c r="C46" s="576">
        <v>1065</v>
      </c>
    </row>
    <row r="47" spans="1:3">
      <c r="A47" s="568" t="s">
        <v>561</v>
      </c>
      <c r="B47" s="575" t="s">
        <v>562</v>
      </c>
      <c r="C47" s="576">
        <v>64</v>
      </c>
    </row>
    <row r="48" spans="1:3">
      <c r="A48" s="580" t="s">
        <v>563</v>
      </c>
      <c r="B48" s="581" t="s">
        <v>564</v>
      </c>
      <c r="C48" s="582">
        <v>1261</v>
      </c>
    </row>
    <row r="49" spans="1:3">
      <c r="A49" s="568" t="s">
        <v>565</v>
      </c>
      <c r="B49" s="575" t="s">
        <v>566</v>
      </c>
      <c r="C49" s="576">
        <v>1063</v>
      </c>
    </row>
    <row r="50" spans="1:3">
      <c r="A50" s="580" t="s">
        <v>567</v>
      </c>
      <c r="B50" s="581" t="s">
        <v>568</v>
      </c>
      <c r="C50" s="582">
        <v>1063</v>
      </c>
    </row>
    <row r="51" spans="1:3">
      <c r="A51" s="568" t="s">
        <v>569</v>
      </c>
      <c r="B51" s="575" t="s">
        <v>570</v>
      </c>
      <c r="C51" s="576">
        <v>23556</v>
      </c>
    </row>
    <row r="52" spans="1:3">
      <c r="A52" s="568" t="s">
        <v>571</v>
      </c>
      <c r="B52" s="575" t="s">
        <v>572</v>
      </c>
      <c r="C52" s="576">
        <v>23556</v>
      </c>
    </row>
    <row r="53" spans="1:3">
      <c r="A53" s="568" t="s">
        <v>573</v>
      </c>
      <c r="B53" s="575" t="s">
        <v>574</v>
      </c>
      <c r="C53" s="576">
        <v>-139</v>
      </c>
    </row>
    <row r="54" spans="1:3">
      <c r="A54" s="580" t="s">
        <v>575</v>
      </c>
      <c r="B54" s="581" t="s">
        <v>576</v>
      </c>
      <c r="C54" s="582">
        <v>23417</v>
      </c>
    </row>
    <row r="55" spans="1:3">
      <c r="A55" s="577" t="s">
        <v>577</v>
      </c>
      <c r="B55" s="578" t="s">
        <v>578</v>
      </c>
      <c r="C55" s="579">
        <v>25741</v>
      </c>
    </row>
    <row r="56" spans="1:3">
      <c r="A56" s="568" t="s">
        <v>579</v>
      </c>
      <c r="B56" s="575" t="s">
        <v>580</v>
      </c>
      <c r="C56" s="576">
        <v>1926</v>
      </c>
    </row>
    <row r="57" spans="1:3">
      <c r="A57" s="568" t="s">
        <v>581</v>
      </c>
      <c r="B57" s="575" t="s">
        <v>582</v>
      </c>
      <c r="C57" s="576">
        <v>36897</v>
      </c>
    </row>
    <row r="58" spans="1:3">
      <c r="A58" s="577" t="s">
        <v>583</v>
      </c>
      <c r="B58" s="578" t="s">
        <v>584</v>
      </c>
      <c r="C58" s="579">
        <v>38823</v>
      </c>
    </row>
    <row r="59" spans="1:3" ht="15.75" thickBot="1">
      <c r="A59" s="583" t="s">
        <v>585</v>
      </c>
      <c r="B59" s="584" t="s">
        <v>586</v>
      </c>
      <c r="C59" s="585">
        <v>682022</v>
      </c>
    </row>
  </sheetData>
  <mergeCells count="5">
    <mergeCell ref="A4:C4"/>
    <mergeCell ref="A5:B5"/>
    <mergeCell ref="A38:C38"/>
    <mergeCell ref="A39:B39"/>
    <mergeCell ref="A1:C1"/>
  </mergeCells>
  <pageMargins left="0.7" right="0.7" top="0.75" bottom="0.75" header="0.3" footer="0.3"/>
  <pageSetup paperSize="9" scale="78" orientation="portrait" r:id="rId1"/>
  <headerFooter>
    <oddHeader>&amp;R5/2016. (V. 12.) önkormányzati rendelet
12.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A47"/>
  <sheetViews>
    <sheetView view="pageLayout" topLeftCell="T1" zoomScale="90" zoomScaleNormal="70" zoomScaleSheetLayoutView="70" zoomScalePageLayoutView="90" workbookViewId="0">
      <selection activeCell="A2" sqref="A2:AA2"/>
    </sheetView>
  </sheetViews>
  <sheetFormatPr defaultRowHeight="15"/>
  <cols>
    <col min="1" max="1" width="7.140625"/>
    <col min="2" max="2" width="9.5703125" style="67"/>
    <col min="3" max="3" width="44.85546875"/>
    <col min="4" max="6" width="9.85546875" bestFit="1" customWidth="1"/>
    <col min="7" max="7" width="7.5703125" bestFit="1" customWidth="1"/>
    <col min="8" max="10" width="9.85546875" bestFit="1" customWidth="1"/>
    <col min="11" max="11" width="7.5703125" bestFit="1" customWidth="1"/>
    <col min="12" max="14" width="9.85546875" bestFit="1" customWidth="1"/>
    <col min="15" max="15" width="13.42578125" bestFit="1" customWidth="1"/>
    <col min="16" max="18" width="9.85546875" bestFit="1" customWidth="1"/>
    <col min="19" max="19" width="8.5703125" customWidth="1"/>
    <col min="20" max="22" width="9.85546875" bestFit="1" customWidth="1"/>
    <col min="23" max="23" width="8" customWidth="1"/>
    <col min="24" max="26" width="9.85546875" style="68" bestFit="1" customWidth="1"/>
    <col min="27" max="27" width="13.42578125" style="68" bestFit="1" customWidth="1"/>
    <col min="28" max="1025" width="0.140625"/>
  </cols>
  <sheetData>
    <row r="1" spans="1:27" ht="51" customHeight="1">
      <c r="B1"/>
      <c r="X1"/>
      <c r="Y1"/>
      <c r="Z1"/>
      <c r="AA1"/>
    </row>
    <row r="2" spans="1:27" ht="37.5">
      <c r="A2" s="602" t="s">
        <v>158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</row>
    <row r="3" spans="1:27" ht="32.25" customHeight="1">
      <c r="B3"/>
      <c r="X3"/>
      <c r="Y3"/>
      <c r="Z3"/>
      <c r="AA3"/>
    </row>
    <row r="4" spans="1:27">
      <c r="B4"/>
      <c r="X4"/>
      <c r="Y4"/>
      <c r="Z4"/>
      <c r="AA4"/>
    </row>
    <row r="5" spans="1:27" ht="51.75" customHeight="1">
      <c r="A5" s="69"/>
      <c r="B5" s="70"/>
      <c r="C5" s="71"/>
      <c r="D5" s="603" t="s">
        <v>159</v>
      </c>
      <c r="E5" s="603"/>
      <c r="F5" s="603"/>
      <c r="G5" s="603"/>
      <c r="H5" s="603" t="s">
        <v>160</v>
      </c>
      <c r="I5" s="603"/>
      <c r="J5" s="603"/>
      <c r="K5" s="603"/>
      <c r="L5" s="603" t="s">
        <v>161</v>
      </c>
      <c r="M5" s="603"/>
      <c r="N5" s="603"/>
      <c r="O5" s="603"/>
      <c r="P5" s="603" t="s">
        <v>15</v>
      </c>
      <c r="Q5" s="603"/>
      <c r="R5" s="603"/>
      <c r="S5" s="603"/>
      <c r="T5" s="604" t="s">
        <v>162</v>
      </c>
      <c r="U5" s="604"/>
      <c r="V5" s="604"/>
      <c r="W5" s="604"/>
      <c r="X5" s="605" t="s">
        <v>163</v>
      </c>
      <c r="Y5" s="605"/>
      <c r="Z5" s="605"/>
      <c r="AA5" s="605"/>
    </row>
    <row r="6" spans="1:27" s="78" customFormat="1" ht="33.75">
      <c r="A6" s="72" t="s">
        <v>164</v>
      </c>
      <c r="B6" s="73" t="s">
        <v>165</v>
      </c>
      <c r="C6" s="74" t="s">
        <v>166</v>
      </c>
      <c r="D6" s="75" t="s">
        <v>167</v>
      </c>
      <c r="E6" s="76" t="s">
        <v>168</v>
      </c>
      <c r="F6" s="76" t="s">
        <v>169</v>
      </c>
      <c r="G6" s="77" t="s">
        <v>5</v>
      </c>
      <c r="H6" s="75" t="s">
        <v>167</v>
      </c>
      <c r="I6" s="76" t="s">
        <v>168</v>
      </c>
      <c r="J6" s="76" t="s">
        <v>169</v>
      </c>
      <c r="K6" s="77" t="s">
        <v>5</v>
      </c>
      <c r="L6" s="75" t="s">
        <v>167</v>
      </c>
      <c r="M6" s="76" t="s">
        <v>168</v>
      </c>
      <c r="N6" s="76" t="s">
        <v>169</v>
      </c>
      <c r="O6" s="77" t="s">
        <v>5</v>
      </c>
      <c r="P6" s="75" t="s">
        <v>167</v>
      </c>
      <c r="Q6" s="76" t="s">
        <v>168</v>
      </c>
      <c r="R6" s="76" t="s">
        <v>169</v>
      </c>
      <c r="S6" s="77" t="s">
        <v>5</v>
      </c>
      <c r="T6" s="75" t="s">
        <v>167</v>
      </c>
      <c r="U6" s="76" t="s">
        <v>168</v>
      </c>
      <c r="V6" s="76" t="s">
        <v>169</v>
      </c>
      <c r="W6" s="77" t="s">
        <v>5</v>
      </c>
      <c r="X6" s="76" t="s">
        <v>167</v>
      </c>
      <c r="Y6" s="76" t="s">
        <v>168</v>
      </c>
      <c r="Z6" s="76" t="s">
        <v>169</v>
      </c>
      <c r="AA6" s="76" t="s">
        <v>5</v>
      </c>
    </row>
    <row r="7" spans="1:27">
      <c r="A7" s="606" t="s">
        <v>170</v>
      </c>
      <c r="B7" s="606"/>
      <c r="C7" s="606"/>
      <c r="D7" s="312">
        <f>SUM(D8:D11)</f>
        <v>3120</v>
      </c>
      <c r="E7" s="313">
        <f>SUM(E8:E11)</f>
        <v>3297</v>
      </c>
      <c r="F7" s="313">
        <f>SUM(F8:F11)</f>
        <v>3297</v>
      </c>
      <c r="G7" s="79">
        <f>F7/E7</f>
        <v>1</v>
      </c>
      <c r="H7" s="312">
        <f>SUM(H8:H11)</f>
        <v>800</v>
      </c>
      <c r="I7" s="313">
        <f>SUM(I8:I11)</f>
        <v>753</v>
      </c>
      <c r="J7" s="313">
        <f>SUM(J8:J11)</f>
        <v>753</v>
      </c>
      <c r="K7" s="79">
        <f>J7/I7</f>
        <v>1</v>
      </c>
      <c r="L7" s="312">
        <f>SUM(L8:L11)</f>
        <v>850</v>
      </c>
      <c r="M7" s="313">
        <f>SUM(M8:M11)</f>
        <v>588</v>
      </c>
      <c r="N7" s="313">
        <f>SUM(N8:N11)</f>
        <v>588</v>
      </c>
      <c r="O7" s="80">
        <f>N7/M7</f>
        <v>1</v>
      </c>
      <c r="P7" s="312">
        <f>SUM(P8:P11)</f>
        <v>0</v>
      </c>
      <c r="Q7" s="313">
        <f>SUM(Q8:Q11)</f>
        <v>1792</v>
      </c>
      <c r="R7" s="313">
        <f>SUM(R8:R11)</f>
        <v>1792</v>
      </c>
      <c r="S7" s="80">
        <f>R7/Q7</f>
        <v>1</v>
      </c>
      <c r="T7" s="345">
        <f>SUM(T8:T11)</f>
        <v>3600</v>
      </c>
      <c r="U7" s="346">
        <f>SUM(U8:U11)</f>
        <v>2428</v>
      </c>
      <c r="V7" s="346">
        <f>SUM(V8:V11)</f>
        <v>2117</v>
      </c>
      <c r="W7" s="80">
        <f>V7/U7</f>
        <v>0.87191103789126856</v>
      </c>
      <c r="X7" s="346">
        <f>D7+H7+L7+P7+T7</f>
        <v>8370</v>
      </c>
      <c r="Y7" s="350">
        <f>E7+I7+M7+Q7+U7</f>
        <v>8858</v>
      </c>
      <c r="Z7" s="350">
        <f>F7+J7+N7+R7+V7</f>
        <v>8547</v>
      </c>
      <c r="AA7" s="81">
        <f t="shared" ref="AA7:AA13" si="0">Z7/Y7</f>
        <v>0.96489049446827724</v>
      </c>
    </row>
    <row r="8" spans="1:27" s="88" customFormat="1">
      <c r="A8" s="82" t="s">
        <v>171</v>
      </c>
      <c r="B8" s="83" t="s">
        <v>172</v>
      </c>
      <c r="C8" s="84" t="s">
        <v>173</v>
      </c>
      <c r="D8" s="314">
        <v>3120</v>
      </c>
      <c r="E8" s="315">
        <v>3297</v>
      </c>
      <c r="F8" s="315">
        <v>3297</v>
      </c>
      <c r="G8" s="85">
        <f>F8/E8</f>
        <v>1</v>
      </c>
      <c r="H8" s="332">
        <v>800</v>
      </c>
      <c r="I8" s="333">
        <v>753</v>
      </c>
      <c r="J8" s="333">
        <v>753</v>
      </c>
      <c r="K8" s="86">
        <f>J8/I8</f>
        <v>1</v>
      </c>
      <c r="L8" s="332"/>
      <c r="M8" s="333"/>
      <c r="N8" s="333"/>
      <c r="O8" s="86"/>
      <c r="P8" s="332"/>
      <c r="Q8" s="333"/>
      <c r="R8" s="333"/>
      <c r="S8" s="86"/>
      <c r="T8" s="332"/>
      <c r="U8" s="333"/>
      <c r="V8" s="333"/>
      <c r="W8" s="86"/>
      <c r="X8" s="351">
        <f>SUM(D8:T8)</f>
        <v>12022</v>
      </c>
      <c r="Y8" s="352">
        <f t="shared" ref="Y8:Z11" si="1">E8+I8+M8+Q8+U8</f>
        <v>4050</v>
      </c>
      <c r="Z8" s="352">
        <f t="shared" si="1"/>
        <v>4050</v>
      </c>
      <c r="AA8" s="87">
        <f t="shared" si="0"/>
        <v>1</v>
      </c>
    </row>
    <row r="9" spans="1:27">
      <c r="A9" s="82" t="s">
        <v>174</v>
      </c>
      <c r="B9" s="83" t="s">
        <v>175</v>
      </c>
      <c r="C9" s="89" t="s">
        <v>176</v>
      </c>
      <c r="D9" s="314"/>
      <c r="E9" s="315"/>
      <c r="F9" s="315"/>
      <c r="G9" s="85"/>
      <c r="H9" s="332"/>
      <c r="I9" s="333"/>
      <c r="J9" s="333"/>
      <c r="K9" s="86"/>
      <c r="L9" s="332">
        <v>150</v>
      </c>
      <c r="M9" s="333">
        <v>182</v>
      </c>
      <c r="N9" s="333">
        <v>182</v>
      </c>
      <c r="O9" s="86">
        <f>N9/M9</f>
        <v>1</v>
      </c>
      <c r="P9" s="332"/>
      <c r="Q9" s="333"/>
      <c r="R9" s="333"/>
      <c r="S9" s="86"/>
      <c r="T9" s="332">
        <v>3600</v>
      </c>
      <c r="U9" s="333">
        <v>2400</v>
      </c>
      <c r="V9" s="333">
        <v>2089</v>
      </c>
      <c r="W9" s="86">
        <f>V9/U9</f>
        <v>0.87041666666666662</v>
      </c>
      <c r="X9" s="351">
        <f>SUM(D9:T9)</f>
        <v>4115</v>
      </c>
      <c r="Y9" s="352">
        <f t="shared" si="1"/>
        <v>2582</v>
      </c>
      <c r="Z9" s="352">
        <f t="shared" si="1"/>
        <v>2271</v>
      </c>
      <c r="AA9" s="87">
        <f t="shared" si="0"/>
        <v>0.87955073586367161</v>
      </c>
    </row>
    <row r="10" spans="1:27">
      <c r="A10" s="82" t="s">
        <v>177</v>
      </c>
      <c r="B10" s="83" t="s">
        <v>175</v>
      </c>
      <c r="C10" s="89" t="s">
        <v>178</v>
      </c>
      <c r="D10" s="314"/>
      <c r="E10" s="315"/>
      <c r="F10" s="315"/>
      <c r="G10" s="85"/>
      <c r="H10" s="332"/>
      <c r="I10" s="333"/>
      <c r="J10" s="333"/>
      <c r="K10" s="86"/>
      <c r="L10" s="332">
        <v>700</v>
      </c>
      <c r="M10" s="333">
        <v>406</v>
      </c>
      <c r="N10" s="333">
        <v>406</v>
      </c>
      <c r="O10" s="86">
        <f>N10/M10</f>
        <v>1</v>
      </c>
      <c r="P10" s="332"/>
      <c r="Q10" s="333"/>
      <c r="R10" s="333"/>
      <c r="S10" s="86"/>
      <c r="T10" s="414"/>
      <c r="U10" s="404">
        <v>28</v>
      </c>
      <c r="V10" s="404">
        <v>28</v>
      </c>
      <c r="W10" s="86"/>
      <c r="X10" s="351">
        <f>SUM(D10:T10)</f>
        <v>1513</v>
      </c>
      <c r="Y10" s="352">
        <f t="shared" si="1"/>
        <v>434</v>
      </c>
      <c r="Z10" s="352">
        <f t="shared" si="1"/>
        <v>434</v>
      </c>
      <c r="AA10" s="87">
        <f t="shared" si="0"/>
        <v>1</v>
      </c>
    </row>
    <row r="11" spans="1:27">
      <c r="A11" s="90" t="s">
        <v>179</v>
      </c>
      <c r="B11" s="91" t="s">
        <v>175</v>
      </c>
      <c r="C11" s="92" t="s">
        <v>180</v>
      </c>
      <c r="D11" s="316"/>
      <c r="E11" s="317"/>
      <c r="F11" s="317"/>
      <c r="G11" s="93"/>
      <c r="H11" s="334"/>
      <c r="I11" s="335"/>
      <c r="J11" s="335"/>
      <c r="K11" s="94"/>
      <c r="L11" s="334"/>
      <c r="M11" s="335"/>
      <c r="N11" s="335"/>
      <c r="O11" s="94"/>
      <c r="P11" s="415"/>
      <c r="Q11" s="413">
        <v>1792</v>
      </c>
      <c r="R11" s="413">
        <v>1792</v>
      </c>
      <c r="S11" s="94"/>
      <c r="T11" s="334"/>
      <c r="U11" s="339"/>
      <c r="V11" s="339"/>
      <c r="W11" s="95"/>
      <c r="X11" s="351">
        <f>SUM(D11:T11)</f>
        <v>3584</v>
      </c>
      <c r="Y11" s="352">
        <f t="shared" si="1"/>
        <v>1792</v>
      </c>
      <c r="Z11" s="352">
        <f t="shared" si="1"/>
        <v>1792</v>
      </c>
      <c r="AA11" s="87">
        <f t="shared" si="0"/>
        <v>1</v>
      </c>
    </row>
    <row r="12" spans="1:27">
      <c r="A12" s="607" t="s">
        <v>181</v>
      </c>
      <c r="B12" s="607"/>
      <c r="C12" s="607"/>
      <c r="D12" s="312">
        <f>SUM(D13:D14)</f>
        <v>5000</v>
      </c>
      <c r="E12" s="313">
        <f>SUM(E13:E14)</f>
        <v>4910</v>
      </c>
      <c r="F12" s="313">
        <f>SUM(F13:F14)</f>
        <v>4909</v>
      </c>
      <c r="G12" s="80">
        <f>F12/E12</f>
        <v>0.99979633401222001</v>
      </c>
      <c r="H12" s="312">
        <f>SUM(H13:H14)</f>
        <v>675</v>
      </c>
      <c r="I12" s="313">
        <f>SUM(I13:I14)</f>
        <v>689</v>
      </c>
      <c r="J12" s="313">
        <f>SUM(J13:J14)</f>
        <v>689</v>
      </c>
      <c r="K12" s="80">
        <f>J12/I12</f>
        <v>1</v>
      </c>
      <c r="L12" s="312">
        <f>SUM(L13:L14)</f>
        <v>400</v>
      </c>
      <c r="M12" s="313">
        <f>SUM(M13:M14)</f>
        <v>105</v>
      </c>
      <c r="N12" s="313">
        <f>SUM(N13:N14)</f>
        <v>105</v>
      </c>
      <c r="O12" s="80">
        <f>N12/M12</f>
        <v>1</v>
      </c>
      <c r="P12" s="312"/>
      <c r="Q12" s="313"/>
      <c r="R12" s="313"/>
      <c r="S12" s="80"/>
      <c r="T12" s="345">
        <f>SUM(T13:T14)</f>
        <v>0</v>
      </c>
      <c r="U12" s="313">
        <f>SUM(U13:U14)</f>
        <v>55</v>
      </c>
      <c r="V12" s="313">
        <f>SUM(V13:V14)</f>
        <v>55</v>
      </c>
      <c r="W12" s="97">
        <f>V12/U12</f>
        <v>1</v>
      </c>
      <c r="X12" s="355">
        <f>D12+H12+L12+P12+T12</f>
        <v>6075</v>
      </c>
      <c r="Y12" s="350">
        <f>E12+I12+M12+Q12+U12</f>
        <v>5759</v>
      </c>
      <c r="Z12" s="350">
        <f>F12+J12+N12+R12+V12</f>
        <v>5758</v>
      </c>
      <c r="AA12" s="81">
        <f t="shared" si="0"/>
        <v>0.99982635874283732</v>
      </c>
    </row>
    <row r="13" spans="1:27" s="88" customFormat="1">
      <c r="A13" s="82" t="s">
        <v>182</v>
      </c>
      <c r="B13" s="83" t="s">
        <v>172</v>
      </c>
      <c r="C13" s="89" t="s">
        <v>183</v>
      </c>
      <c r="D13" s="314">
        <v>5000</v>
      </c>
      <c r="E13" s="315">
        <v>4910</v>
      </c>
      <c r="F13" s="315">
        <v>4909</v>
      </c>
      <c r="G13" s="85">
        <f>F13/E13</f>
        <v>0.99979633401222001</v>
      </c>
      <c r="H13" s="332">
        <v>675</v>
      </c>
      <c r="I13" s="333">
        <v>689</v>
      </c>
      <c r="J13" s="333">
        <v>689</v>
      </c>
      <c r="K13" s="86">
        <f>J13/I13</f>
        <v>1</v>
      </c>
      <c r="L13" s="332">
        <v>400</v>
      </c>
      <c r="M13" s="333">
        <v>105</v>
      </c>
      <c r="N13" s="333">
        <v>105</v>
      </c>
      <c r="O13" s="86">
        <f>N13/M13</f>
        <v>1</v>
      </c>
      <c r="P13" s="332"/>
      <c r="Q13" s="333"/>
      <c r="R13" s="333"/>
      <c r="S13" s="86"/>
      <c r="T13" s="414"/>
      <c r="U13" s="404">
        <v>55</v>
      </c>
      <c r="V13" s="404">
        <v>55</v>
      </c>
      <c r="W13" s="86"/>
      <c r="X13" s="351">
        <f>SUM(D13:T13)</f>
        <v>17484.999796334014</v>
      </c>
      <c r="Y13" s="352">
        <f>E13+I13+M13+Q13+U13</f>
        <v>5759</v>
      </c>
      <c r="Z13" s="352">
        <f>F13+J13+N13+R13+V13</f>
        <v>5758</v>
      </c>
      <c r="AA13" s="87">
        <f t="shared" si="0"/>
        <v>0.99982635874283732</v>
      </c>
    </row>
    <row r="14" spans="1:27">
      <c r="A14" s="90" t="s">
        <v>184</v>
      </c>
      <c r="B14" s="91" t="s">
        <v>175</v>
      </c>
      <c r="C14" s="98" t="s">
        <v>185</v>
      </c>
      <c r="D14" s="318"/>
      <c r="E14" s="319"/>
      <c r="F14" s="319"/>
      <c r="G14" s="99"/>
      <c r="H14" s="334"/>
      <c r="I14" s="335"/>
      <c r="J14" s="335"/>
      <c r="K14" s="94"/>
      <c r="L14" s="334"/>
      <c r="M14" s="335"/>
      <c r="N14" s="335"/>
      <c r="O14" s="94"/>
      <c r="P14" s="334"/>
      <c r="Q14" s="335"/>
      <c r="R14" s="335"/>
      <c r="S14" s="94"/>
      <c r="T14" s="334"/>
      <c r="U14" s="339"/>
      <c r="V14" s="339"/>
      <c r="W14" s="95"/>
      <c r="X14" s="353"/>
      <c r="Y14" s="354"/>
      <c r="Z14" s="354"/>
      <c r="AA14" s="96"/>
    </row>
    <row r="15" spans="1:27">
      <c r="A15" s="607" t="s">
        <v>186</v>
      </c>
      <c r="B15" s="607"/>
      <c r="C15" s="607"/>
      <c r="D15" s="320"/>
      <c r="E15" s="313"/>
      <c r="F15" s="313"/>
      <c r="G15" s="100"/>
      <c r="H15" s="336"/>
      <c r="I15" s="337"/>
      <c r="J15" s="337"/>
      <c r="K15" s="101"/>
      <c r="L15" s="336">
        <f>SUM(L16:L16)</f>
        <v>780</v>
      </c>
      <c r="M15" s="337">
        <f>SUM(M16:M16)</f>
        <v>2828</v>
      </c>
      <c r="N15" s="337">
        <f>SUM(N16:N16)</f>
        <v>2828</v>
      </c>
      <c r="O15" s="101">
        <f>SUM(O16:O16)</f>
        <v>1</v>
      </c>
      <c r="P15" s="336"/>
      <c r="Q15" s="337"/>
      <c r="R15" s="337"/>
      <c r="S15" s="101"/>
      <c r="T15" s="348">
        <f>SUM(T16:T16)</f>
        <v>16500</v>
      </c>
      <c r="U15" s="337">
        <f>SUM(U16:U16)</f>
        <v>24333</v>
      </c>
      <c r="V15" s="337">
        <f>SUM(V16:V16)</f>
        <v>23604</v>
      </c>
      <c r="W15" s="102">
        <f>V15/U15</f>
        <v>0.97004068548884226</v>
      </c>
      <c r="X15" s="355">
        <f>D15+H15+L15+P15+T15</f>
        <v>17280</v>
      </c>
      <c r="Y15" s="337">
        <f>E15+I15+M15+Q15+U15</f>
        <v>27161</v>
      </c>
      <c r="Z15" s="337">
        <f>F15+J15+N15+R15+V15</f>
        <v>26432</v>
      </c>
      <c r="AA15" s="81">
        <f>Z15/Y15</f>
        <v>0.97316004565369463</v>
      </c>
    </row>
    <row r="16" spans="1:27" ht="15.75" thickBot="1">
      <c r="A16" s="90" t="s">
        <v>187</v>
      </c>
      <c r="B16" s="91" t="s">
        <v>175</v>
      </c>
      <c r="C16" s="98" t="s">
        <v>188</v>
      </c>
      <c r="D16" s="316"/>
      <c r="E16" s="317"/>
      <c r="F16" s="317"/>
      <c r="G16" s="93"/>
      <c r="H16" s="334"/>
      <c r="I16" s="335"/>
      <c r="J16" s="335"/>
      <c r="K16" s="94"/>
      <c r="L16" s="334">
        <v>780</v>
      </c>
      <c r="M16" s="335">
        <v>2828</v>
      </c>
      <c r="N16" s="335">
        <v>2828</v>
      </c>
      <c r="O16" s="94">
        <f t="shared" ref="O16:O22" si="2">N16/M16</f>
        <v>1</v>
      </c>
      <c r="P16" s="334"/>
      <c r="Q16" s="335"/>
      <c r="R16" s="335"/>
      <c r="S16" s="94"/>
      <c r="T16" s="334">
        <v>16500</v>
      </c>
      <c r="U16" s="339">
        <v>24333</v>
      </c>
      <c r="V16" s="339">
        <v>23604</v>
      </c>
      <c r="W16" s="95">
        <f>V16/U16</f>
        <v>0.97004068548884226</v>
      </c>
      <c r="X16" s="353">
        <f t="shared" ref="X16:Z17" si="3">D16+H16+L16+P16+T16</f>
        <v>17280</v>
      </c>
      <c r="Y16" s="354">
        <f t="shared" si="3"/>
        <v>27161</v>
      </c>
      <c r="Z16" s="354">
        <f t="shared" si="3"/>
        <v>26432</v>
      </c>
      <c r="AA16" s="96">
        <f t="shared" ref="AA16:AA40" si="4">Z16/Y16</f>
        <v>0.97316004565369463</v>
      </c>
    </row>
    <row r="17" spans="1:27">
      <c r="A17" s="607" t="s">
        <v>189</v>
      </c>
      <c r="B17" s="607"/>
      <c r="C17" s="607"/>
      <c r="D17" s="320">
        <f>SUM(D18:D20)</f>
        <v>4710</v>
      </c>
      <c r="E17" s="313">
        <f>SUM(E18:E20)</f>
        <v>5042</v>
      </c>
      <c r="F17" s="313">
        <f>SUM(F18:F20)</f>
        <v>5042</v>
      </c>
      <c r="G17" s="100">
        <f>F17/E17</f>
        <v>1</v>
      </c>
      <c r="H17" s="336">
        <f>SUM(H18:H20)</f>
        <v>1250</v>
      </c>
      <c r="I17" s="337">
        <f>SUM(I18:I20)</f>
        <v>1355</v>
      </c>
      <c r="J17" s="337">
        <f>SUM(J18:J20)</f>
        <v>1355</v>
      </c>
      <c r="K17" s="101">
        <f>J17/I17</f>
        <v>1</v>
      </c>
      <c r="L17" s="336">
        <f>SUM(L18:L20)</f>
        <v>15650</v>
      </c>
      <c r="M17" s="337">
        <f>SUM(M18:M20)</f>
        <v>21570</v>
      </c>
      <c r="N17" s="337">
        <f>SUM(N18:N20)</f>
        <v>20640</v>
      </c>
      <c r="O17" s="101">
        <f t="shared" si="2"/>
        <v>0.95688456189151594</v>
      </c>
      <c r="P17" s="336">
        <f>SUM(P18:P20)</f>
        <v>3100</v>
      </c>
      <c r="Q17" s="337">
        <f>SUM(Q18:Q20)</f>
        <v>2801</v>
      </c>
      <c r="R17" s="337">
        <f>SUM(R18:R20)</f>
        <v>2801</v>
      </c>
      <c r="S17" s="101">
        <f>R17/Q17</f>
        <v>1</v>
      </c>
      <c r="T17" s="348">
        <f>SUM(T18:T20)</f>
        <v>22133</v>
      </c>
      <c r="U17" s="337">
        <f>SUM(U18:U20)</f>
        <v>23209</v>
      </c>
      <c r="V17" s="337">
        <f>SUM(V18:V20)</f>
        <v>23144</v>
      </c>
      <c r="W17" s="102">
        <f>V17/U17</f>
        <v>0.99719936231634276</v>
      </c>
      <c r="X17" s="355">
        <f t="shared" si="3"/>
        <v>46843</v>
      </c>
      <c r="Y17" s="337">
        <f t="shared" si="3"/>
        <v>53977</v>
      </c>
      <c r="Z17" s="337">
        <f t="shared" si="3"/>
        <v>52982</v>
      </c>
      <c r="AA17" s="81">
        <f t="shared" si="4"/>
        <v>0.98156622265038818</v>
      </c>
    </row>
    <row r="18" spans="1:27" s="88" customFormat="1">
      <c r="A18" s="82" t="s">
        <v>190</v>
      </c>
      <c r="B18" s="83" t="s">
        <v>175</v>
      </c>
      <c r="C18" s="89" t="s">
        <v>191</v>
      </c>
      <c r="D18" s="314"/>
      <c r="E18" s="315"/>
      <c r="F18" s="315"/>
      <c r="G18" s="85"/>
      <c r="H18" s="332"/>
      <c r="I18" s="333"/>
      <c r="J18" s="333"/>
      <c r="K18" s="86"/>
      <c r="L18" s="332">
        <v>3200</v>
      </c>
      <c r="M18" s="333">
        <v>2564</v>
      </c>
      <c r="N18" s="333">
        <v>2564</v>
      </c>
      <c r="O18" s="86">
        <f t="shared" si="2"/>
        <v>1</v>
      </c>
      <c r="P18" s="332"/>
      <c r="Q18" s="333"/>
      <c r="R18" s="333"/>
      <c r="S18" s="86"/>
      <c r="T18" s="332"/>
      <c r="U18" s="333"/>
      <c r="V18" s="333"/>
      <c r="W18" s="86"/>
      <c r="X18" s="351">
        <f>SUM(D18:T18)</f>
        <v>8329</v>
      </c>
      <c r="Y18" s="352">
        <f t="shared" ref="Y18:Y30" si="5">E18+I18+M18+Q18+U18</f>
        <v>2564</v>
      </c>
      <c r="Z18" s="352">
        <f t="shared" ref="Z18:Z31" si="6">F18+J18+N18+R18+V18</f>
        <v>2564</v>
      </c>
      <c r="AA18" s="87">
        <f t="shared" si="4"/>
        <v>1</v>
      </c>
    </row>
    <row r="19" spans="1:27">
      <c r="A19" s="82" t="s">
        <v>192</v>
      </c>
      <c r="B19" s="83" t="s">
        <v>175</v>
      </c>
      <c r="C19" s="89" t="s">
        <v>193</v>
      </c>
      <c r="D19" s="314"/>
      <c r="E19" s="315"/>
      <c r="F19" s="315"/>
      <c r="G19" s="85"/>
      <c r="H19" s="332"/>
      <c r="I19" s="333"/>
      <c r="J19" s="333"/>
      <c r="K19" s="86"/>
      <c r="L19" s="332">
        <v>1500</v>
      </c>
      <c r="M19" s="333">
        <v>1529</v>
      </c>
      <c r="N19" s="333">
        <v>1529</v>
      </c>
      <c r="O19" s="86">
        <f t="shared" si="2"/>
        <v>1</v>
      </c>
      <c r="P19" s="332"/>
      <c r="Q19" s="333"/>
      <c r="R19" s="333"/>
      <c r="S19" s="86"/>
      <c r="T19" s="332"/>
      <c r="U19" s="333">
        <v>311</v>
      </c>
      <c r="V19" s="347">
        <v>311</v>
      </c>
      <c r="W19" s="86">
        <f>V19/U19</f>
        <v>1</v>
      </c>
      <c r="X19" s="351">
        <f>SUM(D19:T19)</f>
        <v>4559</v>
      </c>
      <c r="Y19" s="352">
        <f t="shared" si="5"/>
        <v>1840</v>
      </c>
      <c r="Z19" s="352">
        <f t="shared" si="6"/>
        <v>1840</v>
      </c>
      <c r="AA19" s="87">
        <f t="shared" si="4"/>
        <v>1</v>
      </c>
    </row>
    <row r="20" spans="1:27">
      <c r="A20" s="90" t="s">
        <v>194</v>
      </c>
      <c r="B20" s="91" t="s">
        <v>175</v>
      </c>
      <c r="C20" s="98" t="s">
        <v>195</v>
      </c>
      <c r="D20" s="318">
        <v>4710</v>
      </c>
      <c r="E20" s="319">
        <v>5042</v>
      </c>
      <c r="F20" s="319">
        <v>5042</v>
      </c>
      <c r="G20" s="99">
        <f>F20/E20</f>
        <v>1</v>
      </c>
      <c r="H20" s="334">
        <v>1250</v>
      </c>
      <c r="I20" s="335">
        <v>1355</v>
      </c>
      <c r="J20" s="335">
        <v>1355</v>
      </c>
      <c r="K20" s="94">
        <f>J20/I20</f>
        <v>1</v>
      </c>
      <c r="L20" s="334">
        <v>10950</v>
      </c>
      <c r="M20" s="335">
        <v>17477</v>
      </c>
      <c r="N20" s="335">
        <v>16547</v>
      </c>
      <c r="O20" s="94">
        <f t="shared" si="2"/>
        <v>0.94678720604222688</v>
      </c>
      <c r="P20" s="334">
        <v>3100</v>
      </c>
      <c r="Q20" s="335">
        <v>2801</v>
      </c>
      <c r="R20" s="413">
        <v>2801</v>
      </c>
      <c r="S20" s="94">
        <f>R20/Q20</f>
        <v>1</v>
      </c>
      <c r="T20" s="334">
        <v>22133</v>
      </c>
      <c r="U20" s="339">
        <v>22898</v>
      </c>
      <c r="V20" s="339">
        <v>22833</v>
      </c>
      <c r="W20" s="95">
        <f>V20/U20</f>
        <v>0.99716132413311209</v>
      </c>
      <c r="X20" s="353">
        <f>SUM(D20:T20)</f>
        <v>94566.946787206049</v>
      </c>
      <c r="Y20" s="354">
        <f t="shared" si="5"/>
        <v>49573</v>
      </c>
      <c r="Z20" s="354">
        <f t="shared" si="6"/>
        <v>48578</v>
      </c>
      <c r="AA20" s="96">
        <f t="shared" si="4"/>
        <v>0.97992859015996614</v>
      </c>
    </row>
    <row r="21" spans="1:27">
      <c r="A21" s="607" t="s">
        <v>196</v>
      </c>
      <c r="B21" s="607"/>
      <c r="C21" s="607"/>
      <c r="D21" s="320"/>
      <c r="E21" s="313"/>
      <c r="F21" s="313"/>
      <c r="G21" s="100"/>
      <c r="H21" s="336"/>
      <c r="I21" s="337"/>
      <c r="J21" s="337"/>
      <c r="K21" s="101"/>
      <c r="L21" s="336">
        <f>SUM(L22:L24)</f>
        <v>270</v>
      </c>
      <c r="M21" s="337">
        <f>SUM(M22:M24)</f>
        <v>272</v>
      </c>
      <c r="N21" s="337">
        <f>SUM(N22:N24)</f>
        <v>272</v>
      </c>
      <c r="O21" s="101">
        <f t="shared" si="2"/>
        <v>1</v>
      </c>
      <c r="P21" s="336">
        <f>SUM(P22:P24)</f>
        <v>5104</v>
      </c>
      <c r="Q21" s="337">
        <f>SUM(Q22:Q24)</f>
        <v>4455</v>
      </c>
      <c r="R21" s="337">
        <f>SUM(R22:R24)</f>
        <v>4455</v>
      </c>
      <c r="S21" s="101">
        <f>R21/Q21</f>
        <v>1</v>
      </c>
      <c r="T21" s="348"/>
      <c r="U21" s="337"/>
      <c r="V21" s="337"/>
      <c r="W21" s="102"/>
      <c r="X21" s="355">
        <f>D21+H21+L21+P21+T21</f>
        <v>5374</v>
      </c>
      <c r="Y21" s="337">
        <f t="shared" si="5"/>
        <v>4727</v>
      </c>
      <c r="Z21" s="356">
        <f t="shared" si="6"/>
        <v>4727</v>
      </c>
      <c r="AA21" s="81">
        <f t="shared" si="4"/>
        <v>1</v>
      </c>
    </row>
    <row r="22" spans="1:27" s="88" customFormat="1">
      <c r="A22" s="82" t="s">
        <v>197</v>
      </c>
      <c r="B22" s="83" t="s">
        <v>175</v>
      </c>
      <c r="C22" s="89" t="s">
        <v>198</v>
      </c>
      <c r="D22" s="314"/>
      <c r="E22" s="315"/>
      <c r="F22" s="315"/>
      <c r="G22" s="85"/>
      <c r="H22" s="332"/>
      <c r="I22" s="333"/>
      <c r="J22" s="333"/>
      <c r="K22" s="86"/>
      <c r="L22" s="332">
        <v>270</v>
      </c>
      <c r="M22" s="333">
        <v>272</v>
      </c>
      <c r="N22" s="333">
        <v>272</v>
      </c>
      <c r="O22" s="86">
        <f t="shared" si="2"/>
        <v>1</v>
      </c>
      <c r="P22" s="332"/>
      <c r="Q22" s="333"/>
      <c r="R22" s="333"/>
      <c r="S22" s="86"/>
      <c r="T22" s="332"/>
      <c r="U22" s="333"/>
      <c r="V22" s="333"/>
      <c r="W22" s="86"/>
      <c r="X22" s="351">
        <f>D22+H22+L22+P22+T22</f>
        <v>270</v>
      </c>
      <c r="Y22" s="352">
        <f t="shared" si="5"/>
        <v>272</v>
      </c>
      <c r="Z22" s="357">
        <f t="shared" si="6"/>
        <v>272</v>
      </c>
      <c r="AA22" s="87">
        <f t="shared" si="4"/>
        <v>1</v>
      </c>
    </row>
    <row r="23" spans="1:27">
      <c r="A23" s="82" t="s">
        <v>199</v>
      </c>
      <c r="B23" s="83" t="s">
        <v>172</v>
      </c>
      <c r="C23" s="89" t="s">
        <v>200</v>
      </c>
      <c r="D23" s="323"/>
      <c r="E23" s="324"/>
      <c r="F23" s="324"/>
      <c r="G23" s="104"/>
      <c r="H23" s="338"/>
      <c r="I23" s="339"/>
      <c r="J23" s="339"/>
      <c r="K23" s="95"/>
      <c r="L23" s="338"/>
      <c r="M23" s="339"/>
      <c r="N23" s="339"/>
      <c r="O23" s="95"/>
      <c r="P23" s="338">
        <v>4920</v>
      </c>
      <c r="Q23" s="339">
        <v>4290</v>
      </c>
      <c r="R23" s="405">
        <v>4290</v>
      </c>
      <c r="S23" s="95">
        <f>R23/Q23</f>
        <v>1</v>
      </c>
      <c r="T23" s="338"/>
      <c r="U23" s="339"/>
      <c r="V23" s="339"/>
      <c r="W23" s="95"/>
      <c r="X23" s="351">
        <f>D23+H23+L23+P23+T23</f>
        <v>4920</v>
      </c>
      <c r="Y23" s="354">
        <f t="shared" si="5"/>
        <v>4290</v>
      </c>
      <c r="Z23" s="358">
        <f t="shared" si="6"/>
        <v>4290</v>
      </c>
      <c r="AA23" s="96">
        <f t="shared" si="4"/>
        <v>1</v>
      </c>
    </row>
    <row r="24" spans="1:27">
      <c r="A24" s="90" t="s">
        <v>201</v>
      </c>
      <c r="B24" s="91" t="s">
        <v>175</v>
      </c>
      <c r="C24" s="98" t="s">
        <v>202</v>
      </c>
      <c r="D24" s="316"/>
      <c r="E24" s="317"/>
      <c r="F24" s="317"/>
      <c r="G24" s="93"/>
      <c r="H24" s="334"/>
      <c r="I24" s="335"/>
      <c r="J24" s="335"/>
      <c r="K24" s="94"/>
      <c r="L24" s="334"/>
      <c r="M24" s="335"/>
      <c r="N24" s="335"/>
      <c r="O24" s="94"/>
      <c r="P24" s="334">
        <v>184</v>
      </c>
      <c r="Q24" s="335">
        <v>165</v>
      </c>
      <c r="R24" s="413">
        <v>165</v>
      </c>
      <c r="S24" s="94">
        <f>R24/Q24</f>
        <v>1</v>
      </c>
      <c r="T24" s="334"/>
      <c r="U24" s="335"/>
      <c r="V24" s="335"/>
      <c r="W24" s="94"/>
      <c r="X24" s="359">
        <f>SUM(D24:T24)</f>
        <v>515</v>
      </c>
      <c r="Y24" s="360">
        <f t="shared" si="5"/>
        <v>165</v>
      </c>
      <c r="Z24" s="361">
        <f t="shared" si="6"/>
        <v>165</v>
      </c>
      <c r="AA24" s="105">
        <f t="shared" si="4"/>
        <v>1</v>
      </c>
    </row>
    <row r="25" spans="1:27">
      <c r="A25" s="607" t="s">
        <v>203</v>
      </c>
      <c r="B25" s="607"/>
      <c r="C25" s="607"/>
      <c r="D25" s="320">
        <f>SUM(D26:D31)</f>
        <v>2187</v>
      </c>
      <c r="E25" s="313">
        <f>SUM(E26:E31)</f>
        <v>2112</v>
      </c>
      <c r="F25" s="313">
        <f>SUM(F26:F31)</f>
        <v>2112</v>
      </c>
      <c r="G25" s="100">
        <f>F25/E25</f>
        <v>1</v>
      </c>
      <c r="H25" s="336">
        <f>SUM(H26:H31)</f>
        <v>583</v>
      </c>
      <c r="I25" s="337">
        <f>SUM(I26:I31)</f>
        <v>569</v>
      </c>
      <c r="J25" s="337">
        <f>SUM(J26:J31)</f>
        <v>569</v>
      </c>
      <c r="K25" s="101">
        <f>J25/I25</f>
        <v>1</v>
      </c>
      <c r="L25" s="336">
        <f>SUM(L26:L31)</f>
        <v>3560</v>
      </c>
      <c r="M25" s="337">
        <f>SUM(M26:M31)</f>
        <v>1930</v>
      </c>
      <c r="N25" s="337">
        <f>SUM(N26:N31)</f>
        <v>1930</v>
      </c>
      <c r="O25" s="101">
        <f>N25/M25</f>
        <v>1</v>
      </c>
      <c r="P25" s="336">
        <f>SUM(P26:P31)</f>
        <v>2070</v>
      </c>
      <c r="Q25" s="337">
        <f>SUM(Q26:Q31)</f>
        <v>1940</v>
      </c>
      <c r="R25" s="337">
        <f>SUM(R26:R31)</f>
        <v>1940</v>
      </c>
      <c r="S25" s="101">
        <f>R25/Q25</f>
        <v>1</v>
      </c>
      <c r="T25" s="348">
        <f>SUM(T26:T31)</f>
        <v>105</v>
      </c>
      <c r="U25" s="349">
        <f>SUM(U26:U31)</f>
        <v>163</v>
      </c>
      <c r="V25" s="349">
        <f>SUM(V26:V31)</f>
        <v>163</v>
      </c>
      <c r="W25" s="106">
        <f>V25/U25</f>
        <v>1</v>
      </c>
      <c r="X25" s="362">
        <f t="shared" ref="X25:X37" si="7">D25+H25+L25+P25+T25</f>
        <v>8505</v>
      </c>
      <c r="Y25" s="363">
        <f t="shared" si="5"/>
        <v>6714</v>
      </c>
      <c r="Z25" s="364">
        <f>F25+J25+N25+R25+V25</f>
        <v>6714</v>
      </c>
      <c r="AA25" s="107">
        <f t="shared" si="4"/>
        <v>1</v>
      </c>
    </row>
    <row r="26" spans="1:27" s="88" customFormat="1">
      <c r="A26" s="82" t="s">
        <v>204</v>
      </c>
      <c r="B26" s="83" t="s">
        <v>175</v>
      </c>
      <c r="C26" s="89" t="s">
        <v>205</v>
      </c>
      <c r="D26" s="314"/>
      <c r="E26" s="315"/>
      <c r="F26" s="315"/>
      <c r="G26" s="85"/>
      <c r="H26" s="332"/>
      <c r="I26" s="333"/>
      <c r="J26" s="333"/>
      <c r="K26" s="86"/>
      <c r="L26" s="332">
        <v>60</v>
      </c>
      <c r="M26" s="333">
        <v>59</v>
      </c>
      <c r="N26" s="333">
        <v>59</v>
      </c>
      <c r="O26" s="86">
        <f>N26/M26</f>
        <v>1</v>
      </c>
      <c r="P26" s="332"/>
      <c r="Q26" s="344"/>
      <c r="R26" s="344"/>
      <c r="S26" s="86"/>
      <c r="T26" s="332"/>
      <c r="U26" s="333"/>
      <c r="V26" s="333"/>
      <c r="W26" s="86"/>
      <c r="X26" s="351">
        <f t="shared" si="7"/>
        <v>60</v>
      </c>
      <c r="Y26" s="352">
        <f t="shared" si="5"/>
        <v>59</v>
      </c>
      <c r="Z26" s="357">
        <f t="shared" si="6"/>
        <v>59</v>
      </c>
      <c r="AA26" s="87">
        <f t="shared" si="4"/>
        <v>1</v>
      </c>
    </row>
    <row r="27" spans="1:27">
      <c r="A27" s="82" t="s">
        <v>206</v>
      </c>
      <c r="B27" s="83" t="s">
        <v>175</v>
      </c>
      <c r="C27" s="89" t="s">
        <v>207</v>
      </c>
      <c r="D27" s="314">
        <v>2187</v>
      </c>
      <c r="E27" s="315">
        <v>2112</v>
      </c>
      <c r="F27" s="315">
        <v>2112</v>
      </c>
      <c r="G27" s="85">
        <f>F27/E27</f>
        <v>1</v>
      </c>
      <c r="H27" s="332">
        <v>583</v>
      </c>
      <c r="I27" s="333">
        <v>569</v>
      </c>
      <c r="J27" s="333">
        <v>569</v>
      </c>
      <c r="K27" s="86">
        <f>J27/I27</f>
        <v>1</v>
      </c>
      <c r="L27" s="332">
        <v>200</v>
      </c>
      <c r="M27" s="333">
        <v>310</v>
      </c>
      <c r="N27" s="333">
        <v>310</v>
      </c>
      <c r="O27" s="86">
        <f>N27/M27</f>
        <v>1</v>
      </c>
      <c r="P27" s="332"/>
      <c r="Q27" s="333"/>
      <c r="R27" s="333"/>
      <c r="S27" s="86"/>
      <c r="T27" s="332">
        <v>105</v>
      </c>
      <c r="U27" s="333">
        <v>105</v>
      </c>
      <c r="V27" s="333">
        <v>105</v>
      </c>
      <c r="W27" s="86">
        <f>V27/U27</f>
        <v>1</v>
      </c>
      <c r="X27" s="351">
        <f t="shared" si="7"/>
        <v>3075</v>
      </c>
      <c r="Y27" s="352">
        <f t="shared" si="5"/>
        <v>3096</v>
      </c>
      <c r="Z27" s="357">
        <f>F27+J27+N27+R27+V27</f>
        <v>3096</v>
      </c>
      <c r="AA27" s="87">
        <f t="shared" si="4"/>
        <v>1</v>
      </c>
    </row>
    <row r="28" spans="1:27">
      <c r="A28" s="82" t="s">
        <v>208</v>
      </c>
      <c r="B28" s="83" t="s">
        <v>175</v>
      </c>
      <c r="C28" s="108" t="s">
        <v>249</v>
      </c>
      <c r="D28" s="314"/>
      <c r="E28" s="315"/>
      <c r="F28" s="315"/>
      <c r="G28" s="85"/>
      <c r="H28" s="332"/>
      <c r="I28" s="333"/>
      <c r="J28" s="333"/>
      <c r="K28" s="86"/>
      <c r="L28" s="332">
        <v>600</v>
      </c>
      <c r="M28" s="333">
        <v>419</v>
      </c>
      <c r="N28" s="333">
        <v>419</v>
      </c>
      <c r="O28" s="86">
        <f>N28/M28</f>
        <v>1</v>
      </c>
      <c r="P28" s="332"/>
      <c r="Q28" s="333"/>
      <c r="R28" s="333"/>
      <c r="S28" s="86"/>
      <c r="T28" s="332"/>
      <c r="U28" s="333">
        <v>58</v>
      </c>
      <c r="V28" s="347">
        <v>58</v>
      </c>
      <c r="W28" s="86">
        <f>V28/U28</f>
        <v>1</v>
      </c>
      <c r="X28" s="351">
        <f t="shared" si="7"/>
        <v>600</v>
      </c>
      <c r="Y28" s="352">
        <f t="shared" si="5"/>
        <v>477</v>
      </c>
      <c r="Z28" s="357">
        <f t="shared" si="6"/>
        <v>477</v>
      </c>
      <c r="AA28" s="87">
        <f t="shared" si="4"/>
        <v>1</v>
      </c>
    </row>
    <row r="29" spans="1:27">
      <c r="A29" s="82" t="s">
        <v>209</v>
      </c>
      <c r="B29" s="83" t="s">
        <v>175</v>
      </c>
      <c r="C29" s="108" t="s">
        <v>210</v>
      </c>
      <c r="D29" s="314"/>
      <c r="E29" s="315"/>
      <c r="F29" s="315"/>
      <c r="G29" s="85"/>
      <c r="H29" s="332"/>
      <c r="I29" s="333"/>
      <c r="J29" s="333"/>
      <c r="K29" s="86"/>
      <c r="L29" s="332">
        <v>1200</v>
      </c>
      <c r="M29" s="333">
        <v>0</v>
      </c>
      <c r="N29" s="333">
        <v>0</v>
      </c>
      <c r="O29" s="86">
        <v>0</v>
      </c>
      <c r="P29" s="332"/>
      <c r="Q29" s="333"/>
      <c r="R29" s="333"/>
      <c r="S29" s="86"/>
      <c r="T29" s="332"/>
      <c r="U29" s="333"/>
      <c r="V29" s="333"/>
      <c r="W29" s="86"/>
      <c r="X29" s="351">
        <f t="shared" si="7"/>
        <v>1200</v>
      </c>
      <c r="Y29" s="352">
        <f t="shared" si="5"/>
        <v>0</v>
      </c>
      <c r="Z29" s="357">
        <f t="shared" si="6"/>
        <v>0</v>
      </c>
      <c r="AA29" s="87">
        <v>0</v>
      </c>
    </row>
    <row r="30" spans="1:27">
      <c r="A30" s="82" t="s">
        <v>211</v>
      </c>
      <c r="B30" s="83" t="s">
        <v>172</v>
      </c>
      <c r="C30" s="89" t="s">
        <v>212</v>
      </c>
      <c r="D30" s="314"/>
      <c r="E30" s="315"/>
      <c r="F30" s="315"/>
      <c r="G30" s="85"/>
      <c r="H30" s="332"/>
      <c r="I30" s="333"/>
      <c r="J30" s="333"/>
      <c r="K30" s="86"/>
      <c r="L30" s="332"/>
      <c r="M30" s="333"/>
      <c r="N30" s="333"/>
      <c r="O30" s="86"/>
      <c r="P30" s="332">
        <f>SUM('Pénzeszk. átadás'!B19:B31)</f>
        <v>2070</v>
      </c>
      <c r="Q30" s="333">
        <v>1840</v>
      </c>
      <c r="R30" s="404">
        <v>1840</v>
      </c>
      <c r="S30" s="86">
        <f>R30/Q30</f>
        <v>1</v>
      </c>
      <c r="T30" s="332"/>
      <c r="U30" s="333"/>
      <c r="V30" s="333"/>
      <c r="W30" s="86"/>
      <c r="X30" s="351">
        <f t="shared" si="7"/>
        <v>2070</v>
      </c>
      <c r="Y30" s="352">
        <f t="shared" si="5"/>
        <v>1840</v>
      </c>
      <c r="Z30" s="357">
        <f t="shared" si="6"/>
        <v>1840</v>
      </c>
      <c r="AA30" s="87">
        <f t="shared" si="4"/>
        <v>1</v>
      </c>
    </row>
    <row r="31" spans="1:27">
      <c r="A31" s="90" t="s">
        <v>213</v>
      </c>
      <c r="B31" s="91" t="s">
        <v>172</v>
      </c>
      <c r="C31" s="98" t="s">
        <v>214</v>
      </c>
      <c r="D31" s="318"/>
      <c r="E31" s="319"/>
      <c r="F31" s="319"/>
      <c r="G31" s="99"/>
      <c r="H31" s="334"/>
      <c r="I31" s="335"/>
      <c r="J31" s="335"/>
      <c r="K31" s="94"/>
      <c r="L31" s="342">
        <v>1500</v>
      </c>
      <c r="M31" s="335">
        <v>1142</v>
      </c>
      <c r="N31" s="335">
        <v>1142</v>
      </c>
      <c r="O31" s="94">
        <f>N31/M31</f>
        <v>1</v>
      </c>
      <c r="P31" s="334"/>
      <c r="Q31" s="335">
        <v>100</v>
      </c>
      <c r="R31" s="413">
        <v>100</v>
      </c>
      <c r="S31" s="94"/>
      <c r="T31" s="334"/>
      <c r="U31" s="339"/>
      <c r="V31" s="339"/>
      <c r="W31" s="95"/>
      <c r="X31" s="353">
        <f t="shared" si="7"/>
        <v>1500</v>
      </c>
      <c r="Y31" s="354">
        <f t="shared" ref="Y31:Y40" si="8">E31+I31+M31+Q31+U31</f>
        <v>1242</v>
      </c>
      <c r="Z31" s="357">
        <f t="shared" si="6"/>
        <v>1242</v>
      </c>
      <c r="AA31" s="96">
        <f t="shared" si="4"/>
        <v>1</v>
      </c>
    </row>
    <row r="32" spans="1:27">
      <c r="A32" s="607" t="s">
        <v>215</v>
      </c>
      <c r="B32" s="607"/>
      <c r="C32" s="607"/>
      <c r="D32" s="320"/>
      <c r="E32" s="313"/>
      <c r="F32" s="313"/>
      <c r="G32" s="100"/>
      <c r="H32" s="336"/>
      <c r="I32" s="337"/>
      <c r="J32" s="337"/>
      <c r="K32" s="101"/>
      <c r="L32" s="336">
        <f t="shared" ref="L32:Q32" si="9">SUM(L33:L35)</f>
        <v>0</v>
      </c>
      <c r="M32" s="337">
        <f t="shared" si="9"/>
        <v>1053</v>
      </c>
      <c r="N32" s="337">
        <f>SUM(N33:N35)</f>
        <v>1053</v>
      </c>
      <c r="O32" s="101">
        <f t="shared" si="9"/>
        <v>0</v>
      </c>
      <c r="P32" s="336">
        <f t="shared" si="9"/>
        <v>8045</v>
      </c>
      <c r="Q32" s="337">
        <f t="shared" si="9"/>
        <v>6518</v>
      </c>
      <c r="R32" s="337">
        <f>SUM(R33:R35)</f>
        <v>6518</v>
      </c>
      <c r="S32" s="101">
        <f t="shared" ref="S32:S38" si="10">R32/Q32</f>
        <v>1</v>
      </c>
      <c r="T32" s="348"/>
      <c r="U32" s="337"/>
      <c r="V32" s="337"/>
      <c r="W32" s="102"/>
      <c r="X32" s="355">
        <f t="shared" si="7"/>
        <v>8045</v>
      </c>
      <c r="Y32" s="337">
        <f t="shared" si="8"/>
        <v>7571</v>
      </c>
      <c r="Z32" s="356">
        <f t="shared" ref="Z32:Z40" si="11">F32+J32+N32+R32+V32</f>
        <v>7571</v>
      </c>
      <c r="AA32" s="81">
        <f t="shared" si="4"/>
        <v>1</v>
      </c>
    </row>
    <row r="33" spans="1:27" s="88" customFormat="1">
      <c r="A33" s="82" t="s">
        <v>216</v>
      </c>
      <c r="B33" s="83" t="s">
        <v>175</v>
      </c>
      <c r="C33" s="89" t="s">
        <v>217</v>
      </c>
      <c r="D33" s="321"/>
      <c r="E33" s="322"/>
      <c r="F33" s="322"/>
      <c r="G33" s="103"/>
      <c r="H33" s="332"/>
      <c r="I33" s="333"/>
      <c r="J33" s="333"/>
      <c r="K33" s="86"/>
      <c r="L33" s="332"/>
      <c r="M33" s="333"/>
      <c r="N33" s="333"/>
      <c r="O33" s="86"/>
      <c r="P33" s="332">
        <v>2885</v>
      </c>
      <c r="Q33" s="333">
        <v>3093</v>
      </c>
      <c r="R33" s="404">
        <v>3093</v>
      </c>
      <c r="S33" s="86">
        <f t="shared" si="10"/>
        <v>1</v>
      </c>
      <c r="T33" s="332"/>
      <c r="U33" s="333"/>
      <c r="V33" s="333"/>
      <c r="W33" s="86"/>
      <c r="X33" s="351">
        <f t="shared" si="7"/>
        <v>2885</v>
      </c>
      <c r="Y33" s="352">
        <f t="shared" si="8"/>
        <v>3093</v>
      </c>
      <c r="Z33" s="357">
        <f t="shared" si="11"/>
        <v>3093</v>
      </c>
      <c r="AA33" s="87">
        <f t="shared" si="4"/>
        <v>1</v>
      </c>
    </row>
    <row r="34" spans="1:27" s="88" customFormat="1">
      <c r="A34" s="82" t="s">
        <v>218</v>
      </c>
      <c r="B34" s="83" t="s">
        <v>172</v>
      </c>
      <c r="C34" s="89" t="s">
        <v>219</v>
      </c>
      <c r="D34" s="321"/>
      <c r="E34" s="322"/>
      <c r="F34" s="322"/>
      <c r="G34" s="103"/>
      <c r="H34" s="332"/>
      <c r="I34" s="333"/>
      <c r="J34" s="333"/>
      <c r="K34" s="86"/>
      <c r="L34" s="332"/>
      <c r="M34" s="333"/>
      <c r="N34" s="333"/>
      <c r="O34" s="86"/>
      <c r="P34" s="332">
        <f>'Pénzeszk. átadás'!B12</f>
        <v>260</v>
      </c>
      <c r="Q34" s="333">
        <v>265</v>
      </c>
      <c r="R34" s="404">
        <v>265</v>
      </c>
      <c r="S34" s="86">
        <f t="shared" si="10"/>
        <v>1</v>
      </c>
      <c r="T34" s="332"/>
      <c r="U34" s="333"/>
      <c r="V34" s="333"/>
      <c r="W34" s="86"/>
      <c r="X34" s="351">
        <f t="shared" si="7"/>
        <v>260</v>
      </c>
      <c r="Y34" s="352">
        <f t="shared" si="8"/>
        <v>265</v>
      </c>
      <c r="Z34" s="357">
        <f t="shared" si="11"/>
        <v>265</v>
      </c>
      <c r="AA34" s="87">
        <f t="shared" si="4"/>
        <v>1</v>
      </c>
    </row>
    <row r="35" spans="1:27">
      <c r="A35" s="90" t="s">
        <v>220</v>
      </c>
      <c r="B35" s="91" t="s">
        <v>172</v>
      </c>
      <c r="C35" s="98" t="s">
        <v>221</v>
      </c>
      <c r="D35" s="316"/>
      <c r="E35" s="317"/>
      <c r="F35" s="317"/>
      <c r="G35" s="93"/>
      <c r="H35" s="334"/>
      <c r="I35" s="335"/>
      <c r="J35" s="335"/>
      <c r="K35" s="94"/>
      <c r="L35" s="334"/>
      <c r="M35" s="335">
        <v>1053</v>
      </c>
      <c r="N35" s="335">
        <v>1053</v>
      </c>
      <c r="O35" s="94"/>
      <c r="P35" s="334">
        <v>4900</v>
      </c>
      <c r="Q35" s="335">
        <v>3160</v>
      </c>
      <c r="R35" s="413">
        <v>3160</v>
      </c>
      <c r="S35" s="94">
        <f t="shared" si="10"/>
        <v>1</v>
      </c>
      <c r="T35" s="334"/>
      <c r="U35" s="339"/>
      <c r="V35" s="339"/>
      <c r="W35" s="95"/>
      <c r="X35" s="353">
        <f t="shared" si="7"/>
        <v>4900</v>
      </c>
      <c r="Y35" s="354">
        <f t="shared" si="8"/>
        <v>4213</v>
      </c>
      <c r="Z35" s="358">
        <f t="shared" si="11"/>
        <v>4213</v>
      </c>
      <c r="AA35" s="96">
        <f t="shared" si="4"/>
        <v>1</v>
      </c>
    </row>
    <row r="36" spans="1:27">
      <c r="A36" s="607" t="s">
        <v>222</v>
      </c>
      <c r="B36" s="607"/>
      <c r="C36" s="607"/>
      <c r="D36" s="320">
        <f>SUM(D37:D42)</f>
        <v>1920</v>
      </c>
      <c r="E36" s="313">
        <f>SUM(E37:E42)</f>
        <v>2013</v>
      </c>
      <c r="F36" s="313">
        <f>SUM(F37:F42)</f>
        <v>2013</v>
      </c>
      <c r="G36" s="100">
        <f>F36/E36</f>
        <v>1</v>
      </c>
      <c r="H36" s="336">
        <f>SUM(H37:H42)</f>
        <v>510</v>
      </c>
      <c r="I36" s="337">
        <f>SUM(I37:I42)</f>
        <v>542</v>
      </c>
      <c r="J36" s="337">
        <f>SUM(J37:J42)</f>
        <v>542</v>
      </c>
      <c r="K36" s="101">
        <f>J36/I36</f>
        <v>1</v>
      </c>
      <c r="L36" s="336">
        <f>SUM(L37:L42)</f>
        <v>2200</v>
      </c>
      <c r="M36" s="337">
        <f>SUM(M37:M42)</f>
        <v>1930</v>
      </c>
      <c r="N36" s="337">
        <f>SUM(N37:N42)</f>
        <v>1930</v>
      </c>
      <c r="O36" s="101">
        <f>N36/M36</f>
        <v>1</v>
      </c>
      <c r="P36" s="336">
        <f>SUM(P37:P43)</f>
        <v>5290</v>
      </c>
      <c r="Q36" s="337">
        <f>SUM(Q37:Q43)</f>
        <v>1375</v>
      </c>
      <c r="R36" s="337">
        <f>SUM(R37:R43)</f>
        <v>1375</v>
      </c>
      <c r="S36" s="101">
        <f t="shared" si="10"/>
        <v>1</v>
      </c>
      <c r="T36" s="348"/>
      <c r="U36" s="337">
        <f>SUM(U37:U43)</f>
        <v>10075</v>
      </c>
      <c r="V36" s="337">
        <f>SUM(V37:V43)</f>
        <v>10075</v>
      </c>
      <c r="W36" s="102">
        <f>V36/U36</f>
        <v>1</v>
      </c>
      <c r="X36" s="355">
        <f t="shared" si="7"/>
        <v>9920</v>
      </c>
      <c r="Y36" s="337">
        <f t="shared" si="8"/>
        <v>15935</v>
      </c>
      <c r="Z36" s="356">
        <f t="shared" si="11"/>
        <v>15935</v>
      </c>
      <c r="AA36" s="81">
        <f t="shared" si="4"/>
        <v>1</v>
      </c>
    </row>
    <row r="37" spans="1:27" s="88" customFormat="1">
      <c r="A37" s="82" t="s">
        <v>223</v>
      </c>
      <c r="B37" s="83" t="s">
        <v>175</v>
      </c>
      <c r="C37" s="89" t="s">
        <v>224</v>
      </c>
      <c r="D37" s="314"/>
      <c r="E37" s="315"/>
      <c r="F37" s="315"/>
      <c r="G37" s="85"/>
      <c r="H37" s="332"/>
      <c r="I37" s="333"/>
      <c r="J37" s="333"/>
      <c r="K37" s="86"/>
      <c r="L37" s="332"/>
      <c r="M37" s="333"/>
      <c r="N37" s="333"/>
      <c r="O37" s="86"/>
      <c r="P37" s="332">
        <v>100</v>
      </c>
      <c r="Q37" s="333">
        <v>179</v>
      </c>
      <c r="R37" s="404">
        <v>179</v>
      </c>
      <c r="S37" s="86">
        <f t="shared" si="10"/>
        <v>1</v>
      </c>
      <c r="T37" s="332"/>
      <c r="U37" s="333"/>
      <c r="V37" s="333"/>
      <c r="W37" s="86"/>
      <c r="X37" s="351">
        <f t="shared" si="7"/>
        <v>100</v>
      </c>
      <c r="Y37" s="352">
        <f t="shared" si="8"/>
        <v>179</v>
      </c>
      <c r="Z37" s="357">
        <f t="shared" si="11"/>
        <v>179</v>
      </c>
      <c r="AA37" s="87">
        <f t="shared" si="4"/>
        <v>1</v>
      </c>
    </row>
    <row r="38" spans="1:27" s="88" customFormat="1">
      <c r="A38" s="82" t="s">
        <v>225</v>
      </c>
      <c r="B38" s="83" t="s">
        <v>175</v>
      </c>
      <c r="C38" s="89" t="s">
        <v>226</v>
      </c>
      <c r="D38" s="314"/>
      <c r="E38" s="315"/>
      <c r="F38" s="315"/>
      <c r="G38" s="85"/>
      <c r="H38" s="332"/>
      <c r="I38" s="333"/>
      <c r="J38" s="333"/>
      <c r="K38" s="86"/>
      <c r="L38" s="332"/>
      <c r="M38" s="333"/>
      <c r="N38" s="333"/>
      <c r="O38" s="86"/>
      <c r="P38" s="332"/>
      <c r="Q38" s="333">
        <v>195</v>
      </c>
      <c r="R38" s="404">
        <v>195</v>
      </c>
      <c r="S38" s="86">
        <f t="shared" si="10"/>
        <v>1</v>
      </c>
      <c r="T38" s="332"/>
      <c r="U38" s="333"/>
      <c r="V38" s="333"/>
      <c r="W38" s="86"/>
      <c r="X38" s="351"/>
      <c r="Y38" s="352">
        <f t="shared" si="8"/>
        <v>195</v>
      </c>
      <c r="Z38" s="357">
        <f t="shared" si="11"/>
        <v>195</v>
      </c>
      <c r="AA38" s="87">
        <f t="shared" si="4"/>
        <v>1</v>
      </c>
    </row>
    <row r="39" spans="1:27">
      <c r="A39" s="109" t="s">
        <v>227</v>
      </c>
      <c r="B39" s="83" t="s">
        <v>175</v>
      </c>
      <c r="C39" s="110" t="s">
        <v>228</v>
      </c>
      <c r="D39" s="325"/>
      <c r="E39" s="326"/>
      <c r="F39" s="326"/>
      <c r="G39" s="111"/>
      <c r="H39" s="338"/>
      <c r="I39" s="339"/>
      <c r="J39" s="339"/>
      <c r="K39" s="95"/>
      <c r="L39" s="338"/>
      <c r="M39" s="339"/>
      <c r="N39" s="339"/>
      <c r="O39" s="95"/>
      <c r="P39" s="338"/>
      <c r="Q39" s="339">
        <v>58</v>
      </c>
      <c r="R39" s="405">
        <v>58</v>
      </c>
      <c r="S39" s="95"/>
      <c r="T39" s="338"/>
      <c r="U39" s="339"/>
      <c r="V39" s="339"/>
      <c r="W39" s="95"/>
      <c r="X39" s="351"/>
      <c r="Y39" s="354">
        <f t="shared" si="8"/>
        <v>58</v>
      </c>
      <c r="Z39" s="358">
        <f t="shared" si="11"/>
        <v>58</v>
      </c>
      <c r="AA39" s="96">
        <f t="shared" si="4"/>
        <v>1</v>
      </c>
    </row>
    <row r="40" spans="1:27">
      <c r="A40" s="109" t="s">
        <v>229</v>
      </c>
      <c r="B40" s="83" t="s">
        <v>175</v>
      </c>
      <c r="C40" s="110" t="s">
        <v>428</v>
      </c>
      <c r="D40" s="325"/>
      <c r="E40" s="326"/>
      <c r="F40" s="326"/>
      <c r="G40" s="111"/>
      <c r="H40" s="338"/>
      <c r="I40" s="339"/>
      <c r="J40" s="339"/>
      <c r="K40" s="95"/>
      <c r="L40" s="338"/>
      <c r="M40" s="339"/>
      <c r="N40" s="339"/>
      <c r="O40" s="95"/>
      <c r="P40" s="338"/>
      <c r="Q40" s="339">
        <v>98</v>
      </c>
      <c r="R40" s="405">
        <v>98</v>
      </c>
      <c r="S40" s="95"/>
      <c r="T40" s="338"/>
      <c r="U40" s="339"/>
      <c r="V40" s="339"/>
      <c r="W40" s="95"/>
      <c r="X40" s="351"/>
      <c r="Y40" s="354">
        <f t="shared" si="8"/>
        <v>98</v>
      </c>
      <c r="Z40" s="358">
        <f t="shared" si="11"/>
        <v>98</v>
      </c>
      <c r="AA40" s="96">
        <f t="shared" si="4"/>
        <v>1</v>
      </c>
    </row>
    <row r="41" spans="1:27">
      <c r="A41" s="109" t="s">
        <v>230</v>
      </c>
      <c r="B41" s="83" t="s">
        <v>175</v>
      </c>
      <c r="C41" s="110" t="s">
        <v>231</v>
      </c>
      <c r="D41" s="325">
        <v>1920</v>
      </c>
      <c r="E41" s="326">
        <v>2013</v>
      </c>
      <c r="F41" s="326">
        <v>2013</v>
      </c>
      <c r="G41" s="111">
        <f>F41/E41</f>
        <v>1</v>
      </c>
      <c r="H41" s="338">
        <v>510</v>
      </c>
      <c r="I41" s="339">
        <v>542</v>
      </c>
      <c r="J41" s="339">
        <v>542</v>
      </c>
      <c r="K41" s="95">
        <f>J41/I41</f>
        <v>1</v>
      </c>
      <c r="L41" s="338">
        <v>2200</v>
      </c>
      <c r="M41" s="339">
        <v>1930</v>
      </c>
      <c r="N41" s="339">
        <v>1930</v>
      </c>
      <c r="O41" s="95">
        <f>N41/M41</f>
        <v>1</v>
      </c>
      <c r="P41" s="338"/>
      <c r="Q41" s="339"/>
      <c r="R41" s="405"/>
      <c r="S41" s="95"/>
      <c r="T41" s="416"/>
      <c r="U41" s="405">
        <v>10075</v>
      </c>
      <c r="V41" s="405">
        <v>10075</v>
      </c>
      <c r="W41" s="95">
        <f>V41/U41</f>
        <v>1</v>
      </c>
      <c r="X41" s="351">
        <f t="shared" ref="X41:Z43" si="12">D41+H41+L41+P41+T41</f>
        <v>4630</v>
      </c>
      <c r="Y41" s="354">
        <f t="shared" si="12"/>
        <v>14560</v>
      </c>
      <c r="Z41" s="358">
        <f t="shared" si="12"/>
        <v>14560</v>
      </c>
      <c r="AA41" s="96">
        <f t="shared" ref="AA41:AA47" si="13">Z41/Y41</f>
        <v>1</v>
      </c>
    </row>
    <row r="42" spans="1:27">
      <c r="A42" s="82"/>
      <c r="B42" s="83" t="s">
        <v>175</v>
      </c>
      <c r="C42" s="89" t="s">
        <v>232</v>
      </c>
      <c r="D42" s="314"/>
      <c r="E42" s="315"/>
      <c r="F42" s="315"/>
      <c r="G42" s="85"/>
      <c r="H42" s="332"/>
      <c r="I42" s="333"/>
      <c r="J42" s="333"/>
      <c r="K42" s="86"/>
      <c r="L42" s="332"/>
      <c r="M42" s="333"/>
      <c r="N42" s="333"/>
      <c r="O42" s="86"/>
      <c r="P42" s="332">
        <v>3990</v>
      </c>
      <c r="Q42" s="333">
        <v>310</v>
      </c>
      <c r="R42" s="404">
        <v>310</v>
      </c>
      <c r="S42" s="86">
        <f>R42/Q42</f>
        <v>1</v>
      </c>
      <c r="T42" s="332"/>
      <c r="U42" s="333"/>
      <c r="V42" s="333"/>
      <c r="W42" s="86"/>
      <c r="X42" s="351">
        <f t="shared" si="12"/>
        <v>3990</v>
      </c>
      <c r="Y42" s="352">
        <f t="shared" si="12"/>
        <v>310</v>
      </c>
      <c r="Z42" s="357">
        <f t="shared" si="12"/>
        <v>310</v>
      </c>
      <c r="AA42" s="87">
        <f t="shared" si="13"/>
        <v>1</v>
      </c>
    </row>
    <row r="43" spans="1:27">
      <c r="A43" s="112" t="s">
        <v>233</v>
      </c>
      <c r="B43" s="113" t="s">
        <v>175</v>
      </c>
      <c r="C43" s="114" t="s">
        <v>234</v>
      </c>
      <c r="D43" s="327"/>
      <c r="E43" s="328"/>
      <c r="F43" s="328"/>
      <c r="G43" s="115"/>
      <c r="H43" s="340"/>
      <c r="I43" s="341"/>
      <c r="J43" s="341"/>
      <c r="K43" s="116"/>
      <c r="L43" s="340"/>
      <c r="M43" s="341"/>
      <c r="N43" s="341"/>
      <c r="O43" s="116"/>
      <c r="P43" s="340">
        <v>1200</v>
      </c>
      <c r="Q43" s="341">
        <v>535</v>
      </c>
      <c r="R43" s="406">
        <v>535</v>
      </c>
      <c r="S43" s="116">
        <f>R43/Q43</f>
        <v>1</v>
      </c>
      <c r="T43" s="340"/>
      <c r="U43" s="341"/>
      <c r="V43" s="341"/>
      <c r="W43" s="116"/>
      <c r="X43" s="365">
        <f t="shared" si="12"/>
        <v>1200</v>
      </c>
      <c r="Y43" s="366">
        <f t="shared" si="12"/>
        <v>535</v>
      </c>
      <c r="Z43" s="367">
        <f t="shared" si="12"/>
        <v>535</v>
      </c>
      <c r="AA43" s="117">
        <f t="shared" si="13"/>
        <v>1</v>
      </c>
    </row>
    <row r="44" spans="1:27">
      <c r="A44" s="118" t="s">
        <v>235</v>
      </c>
      <c r="B44" s="119"/>
      <c r="C44" s="120"/>
      <c r="D44" s="320"/>
      <c r="E44" s="313"/>
      <c r="F44" s="313"/>
      <c r="G44" s="100"/>
      <c r="H44" s="320"/>
      <c r="I44" s="313"/>
      <c r="J44" s="313"/>
      <c r="K44" s="100"/>
      <c r="L44" s="320">
        <f>SUM(L45:L46)</f>
        <v>4000</v>
      </c>
      <c r="M44" s="313">
        <f>SUM(M45:M46)</f>
        <v>17381</v>
      </c>
      <c r="N44" s="313">
        <f>SUM(N45:N46)</f>
        <v>0</v>
      </c>
      <c r="O44" s="100">
        <f>N44/M44</f>
        <v>0</v>
      </c>
      <c r="P44" s="320"/>
      <c r="Q44" s="313">
        <f>SUM(Q45:Q46)</f>
        <v>0</v>
      </c>
      <c r="R44" s="313"/>
      <c r="S44" s="100"/>
      <c r="T44" s="320">
        <f>SUM(T45:T46)</f>
        <v>7798</v>
      </c>
      <c r="U44" s="313">
        <f>SUM(U45:U46)</f>
        <v>6549</v>
      </c>
      <c r="V44" s="313">
        <f>SUM(V45:V46)</f>
        <v>0</v>
      </c>
      <c r="W44" s="100">
        <v>0</v>
      </c>
      <c r="X44" s="368">
        <f t="shared" ref="X44:Y46" si="14">D44+H44+L44+P44+T44</f>
        <v>11798</v>
      </c>
      <c r="Y44" s="368">
        <f t="shared" si="14"/>
        <v>23930</v>
      </c>
      <c r="Z44" s="369">
        <f>SUM(Z45:Z46)</f>
        <v>0</v>
      </c>
      <c r="AA44" s="121">
        <f t="shared" si="13"/>
        <v>0</v>
      </c>
    </row>
    <row r="45" spans="1:27">
      <c r="A45" s="609" t="s">
        <v>236</v>
      </c>
      <c r="B45" s="609"/>
      <c r="C45" s="609"/>
      <c r="D45" s="325"/>
      <c r="E45" s="326"/>
      <c r="F45" s="326"/>
      <c r="G45" s="111"/>
      <c r="H45" s="338"/>
      <c r="I45" s="339"/>
      <c r="J45" s="339"/>
      <c r="K45" s="95"/>
      <c r="L45" s="338">
        <v>4000</v>
      </c>
      <c r="M45" s="343">
        <v>17381</v>
      </c>
      <c r="N45" s="343">
        <v>0</v>
      </c>
      <c r="O45" s="95">
        <f>N45/M45</f>
        <v>0</v>
      </c>
      <c r="P45" s="338"/>
      <c r="Q45" s="343"/>
      <c r="R45" s="343"/>
      <c r="S45" s="95"/>
      <c r="T45" s="338"/>
      <c r="U45" s="343"/>
      <c r="V45" s="343"/>
      <c r="W45" s="95"/>
      <c r="X45" s="351">
        <f t="shared" si="14"/>
        <v>4000</v>
      </c>
      <c r="Y45" s="351">
        <f t="shared" si="14"/>
        <v>17381</v>
      </c>
      <c r="Z45" s="370">
        <v>0</v>
      </c>
      <c r="AA45" s="96">
        <f t="shared" si="13"/>
        <v>0</v>
      </c>
    </row>
    <row r="46" spans="1:27">
      <c r="A46" s="610" t="s">
        <v>237</v>
      </c>
      <c r="B46" s="610"/>
      <c r="C46" s="610"/>
      <c r="D46" s="318"/>
      <c r="E46" s="319"/>
      <c r="F46" s="319"/>
      <c r="G46" s="99"/>
      <c r="H46" s="334"/>
      <c r="I46" s="335"/>
      <c r="J46" s="335"/>
      <c r="K46" s="94"/>
      <c r="L46" s="334"/>
      <c r="M46" s="335"/>
      <c r="N46" s="335"/>
      <c r="O46" s="94"/>
      <c r="P46" s="334"/>
      <c r="Q46" s="335"/>
      <c r="R46" s="335"/>
      <c r="S46" s="94"/>
      <c r="T46" s="334">
        <v>7798</v>
      </c>
      <c r="U46" s="335">
        <v>6549</v>
      </c>
      <c r="V46" s="335">
        <v>0</v>
      </c>
      <c r="W46" s="94">
        <v>0</v>
      </c>
      <c r="X46" s="359">
        <f t="shared" si="14"/>
        <v>7798</v>
      </c>
      <c r="Y46" s="359">
        <f t="shared" si="14"/>
        <v>6549</v>
      </c>
      <c r="Z46" s="371">
        <v>0</v>
      </c>
      <c r="AA46" s="105">
        <v>0</v>
      </c>
    </row>
    <row r="47" spans="1:27" ht="15.75">
      <c r="A47" s="608" t="s">
        <v>238</v>
      </c>
      <c r="B47" s="608"/>
      <c r="C47" s="608"/>
      <c r="D47" s="329">
        <f>SUM(D7,D12,D15,D17,D21,D25,D32,D36,D44)</f>
        <v>16937</v>
      </c>
      <c r="E47" s="330">
        <f>SUM(E7,E12,E15,E17,E21,E25,E32,E36,E44)</f>
        <v>17374</v>
      </c>
      <c r="F47" s="331">
        <f>SUM(F7,F12,F15,F17,F21,F25,F32,F36,F44)</f>
        <v>17373</v>
      </c>
      <c r="G47" s="122">
        <f>F47/E47</f>
        <v>0.99994244273051691</v>
      </c>
      <c r="H47" s="329">
        <f>SUM(H7,H12,H15,H17,H21,H25,H32,H36,H44)</f>
        <v>3818</v>
      </c>
      <c r="I47" s="330">
        <f>SUM(I7,I12,I15,I17,I21,I25,I32,I36,I44)</f>
        <v>3908</v>
      </c>
      <c r="J47" s="331">
        <f>SUM(J7,J12,J15,J17,J21,J25,J32,J36,J44)</f>
        <v>3908</v>
      </c>
      <c r="K47" s="123">
        <f>J47/I47</f>
        <v>1</v>
      </c>
      <c r="L47" s="329">
        <f>SUM(L7,L12,L15,L17,L21,L25,L32,L36,L44)</f>
        <v>27710</v>
      </c>
      <c r="M47" s="331">
        <f>SUM(M7,M12,M15,M17,M21,M25,M32,M36,M44)</f>
        <v>47657</v>
      </c>
      <c r="N47" s="331">
        <f>SUM(N7,N12,N15,N17,N21,N25,N32,N36,N44)</f>
        <v>29346</v>
      </c>
      <c r="O47" s="123">
        <f>N47/M47</f>
        <v>0.61577522714396626</v>
      </c>
      <c r="P47" s="329">
        <f>SUM(P7,P12,P15,P17,P21,P25,P32,P36,P44)</f>
        <v>23609</v>
      </c>
      <c r="Q47" s="331">
        <f>SUM(Q7,Q12,Q15,Q17,Q21,Q25,Q32,Q36,Q44)</f>
        <v>18881</v>
      </c>
      <c r="R47" s="331">
        <f>SUM(R7,R12,R15,R17,R21,R25,R32,R36,R44)</f>
        <v>18881</v>
      </c>
      <c r="S47" s="123">
        <f>R47/Q47</f>
        <v>1</v>
      </c>
      <c r="T47" s="329">
        <f>SUM(T7,T12,T15,T17,T21,T25,T32,T36,T44)</f>
        <v>50136</v>
      </c>
      <c r="U47" s="331">
        <f>SUM(U7,U12,U15,U17,U21,U25,U32,U36,U44)</f>
        <v>66812</v>
      </c>
      <c r="V47" s="331">
        <f>SUM(V7,V12,V15,V17,V21,V25,V32,V36,V44)</f>
        <v>59158</v>
      </c>
      <c r="W47" s="123">
        <f>V47/U47</f>
        <v>0.88543974136382686</v>
      </c>
      <c r="X47" s="433">
        <f>SUM(X7,X12,X15,X17,X21,X25,X32,X36,X44)</f>
        <v>122210</v>
      </c>
      <c r="Y47" s="433">
        <f>E47+I47+M47+Q47+U47</f>
        <v>154632</v>
      </c>
      <c r="Z47" s="434">
        <f>F47+J47+N47+R47+V47</f>
        <v>128666</v>
      </c>
      <c r="AA47" s="124">
        <f t="shared" si="13"/>
        <v>0.83207874178695229</v>
      </c>
    </row>
  </sheetData>
  <mergeCells count="18">
    <mergeCell ref="A47:C47"/>
    <mergeCell ref="A25:C25"/>
    <mergeCell ref="A32:C32"/>
    <mergeCell ref="A36:C36"/>
    <mergeCell ref="A45:C45"/>
    <mergeCell ref="A46:C46"/>
    <mergeCell ref="A7:C7"/>
    <mergeCell ref="A12:C12"/>
    <mergeCell ref="A15:C15"/>
    <mergeCell ref="A17:C17"/>
    <mergeCell ref="A21:C21"/>
    <mergeCell ref="A2:AA2"/>
    <mergeCell ref="D5:G5"/>
    <mergeCell ref="H5:K5"/>
    <mergeCell ref="L5:O5"/>
    <mergeCell ref="P5:S5"/>
    <mergeCell ref="T5:W5"/>
    <mergeCell ref="X5:AA5"/>
  </mergeCells>
  <pageMargins left="0.39374999999999999" right="0.39374999999999999" top="0.39374999999999999" bottom="0.39374999999999999" header="0.31527777777777799" footer="0.51180555555555496"/>
  <pageSetup paperSize="9" scale="46" firstPageNumber="0" orientation="landscape" r:id="rId1"/>
  <headerFooter>
    <oddHeader>&amp;R&amp;"Times New Roman,Normál"&amp;9 5/2016. (V. 12.) Önkormányzati rendelet
2. számú melléklete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B1:AB43"/>
  <sheetViews>
    <sheetView view="pageLayout" topLeftCell="V1" zoomScaleNormal="70" workbookViewId="0">
      <selection activeCell="U63" sqref="U63"/>
    </sheetView>
  </sheetViews>
  <sheetFormatPr defaultRowHeight="15"/>
  <cols>
    <col min="1" max="2" width="5.7109375"/>
    <col min="4" max="4" width="55.140625"/>
    <col min="5" max="7" width="9.7109375" style="125"/>
    <col min="8" max="8" width="7.42578125" style="125"/>
    <col min="9" max="11" width="9.7109375" style="125"/>
    <col min="12" max="12" width="7.42578125" style="125"/>
    <col min="13" max="15" width="9.7109375" style="125"/>
    <col min="16" max="16" width="7.42578125" style="125"/>
    <col min="17" max="19" width="9.7109375" style="125"/>
    <col min="20" max="20" width="7.42578125" style="125"/>
    <col min="21" max="23" width="9.7109375" style="125"/>
    <col min="24" max="24" width="7.42578125" style="125"/>
    <col min="25" max="27" width="9.7109375" style="125"/>
    <col min="28" max="28" width="7.42578125" style="125"/>
    <col min="29" max="1025" width="5.7109375"/>
  </cols>
  <sheetData>
    <row r="1" spans="2:28" ht="57.75" customHeight="1"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2:28" ht="37.5">
      <c r="B2" s="602" t="s">
        <v>239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  <c r="AA2" s="602"/>
      <c r="AB2" s="602"/>
    </row>
    <row r="3" spans="2:28">
      <c r="C3" s="126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2:28">
      <c r="C4" s="126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2:28" ht="51.75" customHeight="1">
      <c r="B5" s="69"/>
      <c r="C5" s="70"/>
      <c r="D5" s="71"/>
      <c r="E5" s="603" t="s">
        <v>240</v>
      </c>
      <c r="F5" s="603"/>
      <c r="G5" s="603"/>
      <c r="H5" s="603"/>
      <c r="I5" s="603" t="s">
        <v>241</v>
      </c>
      <c r="J5" s="603"/>
      <c r="K5" s="603"/>
      <c r="L5" s="603"/>
      <c r="M5" s="603" t="s">
        <v>242</v>
      </c>
      <c r="N5" s="603"/>
      <c r="O5" s="603"/>
      <c r="P5" s="603"/>
      <c r="Q5" s="603" t="s">
        <v>243</v>
      </c>
      <c r="R5" s="603"/>
      <c r="S5" s="603"/>
      <c r="T5" s="603"/>
      <c r="U5" s="603" t="s">
        <v>244</v>
      </c>
      <c r="V5" s="603"/>
      <c r="W5" s="603"/>
      <c r="X5" s="603"/>
      <c r="Y5" s="603" t="s">
        <v>163</v>
      </c>
      <c r="Z5" s="603"/>
      <c r="AA5" s="603"/>
      <c r="AB5" s="603"/>
    </row>
    <row r="6" spans="2:28" ht="33.75">
      <c r="B6" s="72" t="s">
        <v>164</v>
      </c>
      <c r="C6" s="73" t="s">
        <v>165</v>
      </c>
      <c r="D6" s="74" t="s">
        <v>166</v>
      </c>
      <c r="E6" s="127" t="s">
        <v>167</v>
      </c>
      <c r="F6" s="76" t="s">
        <v>168</v>
      </c>
      <c r="G6" s="76" t="s">
        <v>169</v>
      </c>
      <c r="H6" s="77" t="s">
        <v>5</v>
      </c>
      <c r="I6" s="127" t="s">
        <v>167</v>
      </c>
      <c r="J6" s="76" t="s">
        <v>168</v>
      </c>
      <c r="K6" s="76" t="s">
        <v>169</v>
      </c>
      <c r="L6" s="77" t="s">
        <v>5</v>
      </c>
      <c r="M6" s="127" t="s">
        <v>167</v>
      </c>
      <c r="N6" s="76" t="s">
        <v>168</v>
      </c>
      <c r="O6" s="76" t="s">
        <v>169</v>
      </c>
      <c r="P6" s="77" t="s">
        <v>5</v>
      </c>
      <c r="Q6" s="127" t="s">
        <v>167</v>
      </c>
      <c r="R6" s="76" t="s">
        <v>168</v>
      </c>
      <c r="S6" s="76" t="s">
        <v>169</v>
      </c>
      <c r="T6" s="77" t="s">
        <v>5</v>
      </c>
      <c r="U6" s="127" t="s">
        <v>167</v>
      </c>
      <c r="V6" s="76" t="s">
        <v>168</v>
      </c>
      <c r="W6" s="76" t="s">
        <v>169</v>
      </c>
      <c r="X6" s="77" t="s">
        <v>5</v>
      </c>
      <c r="Y6" s="127" t="s">
        <v>167</v>
      </c>
      <c r="Z6" s="76" t="s">
        <v>168</v>
      </c>
      <c r="AA6" s="76" t="s">
        <v>169</v>
      </c>
      <c r="AB6" s="77" t="s">
        <v>5</v>
      </c>
    </row>
    <row r="7" spans="2:28">
      <c r="B7" s="606" t="s">
        <v>170</v>
      </c>
      <c r="C7" s="606"/>
      <c r="D7" s="606"/>
      <c r="E7" s="345">
        <f>SUM(E8:E10)</f>
        <v>3590</v>
      </c>
      <c r="F7" s="313">
        <f>SUM(F8:F10)</f>
        <v>3678</v>
      </c>
      <c r="G7" s="313">
        <f>SUM(G8:G10)</f>
        <v>3611</v>
      </c>
      <c r="H7" s="128">
        <f>G7/F7</f>
        <v>0.98178357803153893</v>
      </c>
      <c r="I7" s="312"/>
      <c r="J7" s="377"/>
      <c r="K7" s="377"/>
      <c r="L7" s="378"/>
      <c r="M7" s="345">
        <f>SUM(M8:M10)</f>
        <v>7781</v>
      </c>
      <c r="N7" s="313">
        <f>SUM(N8:N11)</f>
        <v>9533</v>
      </c>
      <c r="O7" s="313">
        <f>SUM(O8:O11)</f>
        <v>9532</v>
      </c>
      <c r="P7" s="97">
        <f>O7/N7</f>
        <v>0.99989510122731562</v>
      </c>
      <c r="Q7" s="345">
        <f>SUM(Q8:Q10)</f>
        <v>19190</v>
      </c>
      <c r="R7" s="313">
        <f>SUM(R8:R10)</f>
        <v>0</v>
      </c>
      <c r="S7" s="313">
        <f>SUM(S8:S10)</f>
        <v>0</v>
      </c>
      <c r="T7" s="97">
        <v>0</v>
      </c>
      <c r="U7" s="345"/>
      <c r="V7" s="346">
        <v>3822</v>
      </c>
      <c r="W7" s="346">
        <f>SUM(W8:W11)</f>
        <v>3822</v>
      </c>
      <c r="X7" s="128">
        <f>W7/V7</f>
        <v>1</v>
      </c>
      <c r="Y7" s="345">
        <f>SUM(Y8:Y10)</f>
        <v>30561</v>
      </c>
      <c r="Z7" s="313">
        <f>F7+J7+N7+R7+V7</f>
        <v>17033</v>
      </c>
      <c r="AA7" s="313">
        <f>G7+K7+O7+S7+W7</f>
        <v>16965</v>
      </c>
      <c r="AB7" s="128">
        <f>AA7/Z7</f>
        <v>0.99600774966242001</v>
      </c>
    </row>
    <row r="8" spans="2:28" ht="15" customHeight="1">
      <c r="B8" s="129" t="s">
        <v>174</v>
      </c>
      <c r="C8" s="130" t="s">
        <v>175</v>
      </c>
      <c r="D8" s="132" t="s">
        <v>176</v>
      </c>
      <c r="E8" s="314"/>
      <c r="F8" s="315">
        <v>115</v>
      </c>
      <c r="G8" s="444">
        <v>115</v>
      </c>
      <c r="H8" s="85">
        <f>G8/F8</f>
        <v>1</v>
      </c>
      <c r="I8" s="332"/>
      <c r="J8" s="333"/>
      <c r="K8" s="333"/>
      <c r="L8" s="379"/>
      <c r="M8" s="332">
        <v>651</v>
      </c>
      <c r="N8" s="404">
        <v>651</v>
      </c>
      <c r="O8" s="404">
        <v>651</v>
      </c>
      <c r="P8" s="86">
        <f>O8/N8</f>
        <v>1</v>
      </c>
      <c r="Q8" s="332"/>
      <c r="R8" s="333"/>
      <c r="S8" s="333"/>
      <c r="T8" s="86"/>
      <c r="U8" s="332"/>
      <c r="V8" s="333"/>
      <c r="W8" s="333"/>
      <c r="X8" s="86"/>
      <c r="Y8" s="392">
        <f t="shared" ref="Y8:AA10" si="0">E8+I8+M8+Q8+U8</f>
        <v>651</v>
      </c>
      <c r="Z8" s="352">
        <f>F8+J8+N8+R8+V8</f>
        <v>766</v>
      </c>
      <c r="AA8" s="447">
        <f t="shared" si="0"/>
        <v>766</v>
      </c>
      <c r="AB8" s="131">
        <f t="shared" ref="AB8:AB15" si="1">AA8/Z8</f>
        <v>1</v>
      </c>
    </row>
    <row r="9" spans="2:28" ht="15" customHeight="1">
      <c r="B9" s="129" t="s">
        <v>177</v>
      </c>
      <c r="C9" s="130" t="s">
        <v>175</v>
      </c>
      <c r="D9" s="132" t="s">
        <v>178</v>
      </c>
      <c r="E9" s="314">
        <v>3590</v>
      </c>
      <c r="F9" s="315">
        <v>3563</v>
      </c>
      <c r="G9" s="444">
        <v>3496</v>
      </c>
      <c r="H9" s="85">
        <f>G9/F9</f>
        <v>0.98119562166713448</v>
      </c>
      <c r="I9" s="332"/>
      <c r="J9" s="333"/>
      <c r="K9" s="333"/>
      <c r="L9" s="379"/>
      <c r="M9" s="332"/>
      <c r="N9" s="404"/>
      <c r="O9" s="404"/>
      <c r="P9" s="86"/>
      <c r="Q9" s="332"/>
      <c r="R9" s="333"/>
      <c r="S9" s="333"/>
      <c r="T9" s="86"/>
      <c r="U9" s="332"/>
      <c r="V9" s="333">
        <v>3822</v>
      </c>
      <c r="W9" s="404">
        <v>3822</v>
      </c>
      <c r="X9" s="86">
        <f>W9/V9</f>
        <v>1</v>
      </c>
      <c r="Y9" s="392">
        <f t="shared" si="0"/>
        <v>3590</v>
      </c>
      <c r="Z9" s="352">
        <f t="shared" si="0"/>
        <v>7385</v>
      </c>
      <c r="AA9" s="447">
        <f t="shared" si="0"/>
        <v>7318</v>
      </c>
      <c r="AB9" s="131">
        <f t="shared" si="1"/>
        <v>0.99092755585646586</v>
      </c>
    </row>
    <row r="10" spans="2:28" ht="15" customHeight="1">
      <c r="B10" s="146" t="s">
        <v>179</v>
      </c>
      <c r="C10" s="435" t="s">
        <v>175</v>
      </c>
      <c r="D10" s="436" t="s">
        <v>180</v>
      </c>
      <c r="E10" s="325"/>
      <c r="F10" s="326"/>
      <c r="G10" s="326"/>
      <c r="H10" s="111"/>
      <c r="I10" s="338"/>
      <c r="J10" s="339"/>
      <c r="K10" s="339"/>
      <c r="L10" s="386"/>
      <c r="M10" s="338">
        <v>7130</v>
      </c>
      <c r="N10" s="405">
        <v>7818</v>
      </c>
      <c r="O10" s="405">
        <v>7818</v>
      </c>
      <c r="P10" s="95">
        <f>O10/N10</f>
        <v>1</v>
      </c>
      <c r="Q10" s="338">
        <v>19190</v>
      </c>
      <c r="R10" s="339"/>
      <c r="S10" s="405"/>
      <c r="T10" s="95"/>
      <c r="U10" s="338"/>
      <c r="V10" s="339"/>
      <c r="W10" s="405"/>
      <c r="X10" s="95"/>
      <c r="Y10" s="393">
        <f t="shared" si="0"/>
        <v>26320</v>
      </c>
      <c r="Z10" s="354">
        <f t="shared" si="0"/>
        <v>7818</v>
      </c>
      <c r="AA10" s="447">
        <f>G10+K10+O10+S10+W10</f>
        <v>7818</v>
      </c>
      <c r="AB10" s="135">
        <f t="shared" si="1"/>
        <v>1</v>
      </c>
    </row>
    <row r="11" spans="2:28" ht="15" customHeight="1" thickBot="1">
      <c r="B11" s="437" t="s">
        <v>443</v>
      </c>
      <c r="C11" s="134" t="s">
        <v>175</v>
      </c>
      <c r="D11" s="438" t="s">
        <v>444</v>
      </c>
      <c r="E11" s="325"/>
      <c r="F11" s="326"/>
      <c r="G11" s="326"/>
      <c r="H11" s="111"/>
      <c r="I11" s="338"/>
      <c r="J11" s="339"/>
      <c r="K11" s="339"/>
      <c r="L11" s="386"/>
      <c r="M11" s="338"/>
      <c r="N11" s="405">
        <v>1064</v>
      </c>
      <c r="O11" s="405">
        <v>1063</v>
      </c>
      <c r="P11" s="95">
        <f>O11/N11</f>
        <v>0.99906015037593987</v>
      </c>
      <c r="Q11" s="338"/>
      <c r="R11" s="339"/>
      <c r="S11" s="339"/>
      <c r="T11" s="95"/>
      <c r="U11" s="338"/>
      <c r="V11" s="339"/>
      <c r="W11" s="339"/>
      <c r="X11" s="95"/>
      <c r="Y11" s="393"/>
      <c r="Z11" s="439">
        <v>1064</v>
      </c>
      <c r="AA11" s="448">
        <f>W11+S11+O11+K11+G11</f>
        <v>1063</v>
      </c>
      <c r="AB11" s="150">
        <f t="shared" si="1"/>
        <v>0.99906015037593987</v>
      </c>
    </row>
    <row r="12" spans="2:28">
      <c r="B12" s="611" t="s">
        <v>181</v>
      </c>
      <c r="C12" s="611"/>
      <c r="D12" s="611"/>
      <c r="E12" s="345"/>
      <c r="F12" s="346"/>
      <c r="G12" s="346"/>
      <c r="H12" s="128"/>
      <c r="I12" s="345"/>
      <c r="J12" s="313"/>
      <c r="K12" s="313"/>
      <c r="L12" s="378"/>
      <c r="M12" s="345">
        <f>SUM(M13:M14)</f>
        <v>7328</v>
      </c>
      <c r="N12" s="313">
        <f>SUM(N13:N14)</f>
        <v>8356</v>
      </c>
      <c r="O12" s="313">
        <f>SUM(O13:O14)</f>
        <v>8355</v>
      </c>
      <c r="P12" s="97">
        <f>O12/N12</f>
        <v>0.99988032551460027</v>
      </c>
      <c r="Q12" s="345"/>
      <c r="R12" s="313"/>
      <c r="S12" s="313"/>
      <c r="T12" s="97"/>
      <c r="U12" s="345"/>
      <c r="V12" s="313"/>
      <c r="W12" s="313"/>
      <c r="X12" s="97"/>
      <c r="Y12" s="387">
        <f>SUM(Y13:Y14)</f>
        <v>7328</v>
      </c>
      <c r="Z12" s="350">
        <f t="shared" ref="Z12:AA14" si="2">F12+J12+N12+R12+V12</f>
        <v>8356</v>
      </c>
      <c r="AA12" s="350">
        <f>G12+K12+O12+S12+W12</f>
        <v>8355</v>
      </c>
      <c r="AB12" s="102">
        <f t="shared" si="1"/>
        <v>0.99988032551460027</v>
      </c>
    </row>
    <row r="13" spans="2:28" ht="15" customHeight="1">
      <c r="B13" s="129" t="s">
        <v>245</v>
      </c>
      <c r="C13" s="130" t="s">
        <v>172</v>
      </c>
      <c r="D13" s="132" t="s">
        <v>246</v>
      </c>
      <c r="E13" s="314"/>
      <c r="F13" s="315"/>
      <c r="G13" s="315"/>
      <c r="H13" s="85"/>
      <c r="I13" s="332"/>
      <c r="J13" s="333"/>
      <c r="K13" s="333"/>
      <c r="L13" s="379"/>
      <c r="M13" s="332">
        <v>4500</v>
      </c>
      <c r="N13" s="333">
        <v>5528</v>
      </c>
      <c r="O13" s="404">
        <v>5527</v>
      </c>
      <c r="P13" s="86">
        <f>O13/N13</f>
        <v>0.99981910274963826</v>
      </c>
      <c r="Q13" s="332"/>
      <c r="R13" s="333"/>
      <c r="S13" s="333"/>
      <c r="T13" s="86"/>
      <c r="U13" s="332"/>
      <c r="V13" s="333"/>
      <c r="W13" s="333"/>
      <c r="X13" s="86"/>
      <c r="Y13" s="392">
        <f>E13+I13+M13+Q13+U13</f>
        <v>4500</v>
      </c>
      <c r="Z13" s="352">
        <f t="shared" si="2"/>
        <v>5528</v>
      </c>
      <c r="AA13" s="447">
        <f t="shared" si="2"/>
        <v>5527</v>
      </c>
      <c r="AB13" s="131">
        <f t="shared" si="1"/>
        <v>0.99981910274963826</v>
      </c>
    </row>
    <row r="14" spans="2:28" ht="15" customHeight="1">
      <c r="B14" s="133" t="s">
        <v>184</v>
      </c>
      <c r="C14" s="134" t="s">
        <v>175</v>
      </c>
      <c r="D14" s="136" t="s">
        <v>185</v>
      </c>
      <c r="E14" s="318"/>
      <c r="F14" s="319"/>
      <c r="G14" s="319"/>
      <c r="H14" s="99"/>
      <c r="I14" s="334"/>
      <c r="J14" s="335"/>
      <c r="K14" s="335"/>
      <c r="L14" s="380"/>
      <c r="M14" s="334">
        <v>2828</v>
      </c>
      <c r="N14" s="413">
        <v>2828</v>
      </c>
      <c r="O14" s="413">
        <v>2828</v>
      </c>
      <c r="P14" s="94">
        <f>O14/N14</f>
        <v>1</v>
      </c>
      <c r="Q14" s="334"/>
      <c r="R14" s="335"/>
      <c r="S14" s="335"/>
      <c r="T14" s="94"/>
      <c r="U14" s="318"/>
      <c r="V14" s="391"/>
      <c r="W14" s="391"/>
      <c r="X14" s="137"/>
      <c r="Y14" s="393">
        <f>E14+I14+M14+Q14+U14</f>
        <v>2828</v>
      </c>
      <c r="Z14" s="354">
        <f t="shared" si="2"/>
        <v>2828</v>
      </c>
      <c r="AA14" s="447">
        <f t="shared" si="2"/>
        <v>2828</v>
      </c>
      <c r="AB14" s="135">
        <f t="shared" si="1"/>
        <v>1</v>
      </c>
    </row>
    <row r="15" spans="2:28">
      <c r="B15" s="607" t="s">
        <v>186</v>
      </c>
      <c r="C15" s="607"/>
      <c r="D15" s="607"/>
      <c r="E15" s="373"/>
      <c r="F15" s="368">
        <f>SUM(F16:F16)</f>
        <v>176</v>
      </c>
      <c r="G15" s="368">
        <f>SUM(G16:G16)</f>
        <v>175</v>
      </c>
      <c r="H15" s="138">
        <f>G15/F15</f>
        <v>0.99431818181818177</v>
      </c>
      <c r="I15" s="348"/>
      <c r="J15" s="349"/>
      <c r="K15" s="349"/>
      <c r="L15" s="381"/>
      <c r="M15" s="348"/>
      <c r="N15" s="349"/>
      <c r="O15" s="349"/>
      <c r="P15" s="106"/>
      <c r="Q15" s="348"/>
      <c r="R15" s="349"/>
      <c r="S15" s="349"/>
      <c r="T15" s="106"/>
      <c r="U15" s="373">
        <f>SUM(U16:U16)</f>
        <v>14280</v>
      </c>
      <c r="V15" s="313">
        <f>SUM(V16:V16)</f>
        <v>20020</v>
      </c>
      <c r="W15" s="313">
        <f>SUM(W16:W16)</f>
        <v>19953</v>
      </c>
      <c r="X15" s="97">
        <f>W15/V15</f>
        <v>0.99665334665334671</v>
      </c>
      <c r="Y15" s="387">
        <f>SUM(E15+I15+M15+Q15+U15)</f>
        <v>14280</v>
      </c>
      <c r="Z15" s="313">
        <f t="shared" ref="Z15:AA17" si="3">F15+J15+N15+R15+V15</f>
        <v>20196</v>
      </c>
      <c r="AA15" s="313">
        <f t="shared" si="3"/>
        <v>20128</v>
      </c>
      <c r="AB15" s="97">
        <f t="shared" si="1"/>
        <v>0.99663299663299665</v>
      </c>
    </row>
    <row r="16" spans="2:28" ht="15.75" thickBot="1">
      <c r="B16" s="133" t="s">
        <v>187</v>
      </c>
      <c r="C16" s="134" t="s">
        <v>175</v>
      </c>
      <c r="D16" s="136" t="s">
        <v>188</v>
      </c>
      <c r="E16" s="316"/>
      <c r="F16" s="317">
        <v>176</v>
      </c>
      <c r="G16" s="445">
        <v>175</v>
      </c>
      <c r="H16" s="93">
        <f>G16/F16</f>
        <v>0.99431818181818177</v>
      </c>
      <c r="I16" s="334"/>
      <c r="J16" s="335"/>
      <c r="K16" s="335"/>
      <c r="L16" s="380"/>
      <c r="M16" s="334"/>
      <c r="N16" s="335"/>
      <c r="O16" s="335"/>
      <c r="P16" s="94"/>
      <c r="Q16" s="334"/>
      <c r="R16" s="335"/>
      <c r="S16" s="335"/>
      <c r="T16" s="94"/>
      <c r="U16" s="318">
        <v>14280</v>
      </c>
      <c r="V16" s="391">
        <v>20020</v>
      </c>
      <c r="W16" s="446">
        <v>19953</v>
      </c>
      <c r="X16" s="137">
        <f>W16/V16</f>
        <v>0.99665334665334671</v>
      </c>
      <c r="Y16" s="393">
        <f>E16+I16+M16+Q16+U16</f>
        <v>14280</v>
      </c>
      <c r="Z16" s="354">
        <f t="shared" si="3"/>
        <v>20196</v>
      </c>
      <c r="AA16" s="447">
        <f t="shared" si="3"/>
        <v>20128</v>
      </c>
      <c r="AB16" s="135">
        <f t="shared" ref="AB16:AB22" si="4">AA16/Z16</f>
        <v>0.99663299663299665</v>
      </c>
    </row>
    <row r="17" spans="2:28">
      <c r="B17" s="607" t="s">
        <v>189</v>
      </c>
      <c r="C17" s="607"/>
      <c r="D17" s="607"/>
      <c r="E17" s="373"/>
      <c r="F17" s="368">
        <f>SUM(F18:F21)</f>
        <v>4031</v>
      </c>
      <c r="G17" s="368">
        <f>SUM(G18:G21)</f>
        <v>3940</v>
      </c>
      <c r="H17" s="138">
        <f>G17/F17</f>
        <v>0.97742495658645501</v>
      </c>
      <c r="I17" s="348"/>
      <c r="J17" s="349"/>
      <c r="K17" s="349"/>
      <c r="L17" s="381"/>
      <c r="M17" s="348">
        <f>SUM(M19:M21)</f>
        <v>6962</v>
      </c>
      <c r="N17" s="349">
        <f>SUM(N19:N21)</f>
        <v>9602</v>
      </c>
      <c r="O17" s="349">
        <f>SUM(O19:O21)</f>
        <v>7056</v>
      </c>
      <c r="P17" s="106">
        <f>O17/N17</f>
        <v>0.73484690689439702</v>
      </c>
      <c r="Q17" s="348"/>
      <c r="R17" s="349"/>
      <c r="S17" s="349"/>
      <c r="T17" s="106"/>
      <c r="U17" s="373">
        <f>SUM(U18:U21)</f>
        <v>17575</v>
      </c>
      <c r="V17" s="313">
        <f>SUM(V18:V21)</f>
        <v>17387</v>
      </c>
      <c r="W17" s="313">
        <f>SUM(W18:W21)</f>
        <v>17387</v>
      </c>
      <c r="X17" s="97">
        <f>W17/V17</f>
        <v>1</v>
      </c>
      <c r="Y17" s="387">
        <f>SUM(E17+I17+M17+Q17+U17)</f>
        <v>24537</v>
      </c>
      <c r="Z17" s="313">
        <f t="shared" si="3"/>
        <v>31020</v>
      </c>
      <c r="AA17" s="313">
        <f t="shared" si="3"/>
        <v>28383</v>
      </c>
      <c r="AB17" s="97">
        <f t="shared" si="4"/>
        <v>0.91499032882011611</v>
      </c>
    </row>
    <row r="18" spans="2:28" ht="15" customHeight="1">
      <c r="B18" s="139" t="s">
        <v>247</v>
      </c>
      <c r="C18" s="130" t="s">
        <v>172</v>
      </c>
      <c r="D18" s="140" t="s">
        <v>248</v>
      </c>
      <c r="E18" s="374"/>
      <c r="F18" s="375"/>
      <c r="G18" s="375"/>
      <c r="H18" s="141"/>
      <c r="I18" s="382"/>
      <c r="J18" s="383"/>
      <c r="K18" s="383"/>
      <c r="L18" s="384"/>
      <c r="M18" s="385"/>
      <c r="N18" s="344"/>
      <c r="O18" s="344"/>
      <c r="P18" s="143"/>
      <c r="Q18" s="382"/>
      <c r="R18" s="383"/>
      <c r="S18" s="383"/>
      <c r="T18" s="142"/>
      <c r="U18" s="385">
        <v>188</v>
      </c>
      <c r="V18" s="344"/>
      <c r="W18" s="344"/>
      <c r="X18" s="143"/>
      <c r="Y18" s="392">
        <f>E18+I18+M18+Q18+U18</f>
        <v>188</v>
      </c>
      <c r="Z18" s="394">
        <f t="shared" ref="Z18:AA22" si="5">F18+J18+N18+R18+V18</f>
        <v>0</v>
      </c>
      <c r="AA18" s="447">
        <f t="shared" si="5"/>
        <v>0</v>
      </c>
      <c r="AB18" s="142">
        <v>0</v>
      </c>
    </row>
    <row r="19" spans="2:28" ht="15" customHeight="1">
      <c r="B19" s="129" t="s">
        <v>190</v>
      </c>
      <c r="C19" s="130" t="s">
        <v>175</v>
      </c>
      <c r="D19" s="132" t="s">
        <v>191</v>
      </c>
      <c r="E19" s="314"/>
      <c r="F19" s="315"/>
      <c r="G19" s="315"/>
      <c r="H19" s="85"/>
      <c r="I19" s="332"/>
      <c r="J19" s="333"/>
      <c r="K19" s="333"/>
      <c r="L19" s="379"/>
      <c r="M19" s="332">
        <v>3200</v>
      </c>
      <c r="N19" s="404">
        <v>3200</v>
      </c>
      <c r="O19" s="404">
        <v>3200</v>
      </c>
      <c r="P19" s="86">
        <f t="shared" ref="P19:P25" si="6">O19/N19</f>
        <v>1</v>
      </c>
      <c r="Q19" s="332"/>
      <c r="R19" s="333"/>
      <c r="S19" s="333"/>
      <c r="T19" s="86"/>
      <c r="U19" s="332"/>
      <c r="V19" s="333"/>
      <c r="W19" s="333"/>
      <c r="X19" s="86"/>
      <c r="Y19" s="392">
        <f>E19+I19+M19+Q19+U19</f>
        <v>3200</v>
      </c>
      <c r="Z19" s="352">
        <f t="shared" si="5"/>
        <v>3200</v>
      </c>
      <c r="AA19" s="447">
        <f t="shared" si="5"/>
        <v>3200</v>
      </c>
      <c r="AB19" s="131">
        <f t="shared" si="4"/>
        <v>1</v>
      </c>
    </row>
    <row r="20" spans="2:28" ht="15" customHeight="1">
      <c r="B20" s="129" t="s">
        <v>192</v>
      </c>
      <c r="C20" s="130" t="s">
        <v>175</v>
      </c>
      <c r="D20" s="132" t="s">
        <v>193</v>
      </c>
      <c r="E20" s="321"/>
      <c r="F20" s="322">
        <v>326</v>
      </c>
      <c r="G20" s="444">
        <v>326</v>
      </c>
      <c r="H20" s="103">
        <f>G20/F20</f>
        <v>1</v>
      </c>
      <c r="I20" s="332"/>
      <c r="J20" s="333"/>
      <c r="K20" s="333"/>
      <c r="L20" s="379"/>
      <c r="M20" s="332">
        <v>3462</v>
      </c>
      <c r="N20" s="404">
        <v>3462</v>
      </c>
      <c r="O20" s="404">
        <v>3462</v>
      </c>
      <c r="P20" s="86">
        <f t="shared" si="6"/>
        <v>1</v>
      </c>
      <c r="Q20" s="332"/>
      <c r="R20" s="333"/>
      <c r="S20" s="333"/>
      <c r="T20" s="86"/>
      <c r="U20" s="332"/>
      <c r="V20" s="333"/>
      <c r="W20" s="333"/>
      <c r="X20" s="86"/>
      <c r="Y20" s="392">
        <f>E20+I20+M20+Q20+U20</f>
        <v>3462</v>
      </c>
      <c r="Z20" s="352">
        <f t="shared" si="5"/>
        <v>3788</v>
      </c>
      <c r="AA20" s="447">
        <f t="shared" si="5"/>
        <v>3788</v>
      </c>
      <c r="AB20" s="131">
        <f t="shared" si="4"/>
        <v>1</v>
      </c>
    </row>
    <row r="21" spans="2:28" ht="15" customHeight="1">
      <c r="B21" s="133" t="s">
        <v>194</v>
      </c>
      <c r="C21" s="134" t="s">
        <v>175</v>
      </c>
      <c r="D21" s="136" t="s">
        <v>195</v>
      </c>
      <c r="E21" s="316"/>
      <c r="F21" s="317">
        <v>3705</v>
      </c>
      <c r="G21" s="445">
        <f>3705-91</f>
        <v>3614</v>
      </c>
      <c r="H21" s="93">
        <f>G21/F21</f>
        <v>0.9754385964912281</v>
      </c>
      <c r="I21" s="334"/>
      <c r="J21" s="335"/>
      <c r="K21" s="335"/>
      <c r="L21" s="380"/>
      <c r="M21" s="334">
        <v>300</v>
      </c>
      <c r="N21" s="335">
        <v>2940</v>
      </c>
      <c r="O21" s="413">
        <v>394</v>
      </c>
      <c r="P21" s="94">
        <f t="shared" si="6"/>
        <v>0.13401360544217686</v>
      </c>
      <c r="Q21" s="334"/>
      <c r="R21" s="335"/>
      <c r="S21" s="335"/>
      <c r="T21" s="94"/>
      <c r="U21" s="334">
        <v>17387</v>
      </c>
      <c r="V21" s="339">
        <v>17387</v>
      </c>
      <c r="W21" s="405">
        <v>17387</v>
      </c>
      <c r="X21" s="95">
        <f>W21/V21</f>
        <v>1</v>
      </c>
      <c r="Y21" s="393">
        <f>E21+I21+M21+Q21+U21</f>
        <v>17687</v>
      </c>
      <c r="Z21" s="354">
        <f>F21+J21+N21+R21+V21</f>
        <v>24032</v>
      </c>
      <c r="AA21" s="447">
        <f>G21+K21+O21+S21+W21</f>
        <v>21395</v>
      </c>
      <c r="AB21" s="135">
        <f t="shared" si="4"/>
        <v>0.89027130492676432</v>
      </c>
    </row>
    <row r="22" spans="2:28">
      <c r="B22" s="607" t="s">
        <v>196</v>
      </c>
      <c r="C22" s="607"/>
      <c r="D22" s="607"/>
      <c r="E22" s="373"/>
      <c r="F22" s="368"/>
      <c r="G22" s="368"/>
      <c r="H22" s="138"/>
      <c r="I22" s="348"/>
      <c r="J22" s="349"/>
      <c r="K22" s="349"/>
      <c r="L22" s="381"/>
      <c r="M22" s="348">
        <f>SUM(M23:M24)</f>
        <v>5104</v>
      </c>
      <c r="N22" s="349">
        <f>SUM(N23:N24)</f>
        <v>4351</v>
      </c>
      <c r="O22" s="349">
        <f>SUM(O23:O24)</f>
        <v>4351</v>
      </c>
      <c r="P22" s="106">
        <f t="shared" si="6"/>
        <v>1</v>
      </c>
      <c r="Q22" s="348"/>
      <c r="R22" s="349"/>
      <c r="S22" s="349"/>
      <c r="T22" s="106"/>
      <c r="U22" s="348"/>
      <c r="V22" s="313"/>
      <c r="W22" s="313"/>
      <c r="X22" s="97"/>
      <c r="Y22" s="387">
        <f>SUM(E22+I22+M22+Q22+U22)</f>
        <v>5104</v>
      </c>
      <c r="Z22" s="313">
        <f t="shared" si="5"/>
        <v>4351</v>
      </c>
      <c r="AA22" s="313">
        <f t="shared" si="5"/>
        <v>4351</v>
      </c>
      <c r="AB22" s="97">
        <f t="shared" si="4"/>
        <v>1</v>
      </c>
    </row>
    <row r="23" spans="2:28" ht="15" customHeight="1">
      <c r="B23" s="129" t="s">
        <v>199</v>
      </c>
      <c r="C23" s="130" t="s">
        <v>172</v>
      </c>
      <c r="D23" s="132" t="s">
        <v>200</v>
      </c>
      <c r="E23" s="321"/>
      <c r="F23" s="322"/>
      <c r="G23" s="322"/>
      <c r="H23" s="103"/>
      <c r="I23" s="332"/>
      <c r="J23" s="333"/>
      <c r="K23" s="333"/>
      <c r="L23" s="379"/>
      <c r="M23" s="332">
        <v>4920</v>
      </c>
      <c r="N23" s="333">
        <v>4185</v>
      </c>
      <c r="O23" s="404">
        <v>4185</v>
      </c>
      <c r="P23" s="86">
        <f t="shared" si="6"/>
        <v>1</v>
      </c>
      <c r="Q23" s="332"/>
      <c r="R23" s="333"/>
      <c r="S23" s="333"/>
      <c r="T23" s="86"/>
      <c r="U23" s="332"/>
      <c r="V23" s="333"/>
      <c r="W23" s="333"/>
      <c r="X23" s="86"/>
      <c r="Y23" s="392">
        <f t="shared" ref="Y23:AA24" si="7">E23+I23+M23+Q23+U23</f>
        <v>4920</v>
      </c>
      <c r="Z23" s="352">
        <f t="shared" si="7"/>
        <v>4185</v>
      </c>
      <c r="AA23" s="447">
        <f t="shared" si="7"/>
        <v>4185</v>
      </c>
      <c r="AB23" s="131">
        <f>AA23/Z23</f>
        <v>1</v>
      </c>
    </row>
    <row r="24" spans="2:28" ht="15" customHeight="1" thickBot="1">
      <c r="B24" s="133" t="s">
        <v>201</v>
      </c>
      <c r="C24" s="134" t="s">
        <v>175</v>
      </c>
      <c r="D24" s="136" t="s">
        <v>202</v>
      </c>
      <c r="E24" s="316"/>
      <c r="F24" s="317"/>
      <c r="G24" s="317"/>
      <c r="H24" s="93"/>
      <c r="I24" s="334"/>
      <c r="J24" s="335"/>
      <c r="K24" s="335"/>
      <c r="L24" s="380"/>
      <c r="M24" s="334">
        <v>184</v>
      </c>
      <c r="N24" s="335">
        <v>166</v>
      </c>
      <c r="O24" s="413">
        <v>166</v>
      </c>
      <c r="P24" s="94">
        <f t="shared" si="6"/>
        <v>1</v>
      </c>
      <c r="Q24" s="334"/>
      <c r="R24" s="335"/>
      <c r="S24" s="335"/>
      <c r="T24" s="94"/>
      <c r="U24" s="334"/>
      <c r="V24" s="335"/>
      <c r="W24" s="335"/>
      <c r="X24" s="94"/>
      <c r="Y24" s="395">
        <f t="shared" si="7"/>
        <v>184</v>
      </c>
      <c r="Z24" s="360">
        <f t="shared" si="7"/>
        <v>166</v>
      </c>
      <c r="AA24" s="449">
        <f t="shared" si="7"/>
        <v>166</v>
      </c>
      <c r="AB24" s="144">
        <f>AA24/Z24</f>
        <v>1</v>
      </c>
    </row>
    <row r="25" spans="2:28">
      <c r="B25" s="607" t="s">
        <v>203</v>
      </c>
      <c r="C25" s="607"/>
      <c r="D25" s="607"/>
      <c r="E25" s="373">
        <f>SUM(E26:E30)</f>
        <v>350</v>
      </c>
      <c r="F25" s="368">
        <f>SUM(F26:F30)</f>
        <v>123</v>
      </c>
      <c r="G25" s="368">
        <f>SUM(G26:G30)</f>
        <v>123</v>
      </c>
      <c r="H25" s="138">
        <f>G25/F25</f>
        <v>1</v>
      </c>
      <c r="I25" s="348"/>
      <c r="J25" s="349"/>
      <c r="K25" s="349"/>
      <c r="L25" s="381"/>
      <c r="M25" s="348">
        <f>SUM(M26:M30)</f>
        <v>3647</v>
      </c>
      <c r="N25" s="349">
        <f>SUM(N26:N30)</f>
        <v>1200</v>
      </c>
      <c r="O25" s="349">
        <f>SUM(O26:O30)</f>
        <v>1200</v>
      </c>
      <c r="P25" s="106">
        <f t="shared" si="6"/>
        <v>1</v>
      </c>
      <c r="Q25" s="348"/>
      <c r="R25" s="349"/>
      <c r="S25" s="349"/>
      <c r="T25" s="106"/>
      <c r="U25" s="348">
        <f>SUM(U26:U30)</f>
        <v>2442</v>
      </c>
      <c r="V25" s="349">
        <f>SUM(V26:V30)</f>
        <v>1701</v>
      </c>
      <c r="W25" s="349">
        <f>SUM(W26:W30)</f>
        <v>1701</v>
      </c>
      <c r="X25" s="106">
        <f>W25/V25</f>
        <v>1</v>
      </c>
      <c r="Y25" s="348">
        <f>SUM(E25+I25+M25+Q25+U25)</f>
        <v>6439</v>
      </c>
      <c r="Z25" s="363">
        <f>F25+J25+N25+R25+V25</f>
        <v>3024</v>
      </c>
      <c r="AA25" s="337">
        <f>G25+K25+O25+S25+W25</f>
        <v>3024</v>
      </c>
      <c r="AB25" s="106">
        <f>AA25/Z25</f>
        <v>1</v>
      </c>
    </row>
    <row r="26" spans="2:28" ht="15" customHeight="1">
      <c r="B26" s="129" t="s">
        <v>208</v>
      </c>
      <c r="C26" s="130" t="s">
        <v>175</v>
      </c>
      <c r="D26" s="145" t="s">
        <v>249</v>
      </c>
      <c r="E26" s="314">
        <v>350</v>
      </c>
      <c r="F26" s="315">
        <v>123</v>
      </c>
      <c r="G26" s="444">
        <v>123</v>
      </c>
      <c r="H26" s="85">
        <f>G26/F26</f>
        <v>1</v>
      </c>
      <c r="I26" s="332"/>
      <c r="J26" s="333"/>
      <c r="K26" s="333"/>
      <c r="L26" s="379"/>
      <c r="M26" s="332">
        <v>200</v>
      </c>
      <c r="N26" s="333"/>
      <c r="O26" s="333"/>
      <c r="P26" s="86"/>
      <c r="Q26" s="332"/>
      <c r="R26" s="333"/>
      <c r="S26" s="333"/>
      <c r="T26" s="86"/>
      <c r="U26" s="332"/>
      <c r="V26" s="333"/>
      <c r="W26" s="333"/>
      <c r="X26" s="86"/>
      <c r="Y26" s="392">
        <f t="shared" ref="Y26:AA30" si="8">E26+I26+M26+Q26+U26</f>
        <v>550</v>
      </c>
      <c r="Z26" s="352">
        <f t="shared" si="8"/>
        <v>123</v>
      </c>
      <c r="AA26" s="447">
        <f t="shared" si="8"/>
        <v>123</v>
      </c>
      <c r="AB26" s="131">
        <f t="shared" ref="AB26:AB32" si="9">AA26/Z26</f>
        <v>1</v>
      </c>
    </row>
    <row r="27" spans="2:28" ht="15" customHeight="1">
      <c r="B27" s="129" t="s">
        <v>206</v>
      </c>
      <c r="C27" s="130" t="s">
        <v>175</v>
      </c>
      <c r="D27" s="132" t="s">
        <v>207</v>
      </c>
      <c r="E27" s="314"/>
      <c r="F27" s="315"/>
      <c r="G27" s="444"/>
      <c r="H27" s="85"/>
      <c r="I27" s="332"/>
      <c r="J27" s="333"/>
      <c r="K27" s="333"/>
      <c r="L27" s="379"/>
      <c r="M27" s="332"/>
      <c r="N27" s="333"/>
      <c r="O27" s="333"/>
      <c r="P27" s="86"/>
      <c r="Q27" s="332"/>
      <c r="R27" s="333"/>
      <c r="S27" s="333"/>
      <c r="T27" s="86"/>
      <c r="U27" s="332"/>
      <c r="V27" s="333">
        <v>137</v>
      </c>
      <c r="W27" s="404">
        <v>137</v>
      </c>
      <c r="X27" s="86">
        <f>W27/V27</f>
        <v>1</v>
      </c>
      <c r="Y27" s="392"/>
      <c r="Z27" s="352">
        <f>F27+J27+N27+R27+V27</f>
        <v>137</v>
      </c>
      <c r="AA27" s="447">
        <f>G27+K27+O27+S27+W27</f>
        <v>137</v>
      </c>
      <c r="AB27" s="131">
        <f>AA27/Z27</f>
        <v>1</v>
      </c>
    </row>
    <row r="28" spans="2:28" ht="15" customHeight="1">
      <c r="B28" s="129" t="s">
        <v>209</v>
      </c>
      <c r="C28" s="130" t="s">
        <v>175</v>
      </c>
      <c r="D28" s="145" t="s">
        <v>210</v>
      </c>
      <c r="E28" s="314"/>
      <c r="F28" s="315"/>
      <c r="G28" s="315"/>
      <c r="H28" s="85"/>
      <c r="I28" s="332"/>
      <c r="J28" s="333"/>
      <c r="K28" s="333"/>
      <c r="L28" s="379"/>
      <c r="M28" s="332">
        <v>1947</v>
      </c>
      <c r="N28" s="333">
        <v>1200</v>
      </c>
      <c r="O28" s="404">
        <v>1200</v>
      </c>
      <c r="P28" s="86">
        <f>O28/N28</f>
        <v>1</v>
      </c>
      <c r="Q28" s="332"/>
      <c r="R28" s="333"/>
      <c r="S28" s="333"/>
      <c r="T28" s="86"/>
      <c r="U28" s="332"/>
      <c r="V28" s="333"/>
      <c r="W28" s="404"/>
      <c r="X28" s="86"/>
      <c r="Y28" s="392">
        <f t="shared" si="8"/>
        <v>1947</v>
      </c>
      <c r="Z28" s="352">
        <f t="shared" si="8"/>
        <v>1200</v>
      </c>
      <c r="AA28" s="447">
        <f t="shared" si="8"/>
        <v>1200</v>
      </c>
      <c r="AB28" s="131">
        <f t="shared" si="9"/>
        <v>1</v>
      </c>
    </row>
    <row r="29" spans="2:28" ht="15" customHeight="1">
      <c r="B29" s="129" t="s">
        <v>211</v>
      </c>
      <c r="C29" s="130" t="s">
        <v>172</v>
      </c>
      <c r="D29" s="132" t="s">
        <v>212</v>
      </c>
      <c r="E29" s="314"/>
      <c r="F29" s="315"/>
      <c r="G29" s="315"/>
      <c r="H29" s="85"/>
      <c r="I29" s="332"/>
      <c r="J29" s="333"/>
      <c r="K29" s="333"/>
      <c r="L29" s="379"/>
      <c r="M29" s="332"/>
      <c r="N29" s="333"/>
      <c r="O29" s="333"/>
      <c r="P29" s="86"/>
      <c r="Q29" s="332"/>
      <c r="R29" s="333"/>
      <c r="S29" s="333"/>
      <c r="T29" s="86"/>
      <c r="U29" s="332">
        <v>2442</v>
      </c>
      <c r="V29" s="333">
        <v>1564</v>
      </c>
      <c r="W29" s="404">
        <v>1564</v>
      </c>
      <c r="X29" s="86">
        <f>W29/V29</f>
        <v>1</v>
      </c>
      <c r="Y29" s="392">
        <f t="shared" si="8"/>
        <v>2442</v>
      </c>
      <c r="Z29" s="352">
        <f t="shared" si="8"/>
        <v>1564</v>
      </c>
      <c r="AA29" s="447">
        <f t="shared" si="8"/>
        <v>1564</v>
      </c>
      <c r="AB29" s="131">
        <f t="shared" si="9"/>
        <v>1</v>
      </c>
    </row>
    <row r="30" spans="2:28" ht="15" customHeight="1">
      <c r="B30" s="133" t="s">
        <v>213</v>
      </c>
      <c r="C30" s="134" t="s">
        <v>172</v>
      </c>
      <c r="D30" s="136" t="s">
        <v>214</v>
      </c>
      <c r="E30" s="318"/>
      <c r="F30" s="319"/>
      <c r="G30" s="319"/>
      <c r="H30" s="99"/>
      <c r="I30" s="334"/>
      <c r="J30" s="335"/>
      <c r="K30" s="335"/>
      <c r="L30" s="380"/>
      <c r="M30" s="334">
        <v>1500</v>
      </c>
      <c r="N30" s="335"/>
      <c r="O30" s="335"/>
      <c r="P30" s="94"/>
      <c r="Q30" s="334"/>
      <c r="R30" s="335"/>
      <c r="S30" s="335"/>
      <c r="T30" s="94"/>
      <c r="U30" s="334"/>
      <c r="V30" s="339"/>
      <c r="W30" s="339"/>
      <c r="X30" s="95"/>
      <c r="Y30" s="393">
        <f t="shared" si="8"/>
        <v>1500</v>
      </c>
      <c r="Z30" s="354">
        <f t="shared" si="8"/>
        <v>0</v>
      </c>
      <c r="AA30" s="352">
        <f t="shared" si="8"/>
        <v>0</v>
      </c>
      <c r="AB30" s="135">
        <v>0</v>
      </c>
    </row>
    <row r="31" spans="2:28">
      <c r="B31" s="607" t="s">
        <v>215</v>
      </c>
      <c r="C31" s="607"/>
      <c r="D31" s="607"/>
      <c r="E31" s="373"/>
      <c r="F31" s="368">
        <f>SUM(F32:F33)</f>
        <v>91</v>
      </c>
      <c r="G31" s="368">
        <f>SUM(G32:G33)</f>
        <v>91</v>
      </c>
      <c r="H31" s="138">
        <f>G31/F31</f>
        <v>1</v>
      </c>
      <c r="I31" s="348"/>
      <c r="J31" s="349"/>
      <c r="K31" s="349"/>
      <c r="L31" s="381"/>
      <c r="M31" s="348">
        <f>SUM(M32:M33)</f>
        <v>17613</v>
      </c>
      <c r="N31" s="349">
        <f>SUM(N32:N33)</f>
        <v>3711</v>
      </c>
      <c r="O31" s="349">
        <f>SUM(O32:O33)</f>
        <v>3711</v>
      </c>
      <c r="P31" s="106">
        <f>O31/N31</f>
        <v>1</v>
      </c>
      <c r="Q31" s="348"/>
      <c r="R31" s="349"/>
      <c r="S31" s="349"/>
      <c r="T31" s="106"/>
      <c r="U31" s="348"/>
      <c r="V31" s="313">
        <f>SUM(V32:V33)</f>
        <v>12345</v>
      </c>
      <c r="W31" s="313">
        <f>SUM(W32:W33)</f>
        <v>11575</v>
      </c>
      <c r="X31" s="97">
        <f>W31/V31</f>
        <v>0.93762656946132039</v>
      </c>
      <c r="Y31" s="387">
        <f>SUM(E31+I31+M31+Q31+U31)</f>
        <v>17613</v>
      </c>
      <c r="Z31" s="337">
        <f t="shared" ref="Z31:AA35" si="10">F31+J31+N31+R31+V31</f>
        <v>16147</v>
      </c>
      <c r="AA31" s="337">
        <f t="shared" si="10"/>
        <v>15377</v>
      </c>
      <c r="AB31" s="97">
        <f t="shared" si="9"/>
        <v>0.95231312318077666</v>
      </c>
    </row>
    <row r="32" spans="2:28" ht="15" customHeight="1">
      <c r="B32" s="129" t="s">
        <v>216</v>
      </c>
      <c r="C32" s="130" t="s">
        <v>175</v>
      </c>
      <c r="D32" s="132" t="s">
        <v>217</v>
      </c>
      <c r="E32" s="321"/>
      <c r="F32" s="322"/>
      <c r="G32" s="444"/>
      <c r="H32" s="103"/>
      <c r="I32" s="332"/>
      <c r="J32" s="333"/>
      <c r="K32" s="333"/>
      <c r="L32" s="379"/>
      <c r="M32" s="332">
        <v>12237</v>
      </c>
      <c r="N32" s="333"/>
      <c r="O32" s="404"/>
      <c r="P32" s="86"/>
      <c r="Q32" s="332"/>
      <c r="R32" s="333"/>
      <c r="S32" s="333"/>
      <c r="T32" s="86"/>
      <c r="U32" s="332"/>
      <c r="V32" s="333">
        <v>12345</v>
      </c>
      <c r="W32" s="333">
        <v>11575</v>
      </c>
      <c r="X32" s="86">
        <f>W32/V32</f>
        <v>0.93762656946132039</v>
      </c>
      <c r="Y32" s="392">
        <f>E32+I32+M32+Q32+U32</f>
        <v>12237</v>
      </c>
      <c r="Z32" s="352">
        <f t="shared" si="10"/>
        <v>12345</v>
      </c>
      <c r="AA32" s="447">
        <f t="shared" si="10"/>
        <v>11575</v>
      </c>
      <c r="AB32" s="131">
        <f t="shared" si="9"/>
        <v>0.93762656946132039</v>
      </c>
    </row>
    <row r="33" spans="2:28" ht="15" customHeight="1" thickBot="1">
      <c r="B33" s="133" t="s">
        <v>220</v>
      </c>
      <c r="C33" s="134" t="s">
        <v>172</v>
      </c>
      <c r="D33" s="136" t="s">
        <v>221</v>
      </c>
      <c r="E33" s="316"/>
      <c r="F33" s="317">
        <v>91</v>
      </c>
      <c r="G33" s="445">
        <v>91</v>
      </c>
      <c r="H33" s="93">
        <f>G33/F33</f>
        <v>1</v>
      </c>
      <c r="I33" s="334"/>
      <c r="J33" s="335"/>
      <c r="K33" s="335"/>
      <c r="L33" s="380"/>
      <c r="M33" s="334">
        <v>5376</v>
      </c>
      <c r="N33" s="335">
        <v>3711</v>
      </c>
      <c r="O33" s="413">
        <v>3711</v>
      </c>
      <c r="P33" s="94">
        <f>O33/N33</f>
        <v>1</v>
      </c>
      <c r="Q33" s="334"/>
      <c r="R33" s="335"/>
      <c r="S33" s="335"/>
      <c r="T33" s="94"/>
      <c r="U33" s="334"/>
      <c r="V33" s="339"/>
      <c r="W33" s="339"/>
      <c r="X33" s="95"/>
      <c r="Y33" s="393">
        <f>E33+I33+M33+Q33+U33</f>
        <v>5376</v>
      </c>
      <c r="Z33" s="354">
        <f t="shared" si="10"/>
        <v>3802</v>
      </c>
      <c r="AA33" s="447">
        <f t="shared" si="10"/>
        <v>3802</v>
      </c>
      <c r="AB33" s="135">
        <f>AA33/Z33</f>
        <v>1</v>
      </c>
    </row>
    <row r="34" spans="2:28">
      <c r="B34" s="607" t="s">
        <v>222</v>
      </c>
      <c r="C34" s="607"/>
      <c r="D34" s="607"/>
      <c r="E34" s="373"/>
      <c r="F34" s="368"/>
      <c r="G34" s="368"/>
      <c r="H34" s="138"/>
      <c r="I34" s="348"/>
      <c r="J34" s="349"/>
      <c r="K34" s="349"/>
      <c r="L34" s="381"/>
      <c r="M34" s="348">
        <f>SUM(M35:M37)</f>
        <v>6348</v>
      </c>
      <c r="N34" s="349">
        <f>SUM(N35:N37)</f>
        <v>6318</v>
      </c>
      <c r="O34" s="349">
        <f>SUM(O35:O37)</f>
        <v>6318</v>
      </c>
      <c r="P34" s="106">
        <f>O34/N34</f>
        <v>1</v>
      </c>
      <c r="Q34" s="348"/>
      <c r="R34" s="349"/>
      <c r="S34" s="349"/>
      <c r="T34" s="106"/>
      <c r="U34" s="348"/>
      <c r="V34" s="313">
        <f>SUM(V35:V37)</f>
        <v>7935</v>
      </c>
      <c r="W34" s="313">
        <f>SUM(W35:W37)</f>
        <v>7935</v>
      </c>
      <c r="X34" s="97">
        <f>W34/V34</f>
        <v>1</v>
      </c>
      <c r="Y34" s="387">
        <f>SUM(E34+I34+M34+Q34+U34)</f>
        <v>6348</v>
      </c>
      <c r="Z34" s="313">
        <f t="shared" si="10"/>
        <v>14253</v>
      </c>
      <c r="AA34" s="313">
        <f t="shared" si="10"/>
        <v>14253</v>
      </c>
      <c r="AB34" s="97">
        <f>AA34/Z34</f>
        <v>1</v>
      </c>
    </row>
    <row r="35" spans="2:28" ht="15" customHeight="1">
      <c r="B35" s="146" t="s">
        <v>227</v>
      </c>
      <c r="C35" s="130" t="s">
        <v>175</v>
      </c>
      <c r="D35" s="147" t="s">
        <v>228</v>
      </c>
      <c r="E35" s="325"/>
      <c r="F35" s="326"/>
      <c r="G35" s="326"/>
      <c r="H35" s="111"/>
      <c r="I35" s="338"/>
      <c r="J35" s="339"/>
      <c r="K35" s="339"/>
      <c r="L35" s="386"/>
      <c r="M35" s="338">
        <v>150</v>
      </c>
      <c r="N35" s="405">
        <v>58</v>
      </c>
      <c r="O35" s="405">
        <v>58</v>
      </c>
      <c r="P35" s="95">
        <f>O35/N35</f>
        <v>1</v>
      </c>
      <c r="Q35" s="338"/>
      <c r="R35" s="339"/>
      <c r="S35" s="339"/>
      <c r="T35" s="95"/>
      <c r="U35" s="338"/>
      <c r="V35" s="339"/>
      <c r="W35" s="339"/>
      <c r="X35" s="95"/>
      <c r="Y35" s="392">
        <f>E35+I35+M35+Q35+U35</f>
        <v>150</v>
      </c>
      <c r="Z35" s="354">
        <f t="shared" si="10"/>
        <v>58</v>
      </c>
      <c r="AA35" s="447">
        <f t="shared" si="10"/>
        <v>58</v>
      </c>
      <c r="AB35" s="135">
        <f>AA35/Z35</f>
        <v>1</v>
      </c>
    </row>
    <row r="36" spans="2:28" ht="15" customHeight="1">
      <c r="B36" s="146" t="s">
        <v>230</v>
      </c>
      <c r="C36" s="130" t="s">
        <v>175</v>
      </c>
      <c r="D36" s="147" t="s">
        <v>231</v>
      </c>
      <c r="E36" s="325"/>
      <c r="F36" s="326"/>
      <c r="G36" s="326"/>
      <c r="H36" s="111"/>
      <c r="I36" s="338"/>
      <c r="J36" s="339"/>
      <c r="K36" s="339"/>
      <c r="L36" s="386"/>
      <c r="M36" s="338">
        <v>3550</v>
      </c>
      <c r="N36" s="405">
        <v>3612</v>
      </c>
      <c r="O36" s="405">
        <v>3612</v>
      </c>
      <c r="P36" s="95">
        <f>O36/N36</f>
        <v>1</v>
      </c>
      <c r="Q36" s="338"/>
      <c r="R36" s="339"/>
      <c r="S36" s="339"/>
      <c r="T36" s="95"/>
      <c r="U36" s="338"/>
      <c r="V36" s="339">
        <v>7935</v>
      </c>
      <c r="W36" s="339">
        <v>7935</v>
      </c>
      <c r="X36" s="95">
        <f>W36/V36</f>
        <v>1</v>
      </c>
      <c r="Y36" s="392">
        <f t="shared" ref="Y36:AA37" si="11">E36+I36+M36+Q36+U36</f>
        <v>3550</v>
      </c>
      <c r="Z36" s="354">
        <f t="shared" si="11"/>
        <v>11547</v>
      </c>
      <c r="AA36" s="447">
        <f t="shared" si="11"/>
        <v>11547</v>
      </c>
      <c r="AB36" s="135">
        <f t="shared" ref="AB36:AB43" si="12">AA36/Z36</f>
        <v>1</v>
      </c>
    </row>
    <row r="37" spans="2:28" ht="15" customHeight="1">
      <c r="B37" s="133" t="s">
        <v>233</v>
      </c>
      <c r="C37" s="134" t="s">
        <v>175</v>
      </c>
      <c r="D37" s="148" t="s">
        <v>234</v>
      </c>
      <c r="E37" s="318"/>
      <c r="F37" s="319"/>
      <c r="G37" s="319"/>
      <c r="H37" s="99"/>
      <c r="I37" s="334"/>
      <c r="J37" s="335"/>
      <c r="K37" s="335"/>
      <c r="L37" s="380"/>
      <c r="M37" s="334">
        <v>2648</v>
      </c>
      <c r="N37" s="413">
        <v>2648</v>
      </c>
      <c r="O37" s="413">
        <v>2648</v>
      </c>
      <c r="P37" s="94">
        <f>O37/N37</f>
        <v>1</v>
      </c>
      <c r="Q37" s="334"/>
      <c r="R37" s="335"/>
      <c r="S37" s="335"/>
      <c r="T37" s="94"/>
      <c r="U37" s="334"/>
      <c r="V37" s="335"/>
      <c r="W37" s="335"/>
      <c r="X37" s="94"/>
      <c r="Y37" s="395">
        <f t="shared" si="11"/>
        <v>2648</v>
      </c>
      <c r="Z37" s="360">
        <f t="shared" si="11"/>
        <v>2648</v>
      </c>
      <c r="AA37" s="447">
        <f t="shared" si="11"/>
        <v>2648</v>
      </c>
      <c r="AB37" s="144">
        <f t="shared" si="12"/>
        <v>1</v>
      </c>
    </row>
    <row r="38" spans="2:28" ht="15" customHeight="1">
      <c r="B38" s="611" t="s">
        <v>250</v>
      </c>
      <c r="C38" s="611"/>
      <c r="D38" s="611"/>
      <c r="E38" s="345">
        <f>SUM(E39:E40)</f>
        <v>6398</v>
      </c>
      <c r="F38" s="346">
        <f>SUM(F39:F40)</f>
        <v>6398</v>
      </c>
      <c r="G38" s="346">
        <f>SUM(G39:G40)</f>
        <v>6398</v>
      </c>
      <c r="H38" s="128">
        <f>G38/F38</f>
        <v>1</v>
      </c>
      <c r="I38" s="387"/>
      <c r="J38" s="337"/>
      <c r="K38" s="337"/>
      <c r="L38" s="388"/>
      <c r="M38" s="387"/>
      <c r="N38" s="337"/>
      <c r="O38" s="337"/>
      <c r="P38" s="102"/>
      <c r="Q38" s="387"/>
      <c r="R38" s="337"/>
      <c r="S38" s="337"/>
      <c r="T38" s="102"/>
      <c r="U38" s="387">
        <f>SUM(U39:U40)</f>
        <v>3602</v>
      </c>
      <c r="V38" s="337">
        <f>SUM(V39:V40)</f>
        <v>3602</v>
      </c>
      <c r="W38" s="337">
        <f>SUM(W39:W40)</f>
        <v>3602</v>
      </c>
      <c r="X38" s="102">
        <f>W38/V38</f>
        <v>1</v>
      </c>
      <c r="Y38" s="387">
        <f>SUM(E38+I38+M38+Q38+U38)</f>
        <v>10000</v>
      </c>
      <c r="Z38" s="350">
        <f>F38+J38+N38+R38+V38</f>
        <v>10000</v>
      </c>
      <c r="AA38" s="350">
        <f>G38+K38+O38+S38+W38</f>
        <v>10000</v>
      </c>
      <c r="AB38" s="102">
        <f t="shared" si="12"/>
        <v>1</v>
      </c>
    </row>
    <row r="39" spans="2:28" ht="15" customHeight="1">
      <c r="B39" s="437" t="s">
        <v>445</v>
      </c>
      <c r="C39" s="130" t="s">
        <v>175</v>
      </c>
      <c r="D39" s="440" t="s">
        <v>446</v>
      </c>
      <c r="E39" s="314"/>
      <c r="F39" s="315"/>
      <c r="G39" s="315"/>
      <c r="H39" s="85"/>
      <c r="I39" s="332"/>
      <c r="J39" s="333"/>
      <c r="K39" s="333"/>
      <c r="L39" s="379"/>
      <c r="M39" s="332"/>
      <c r="N39" s="333"/>
      <c r="O39" s="333"/>
      <c r="P39" s="86"/>
      <c r="Q39" s="332"/>
      <c r="R39" s="333"/>
      <c r="S39" s="333"/>
      <c r="T39" s="86"/>
      <c r="U39" s="332">
        <v>3602</v>
      </c>
      <c r="V39" s="333">
        <v>3602</v>
      </c>
      <c r="W39" s="333">
        <v>3602</v>
      </c>
      <c r="X39" s="86">
        <f>W39/V39</f>
        <v>1</v>
      </c>
      <c r="Y39" s="392">
        <f t="shared" ref="Y39:Z43" si="13">E39+I39+M39+Q39+U39</f>
        <v>3602</v>
      </c>
      <c r="Z39" s="352">
        <f t="shared" si="13"/>
        <v>3602</v>
      </c>
      <c r="AA39" s="447">
        <f>W39</f>
        <v>3602</v>
      </c>
      <c r="AB39" s="131">
        <f t="shared" si="12"/>
        <v>1</v>
      </c>
    </row>
    <row r="40" spans="2:28" ht="15" customHeight="1" thickBot="1">
      <c r="B40" s="437" t="s">
        <v>445</v>
      </c>
      <c r="C40" s="130" t="s">
        <v>175</v>
      </c>
      <c r="D40" s="440" t="s">
        <v>447</v>
      </c>
      <c r="E40" s="327">
        <v>6398</v>
      </c>
      <c r="F40" s="328">
        <v>6398</v>
      </c>
      <c r="G40" s="328">
        <v>6398</v>
      </c>
      <c r="H40" s="115">
        <f>G40/F40</f>
        <v>1</v>
      </c>
      <c r="I40" s="340"/>
      <c r="J40" s="341"/>
      <c r="K40" s="341"/>
      <c r="L40" s="389"/>
      <c r="M40" s="340"/>
      <c r="N40" s="341"/>
      <c r="O40" s="341"/>
      <c r="P40" s="116"/>
      <c r="Q40" s="340"/>
      <c r="R40" s="341"/>
      <c r="S40" s="341"/>
      <c r="T40" s="116"/>
      <c r="U40" s="340"/>
      <c r="V40" s="343"/>
      <c r="W40" s="343"/>
      <c r="X40" s="149"/>
      <c r="Y40" s="392">
        <f t="shared" si="13"/>
        <v>6398</v>
      </c>
      <c r="Z40" s="396">
        <f t="shared" si="13"/>
        <v>6398</v>
      </c>
      <c r="AA40" s="447">
        <v>6398</v>
      </c>
      <c r="AB40" s="150">
        <f t="shared" si="12"/>
        <v>1</v>
      </c>
    </row>
    <row r="41" spans="2:28" ht="15" customHeight="1">
      <c r="B41" s="611" t="s">
        <v>448</v>
      </c>
      <c r="C41" s="611"/>
      <c r="D41" s="611"/>
      <c r="E41" s="345"/>
      <c r="F41" s="346"/>
      <c r="G41" s="346"/>
      <c r="H41" s="128"/>
      <c r="I41" s="387"/>
      <c r="J41" s="337"/>
      <c r="K41" s="337"/>
      <c r="L41" s="388"/>
      <c r="M41" s="387"/>
      <c r="N41" s="337"/>
      <c r="O41" s="337"/>
      <c r="P41" s="102"/>
      <c r="Q41" s="387"/>
      <c r="R41" s="337">
        <f>R42</f>
        <v>30252</v>
      </c>
      <c r="S41" s="337">
        <f>S42</f>
        <v>19453</v>
      </c>
      <c r="T41" s="102">
        <f>S41/R41</f>
        <v>0.64303186566177439</v>
      </c>
      <c r="U41" s="387"/>
      <c r="V41" s="337"/>
      <c r="W41" s="337"/>
      <c r="X41" s="102"/>
      <c r="Y41" s="387">
        <f>SUM(E41+I41+M41+Q41+U41)</f>
        <v>0</v>
      </c>
      <c r="Z41" s="350">
        <f t="shared" ref="Z41:AA43" si="14">F41+J41+N41+R41+V41</f>
        <v>30252</v>
      </c>
      <c r="AA41" s="350">
        <f t="shared" si="14"/>
        <v>19453</v>
      </c>
      <c r="AB41" s="102">
        <f t="shared" ref="AB41" si="15">AA41/Z41</f>
        <v>0.64303186566177439</v>
      </c>
    </row>
    <row r="42" spans="2:28" ht="15" customHeight="1" thickBot="1">
      <c r="B42" s="441" t="s">
        <v>450</v>
      </c>
      <c r="C42" s="130" t="s">
        <v>175</v>
      </c>
      <c r="D42" s="442" t="s">
        <v>449</v>
      </c>
      <c r="E42" s="327"/>
      <c r="F42" s="328"/>
      <c r="G42" s="328"/>
      <c r="H42" s="115"/>
      <c r="I42" s="340"/>
      <c r="J42" s="341"/>
      <c r="K42" s="341"/>
      <c r="L42" s="389"/>
      <c r="M42" s="340"/>
      <c r="N42" s="341"/>
      <c r="O42" s="341"/>
      <c r="P42" s="116"/>
      <c r="Q42" s="340"/>
      <c r="R42" s="341">
        <v>30252</v>
      </c>
      <c r="S42" s="406">
        <v>19453</v>
      </c>
      <c r="T42" s="116">
        <f>S42/R42</f>
        <v>0.64303186566177439</v>
      </c>
      <c r="U42" s="340"/>
      <c r="V42" s="343"/>
      <c r="W42" s="343"/>
      <c r="X42" s="149"/>
      <c r="Y42" s="443"/>
      <c r="Z42" s="396">
        <f t="shared" si="14"/>
        <v>30252</v>
      </c>
      <c r="AA42" s="450">
        <f t="shared" si="14"/>
        <v>19453</v>
      </c>
      <c r="AB42" s="150">
        <f>AA42/Z42</f>
        <v>0.64303186566177439</v>
      </c>
    </row>
    <row r="43" spans="2:28" ht="16.5" thickBot="1">
      <c r="B43" s="608" t="s">
        <v>252</v>
      </c>
      <c r="C43" s="608"/>
      <c r="D43" s="608"/>
      <c r="E43" s="376">
        <f>SUM(E7,E12,E15,E17,E22,E25,E31,E34,E38)</f>
        <v>10338</v>
      </c>
      <c r="F43" s="372">
        <f>F7+F12+F15+F17+F22+F25+F31+F34+F38</f>
        <v>14497</v>
      </c>
      <c r="G43" s="372">
        <f>G7+G12+G15+G17+G22+G25+G31+G34+G38+G41</f>
        <v>14338</v>
      </c>
      <c r="H43" s="151">
        <f>G43/F43</f>
        <v>0.98903221356142645</v>
      </c>
      <c r="I43" s="376"/>
      <c r="J43" s="331"/>
      <c r="K43" s="331"/>
      <c r="L43" s="390"/>
      <c r="M43" s="376">
        <f>SUM(M7,M12,M15,M17,M22,M25,M31,M34)</f>
        <v>54783</v>
      </c>
      <c r="N43" s="331">
        <f>N7+N12+N15+N17+N22+N25+N31+N34+N38</f>
        <v>43071</v>
      </c>
      <c r="O43" s="331">
        <f>O7+O12+O15+O17+O22+O25+O31+O34+O38+O41</f>
        <v>40523</v>
      </c>
      <c r="P43" s="123">
        <f>O43/N43</f>
        <v>0.9408418657565415</v>
      </c>
      <c r="Q43" s="376">
        <f>SUM(Q7,Q12,Q15,Q17,Q22,Q25,Q31,Q34)</f>
        <v>19190</v>
      </c>
      <c r="R43" s="331">
        <f>R7+R12+R15+R17+R22+R25+R31+R34+R38+R41</f>
        <v>30252</v>
      </c>
      <c r="S43" s="331">
        <f>S7+S12+S15+S17+S22+S25+S31+S34+S38+S41</f>
        <v>19453</v>
      </c>
      <c r="T43" s="123">
        <f>S43/R43</f>
        <v>0.64303186566177439</v>
      </c>
      <c r="U43" s="376">
        <f>SUM(U7,U12,U15,U17,U22,U25,U31,U34,U38)</f>
        <v>37899</v>
      </c>
      <c r="V43" s="331">
        <f>V7+V12+V15+V17+V22+V25+V31+V34+V38</f>
        <v>66812</v>
      </c>
      <c r="W43" s="331">
        <f>W7+W12+W15+W17+W22+W25+W31+W34+W38+W41</f>
        <v>65975</v>
      </c>
      <c r="X43" s="123">
        <f>W43/V43</f>
        <v>0.98747231036340777</v>
      </c>
      <c r="Y43" s="397">
        <f t="shared" si="13"/>
        <v>122210</v>
      </c>
      <c r="Z43" s="398">
        <f t="shared" si="14"/>
        <v>154632</v>
      </c>
      <c r="AA43" s="398">
        <f t="shared" si="14"/>
        <v>140289</v>
      </c>
      <c r="AB43" s="123">
        <f t="shared" si="12"/>
        <v>0.90724429613534063</v>
      </c>
    </row>
  </sheetData>
  <mergeCells count="18">
    <mergeCell ref="B43:D43"/>
    <mergeCell ref="B25:D25"/>
    <mergeCell ref="B31:D31"/>
    <mergeCell ref="B34:D34"/>
    <mergeCell ref="B38:D38"/>
    <mergeCell ref="B41:D41"/>
    <mergeCell ref="B7:D7"/>
    <mergeCell ref="B12:D12"/>
    <mergeCell ref="B15:D15"/>
    <mergeCell ref="B17:D17"/>
    <mergeCell ref="B22:D22"/>
    <mergeCell ref="B2:AB2"/>
    <mergeCell ref="E5:H5"/>
    <mergeCell ref="I5:L5"/>
    <mergeCell ref="M5:P5"/>
    <mergeCell ref="Q5:T5"/>
    <mergeCell ref="U5:X5"/>
    <mergeCell ref="Y5:AB5"/>
  </mergeCells>
  <pageMargins left="0.39374999999999999" right="0.39374999999999999" top="0.39374999999999999" bottom="0.39374999999999999" header="0.31527777777777799" footer="0.51180555555555496"/>
  <pageSetup paperSize="9" scale="46" firstPageNumber="0" orientation="landscape" r:id="rId1"/>
  <headerFooter>
    <oddHeader>&amp;R&amp;"Times New Roman,Normál"&amp;9 5/2016. (V. 12.) Önkormányzati rendelet
3. számú melléklete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2:G42"/>
  <sheetViews>
    <sheetView view="pageLayout" zoomScaleNormal="70" zoomScaleSheetLayoutView="70" workbookViewId="0">
      <selection activeCell="C11" sqref="C11"/>
    </sheetView>
  </sheetViews>
  <sheetFormatPr defaultRowHeight="15"/>
  <cols>
    <col min="1" max="1" width="64.85546875"/>
    <col min="2" max="4" width="12.5703125" bestFit="1" customWidth="1"/>
    <col min="5" max="5" width="12.5703125" customWidth="1"/>
    <col min="6" max="6" width="8.42578125"/>
    <col min="7" max="7" width="8.5703125" bestFit="1" customWidth="1"/>
    <col min="8" max="1024" width="8.42578125"/>
  </cols>
  <sheetData>
    <row r="2" spans="1:5" ht="54" customHeight="1">
      <c r="A2" s="612" t="s">
        <v>253</v>
      </c>
      <c r="B2" s="612"/>
      <c r="C2" s="612"/>
      <c r="D2" s="612"/>
      <c r="E2" s="612"/>
    </row>
    <row r="3" spans="1:5" ht="46.5" customHeight="1" thickBot="1">
      <c r="A3" s="153"/>
      <c r="B3" s="32"/>
      <c r="C3" s="32"/>
      <c r="D3" s="32"/>
      <c r="E3" s="32"/>
    </row>
    <row r="4" spans="1:5" ht="27.75" thickBot="1">
      <c r="A4" s="154"/>
      <c r="B4" s="529" t="s">
        <v>167</v>
      </c>
      <c r="C4" s="530" t="s">
        <v>168</v>
      </c>
      <c r="D4" s="530" t="s">
        <v>169</v>
      </c>
      <c r="E4" s="531" t="s">
        <v>5</v>
      </c>
    </row>
    <row r="5" spans="1:5" ht="15.75">
      <c r="A5" s="155" t="s">
        <v>254</v>
      </c>
      <c r="B5" s="156">
        <f>SUM(B6:B15)</f>
        <v>11145</v>
      </c>
      <c r="C5" s="156">
        <f>SUM(C6:C15)</f>
        <v>9575</v>
      </c>
      <c r="D5" s="156">
        <f>SUM(D6:D15)</f>
        <v>9575</v>
      </c>
      <c r="E5" s="157">
        <f>D5/C5</f>
        <v>1</v>
      </c>
    </row>
    <row r="6" spans="1:5" ht="15.75">
      <c r="A6" s="158" t="s">
        <v>255</v>
      </c>
      <c r="B6" s="159">
        <v>0</v>
      </c>
      <c r="C6" s="159">
        <v>1</v>
      </c>
      <c r="D6" s="408">
        <v>1</v>
      </c>
      <c r="E6" s="160">
        <f>D6/C6</f>
        <v>1</v>
      </c>
    </row>
    <row r="7" spans="1:5" ht="15.75">
      <c r="A7" s="161" t="s">
        <v>256</v>
      </c>
      <c r="B7" s="162">
        <v>0</v>
      </c>
      <c r="C7" s="162">
        <v>0</v>
      </c>
      <c r="D7" s="408">
        <v>0</v>
      </c>
      <c r="E7" s="160">
        <v>0</v>
      </c>
    </row>
    <row r="8" spans="1:5" ht="15.75">
      <c r="A8" s="161" t="s">
        <v>257</v>
      </c>
      <c r="B8" s="162">
        <v>2885</v>
      </c>
      <c r="C8" s="162">
        <v>2885</v>
      </c>
      <c r="D8" s="408">
        <v>2885</v>
      </c>
      <c r="E8" s="160">
        <f>D8/C8</f>
        <v>1</v>
      </c>
    </row>
    <row r="9" spans="1:5" ht="15.75">
      <c r="A9" s="161" t="s">
        <v>258</v>
      </c>
      <c r="B9" s="162">
        <v>0</v>
      </c>
      <c r="C9" s="162">
        <v>208</v>
      </c>
      <c r="D9" s="408">
        <v>208</v>
      </c>
      <c r="E9" s="160">
        <v>0</v>
      </c>
    </row>
    <row r="10" spans="1:5" ht="15.75">
      <c r="A10" s="161" t="s">
        <v>259</v>
      </c>
      <c r="B10" s="162">
        <v>2900</v>
      </c>
      <c r="C10" s="162">
        <v>1446</v>
      </c>
      <c r="D10" s="408">
        <v>1446</v>
      </c>
      <c r="E10" s="160">
        <f>D10/C10</f>
        <v>1</v>
      </c>
    </row>
    <row r="11" spans="1:5" ht="15.75">
      <c r="A11" s="161" t="s">
        <v>260</v>
      </c>
      <c r="B11" s="162">
        <v>0</v>
      </c>
      <c r="C11" s="162">
        <v>1354</v>
      </c>
      <c r="D11" s="408">
        <v>1354</v>
      </c>
      <c r="E11" s="160">
        <f>D11/C11</f>
        <v>1</v>
      </c>
    </row>
    <row r="12" spans="1:5" ht="15.75">
      <c r="A12" s="161" t="s">
        <v>262</v>
      </c>
      <c r="B12" s="163">
        <v>260</v>
      </c>
      <c r="C12" s="163">
        <v>265</v>
      </c>
      <c r="D12" s="409">
        <v>265</v>
      </c>
      <c r="E12" s="160">
        <f t="shared" ref="E12:E39" si="0">D12/C12</f>
        <v>1</v>
      </c>
    </row>
    <row r="13" spans="1:5" ht="15.75">
      <c r="A13" s="161" t="s">
        <v>263</v>
      </c>
      <c r="B13" s="163">
        <v>200</v>
      </c>
      <c r="C13" s="163">
        <v>156</v>
      </c>
      <c r="D13" s="409">
        <v>156</v>
      </c>
      <c r="E13" s="160">
        <f t="shared" si="0"/>
        <v>1</v>
      </c>
    </row>
    <row r="14" spans="1:5" ht="15.75">
      <c r="A14" s="399" t="s">
        <v>264</v>
      </c>
      <c r="B14" s="401">
        <v>4900</v>
      </c>
      <c r="C14" s="401">
        <v>3160</v>
      </c>
      <c r="D14" s="410">
        <v>3160</v>
      </c>
      <c r="E14" s="400">
        <f t="shared" ref="E14" si="1">D14/C14</f>
        <v>1</v>
      </c>
    </row>
    <row r="15" spans="1:5" ht="16.5" thickBot="1">
      <c r="A15" s="164" t="s">
        <v>427</v>
      </c>
      <c r="B15" s="165">
        <v>0</v>
      </c>
      <c r="C15" s="165">
        <v>100</v>
      </c>
      <c r="D15" s="411">
        <v>100</v>
      </c>
      <c r="E15" s="166">
        <f t="shared" si="0"/>
        <v>1</v>
      </c>
    </row>
    <row r="16" spans="1:5" ht="15.75">
      <c r="A16" s="167" t="s">
        <v>265</v>
      </c>
      <c r="B16" s="168">
        <f>SUM(B17:B31)</f>
        <v>7174</v>
      </c>
      <c r="C16" s="168">
        <f>SUM(C17:C33)</f>
        <v>6295</v>
      </c>
      <c r="D16" s="168">
        <f>SUM(D17:D33)</f>
        <v>6295</v>
      </c>
      <c r="E16" s="169">
        <f t="shared" si="0"/>
        <v>1</v>
      </c>
    </row>
    <row r="17" spans="1:7" ht="15.75">
      <c r="A17" s="161" t="s">
        <v>266</v>
      </c>
      <c r="B17" s="163">
        <v>184</v>
      </c>
      <c r="C17" s="163">
        <v>165</v>
      </c>
      <c r="D17" s="409">
        <v>165</v>
      </c>
      <c r="E17" s="170">
        <f t="shared" si="0"/>
        <v>1</v>
      </c>
    </row>
    <row r="18" spans="1:7" ht="15.75">
      <c r="A18" s="161" t="s">
        <v>267</v>
      </c>
      <c r="B18" s="163">
        <v>4920</v>
      </c>
      <c r="C18" s="163">
        <v>4290</v>
      </c>
      <c r="D18" s="409">
        <v>4290</v>
      </c>
      <c r="E18" s="170">
        <f t="shared" si="0"/>
        <v>1</v>
      </c>
    </row>
    <row r="19" spans="1:7" ht="15.75">
      <c r="A19" s="161" t="s">
        <v>268</v>
      </c>
      <c r="B19" s="163">
        <v>80</v>
      </c>
      <c r="C19" s="163">
        <v>76</v>
      </c>
      <c r="D19" s="409">
        <v>76</v>
      </c>
      <c r="E19" s="170">
        <f t="shared" si="0"/>
        <v>1</v>
      </c>
      <c r="G19" s="403"/>
    </row>
    <row r="20" spans="1:7" ht="15.75">
      <c r="A20" s="161" t="s">
        <v>269</v>
      </c>
      <c r="B20" s="163">
        <v>125</v>
      </c>
      <c r="C20" s="163">
        <v>0</v>
      </c>
      <c r="D20" s="409">
        <v>0</v>
      </c>
      <c r="E20" s="170">
        <v>0</v>
      </c>
    </row>
    <row r="21" spans="1:7" ht="15.75">
      <c r="A21" s="161" t="s">
        <v>270</v>
      </c>
      <c r="B21" s="163">
        <v>175</v>
      </c>
      <c r="C21" s="163">
        <v>170</v>
      </c>
      <c r="D21" s="409">
        <v>170</v>
      </c>
      <c r="E21" s="170">
        <f t="shared" si="0"/>
        <v>1</v>
      </c>
    </row>
    <row r="22" spans="1:7" ht="15.75">
      <c r="A22" s="161" t="s">
        <v>271</v>
      </c>
      <c r="B22" s="163">
        <v>570</v>
      </c>
      <c r="C22" s="163">
        <v>570</v>
      </c>
      <c r="D22" s="409">
        <v>570</v>
      </c>
      <c r="E22" s="170">
        <f t="shared" si="0"/>
        <v>1</v>
      </c>
    </row>
    <row r="23" spans="1:7" ht="15.75">
      <c r="A23" s="161" t="s">
        <v>272</v>
      </c>
      <c r="B23" s="163">
        <v>450</v>
      </c>
      <c r="C23" s="163">
        <v>450</v>
      </c>
      <c r="D23" s="409">
        <v>450</v>
      </c>
      <c r="E23" s="170">
        <f t="shared" si="0"/>
        <v>1</v>
      </c>
    </row>
    <row r="24" spans="1:7" ht="15.75">
      <c r="A24" s="161" t="s">
        <v>273</v>
      </c>
      <c r="B24" s="163">
        <v>280</v>
      </c>
      <c r="C24" s="163">
        <v>280</v>
      </c>
      <c r="D24" s="409">
        <v>280</v>
      </c>
      <c r="E24" s="170">
        <f t="shared" si="0"/>
        <v>1</v>
      </c>
    </row>
    <row r="25" spans="1:7" ht="15.75">
      <c r="A25" s="161" t="s">
        <v>274</v>
      </c>
      <c r="B25" s="163">
        <v>50</v>
      </c>
      <c r="C25" s="163">
        <v>0</v>
      </c>
      <c r="D25" s="409">
        <v>0</v>
      </c>
      <c r="E25" s="170">
        <v>0</v>
      </c>
    </row>
    <row r="26" spans="1:7" ht="15.75">
      <c r="A26" s="161" t="s">
        <v>275</v>
      </c>
      <c r="B26" s="163">
        <v>110</v>
      </c>
      <c r="C26" s="163">
        <v>73</v>
      </c>
      <c r="D26" s="409">
        <v>73</v>
      </c>
      <c r="E26" s="170">
        <f t="shared" si="0"/>
        <v>1</v>
      </c>
    </row>
    <row r="27" spans="1:7" ht="15.75">
      <c r="A27" s="171" t="s">
        <v>276</v>
      </c>
      <c r="B27" s="163">
        <v>100</v>
      </c>
      <c r="C27" s="163">
        <v>100</v>
      </c>
      <c r="D27" s="409">
        <v>100</v>
      </c>
      <c r="E27" s="170">
        <f t="shared" si="0"/>
        <v>1</v>
      </c>
    </row>
    <row r="28" spans="1:7" ht="15.75">
      <c r="A28" s="171" t="s">
        <v>277</v>
      </c>
      <c r="B28" s="163">
        <v>50</v>
      </c>
      <c r="C28" s="163">
        <v>0</v>
      </c>
      <c r="D28" s="409">
        <v>0</v>
      </c>
      <c r="E28" s="170">
        <v>0</v>
      </c>
    </row>
    <row r="29" spans="1:7" ht="15.75">
      <c r="A29" s="171" t="s">
        <v>278</v>
      </c>
      <c r="B29" s="163">
        <v>10</v>
      </c>
      <c r="C29" s="163">
        <v>10</v>
      </c>
      <c r="D29" s="409">
        <v>10</v>
      </c>
      <c r="E29" s="170">
        <f t="shared" si="0"/>
        <v>1</v>
      </c>
    </row>
    <row r="30" spans="1:7" ht="15.75">
      <c r="A30" s="171" t="s">
        <v>279</v>
      </c>
      <c r="B30" s="163">
        <v>50</v>
      </c>
      <c r="C30" s="163">
        <v>50</v>
      </c>
      <c r="D30" s="409">
        <v>50</v>
      </c>
      <c r="E30" s="170">
        <f t="shared" si="0"/>
        <v>1</v>
      </c>
    </row>
    <row r="31" spans="1:7" ht="15.75">
      <c r="A31" s="171" t="s">
        <v>280</v>
      </c>
      <c r="B31" s="163">
        <v>20</v>
      </c>
      <c r="C31" s="163">
        <v>15</v>
      </c>
      <c r="D31" s="409">
        <v>15</v>
      </c>
      <c r="E31" s="170">
        <f t="shared" si="0"/>
        <v>1</v>
      </c>
    </row>
    <row r="32" spans="1:7" ht="15.75">
      <c r="A32" s="161" t="s">
        <v>261</v>
      </c>
      <c r="B32" s="162">
        <v>0</v>
      </c>
      <c r="C32" s="162">
        <v>26</v>
      </c>
      <c r="D32" s="408">
        <v>26</v>
      </c>
      <c r="E32" s="160">
        <v>0</v>
      </c>
    </row>
    <row r="33" spans="1:5" ht="16.5" thickBot="1">
      <c r="A33" s="164" t="s">
        <v>281</v>
      </c>
      <c r="B33" s="172">
        <v>0</v>
      </c>
      <c r="C33" s="172">
        <v>20</v>
      </c>
      <c r="D33" s="412">
        <v>20</v>
      </c>
      <c r="E33" s="166">
        <f t="shared" si="0"/>
        <v>1</v>
      </c>
    </row>
    <row r="34" spans="1:5" ht="15.75">
      <c r="A34" s="173" t="s">
        <v>282</v>
      </c>
      <c r="B34" s="174">
        <f>SUM(B5+B16)</f>
        <v>18319</v>
      </c>
      <c r="C34" s="174">
        <f>C5+C16</f>
        <v>15870</v>
      </c>
      <c r="D34" s="174">
        <f>D5+D16</f>
        <v>15870</v>
      </c>
      <c r="E34" s="175">
        <f t="shared" si="0"/>
        <v>1</v>
      </c>
    </row>
    <row r="35" spans="1:5" ht="15.75">
      <c r="A35" s="176" t="s">
        <v>283</v>
      </c>
      <c r="B35" s="177">
        <f>SUM(B36:B38)</f>
        <v>5290</v>
      </c>
      <c r="C35" s="177">
        <f>SUM(C36:C38)</f>
        <v>1219</v>
      </c>
      <c r="D35" s="177">
        <f>SUM(D36:D38)</f>
        <v>1219</v>
      </c>
      <c r="E35" s="178">
        <f t="shared" si="0"/>
        <v>1</v>
      </c>
    </row>
    <row r="36" spans="1:5" ht="15.75">
      <c r="A36" s="171" t="s">
        <v>284</v>
      </c>
      <c r="B36" s="163">
        <v>100</v>
      </c>
      <c r="C36" s="163">
        <v>179</v>
      </c>
      <c r="D36" s="409">
        <v>179</v>
      </c>
      <c r="E36" s="170">
        <f t="shared" si="0"/>
        <v>1</v>
      </c>
    </row>
    <row r="37" spans="1:5" ht="15.75">
      <c r="A37" s="171" t="s">
        <v>285</v>
      </c>
      <c r="B37" s="163">
        <v>1200</v>
      </c>
      <c r="C37" s="163">
        <v>535</v>
      </c>
      <c r="D37" s="409">
        <v>535</v>
      </c>
      <c r="E37" s="170">
        <f t="shared" si="0"/>
        <v>1</v>
      </c>
    </row>
    <row r="38" spans="1:5" ht="15.75">
      <c r="A38" s="171" t="s">
        <v>232</v>
      </c>
      <c r="B38" s="163">
        <v>3990</v>
      </c>
      <c r="C38" s="163">
        <v>505</v>
      </c>
      <c r="D38" s="163">
        <v>505</v>
      </c>
      <c r="E38" s="170">
        <f t="shared" si="0"/>
        <v>1</v>
      </c>
    </row>
    <row r="39" spans="1:5" ht="16.5" thickBot="1">
      <c r="A39" s="179" t="s">
        <v>286</v>
      </c>
      <c r="B39" s="180">
        <f>SUM(B5+B16+B35)</f>
        <v>23609</v>
      </c>
      <c r="C39" s="180">
        <f>C34+C35</f>
        <v>17089</v>
      </c>
      <c r="D39" s="180">
        <f>D34+D35</f>
        <v>17089</v>
      </c>
      <c r="E39" s="181">
        <f t="shared" si="0"/>
        <v>1</v>
      </c>
    </row>
    <row r="40" spans="1:5" ht="15.75">
      <c r="D40" s="402"/>
    </row>
    <row r="41" spans="1:5" ht="15.75">
      <c r="D41" s="407"/>
    </row>
    <row r="42" spans="1:5" ht="15.75">
      <c r="D42" s="407"/>
    </row>
  </sheetData>
  <mergeCells count="1">
    <mergeCell ref="A2:E2"/>
  </mergeCells>
  <pageMargins left="0.7" right="0.7" top="0.75" bottom="0.75" header="0.3" footer="0.51180555555555496"/>
  <pageSetup paperSize="9" scale="72" firstPageNumber="0" orientation="portrait" r:id="rId1"/>
  <headerFooter>
    <oddHeader>&amp;R&amp;"Times New Roman,Normál"&amp;9 5/2016. (V. 12.) önkormányzati rendelet
4. számú melléklete</oddHeader>
  </headerFooter>
  <colBreaks count="1" manualBreakCount="1">
    <brk id="5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6"/>
  <sheetViews>
    <sheetView view="pageLayout" topLeftCell="C1" zoomScale="85" zoomScaleNormal="70" zoomScalePageLayoutView="85" workbookViewId="0">
      <selection activeCell="C11" sqref="C11"/>
    </sheetView>
  </sheetViews>
  <sheetFormatPr defaultRowHeight="15"/>
  <cols>
    <col min="1" max="1" width="4.5703125"/>
    <col min="2" max="2" width="48.28515625"/>
    <col min="3" max="5" width="15.5703125" style="182"/>
    <col min="6" max="6" width="12.85546875" style="182" customWidth="1"/>
    <col min="7" max="7" width="8.42578125"/>
    <col min="8" max="8" width="12.42578125" hidden="1" customWidth="1"/>
    <col min="9" max="9" width="11.42578125" hidden="1" customWidth="1"/>
    <col min="10" max="1025" width="8.42578125"/>
  </cols>
  <sheetData>
    <row r="1" spans="1:9">
      <c r="C1"/>
      <c r="D1"/>
      <c r="E1"/>
      <c r="F1"/>
    </row>
    <row r="2" spans="1:9" ht="22.5" customHeight="1">
      <c r="A2" s="616" t="s">
        <v>287</v>
      </c>
      <c r="B2" s="616"/>
      <c r="C2" s="616"/>
      <c r="D2" s="616"/>
      <c r="E2" s="616"/>
      <c r="F2" s="616"/>
    </row>
    <row r="3" spans="1:9" ht="19.5">
      <c r="A3" s="183"/>
      <c r="B3" s="184"/>
      <c r="C3" s="185"/>
      <c r="D3" s="185"/>
      <c r="E3" s="185"/>
      <c r="F3" s="185"/>
    </row>
    <row r="4" spans="1:9">
      <c r="A4" s="186"/>
      <c r="B4" s="187"/>
      <c r="C4" s="188"/>
      <c r="D4" s="188"/>
      <c r="E4" s="188"/>
      <c r="F4" s="188"/>
    </row>
    <row r="5" spans="1:9" s="265" customFormat="1" ht="39.950000000000003" customHeight="1">
      <c r="A5" s="613" t="s">
        <v>288</v>
      </c>
      <c r="B5" s="613"/>
      <c r="C5" s="537" t="s">
        <v>2</v>
      </c>
      <c r="D5" s="533" t="s">
        <v>168</v>
      </c>
      <c r="E5" s="533" t="s">
        <v>429</v>
      </c>
      <c r="F5" s="538" t="s">
        <v>5</v>
      </c>
    </row>
    <row r="6" spans="1:9">
      <c r="A6" s="190">
        <v>1</v>
      </c>
      <c r="B6" s="191" t="s">
        <v>289</v>
      </c>
      <c r="C6" s="192">
        <v>6720</v>
      </c>
      <c r="D6" s="193">
        <v>20977</v>
      </c>
      <c r="E6" s="432">
        <v>20439</v>
      </c>
      <c r="F6" s="194">
        <f t="shared" ref="F6:F11" si="0">E6/D6</f>
        <v>0.97435286265910281</v>
      </c>
      <c r="H6" s="417">
        <v>16093417</v>
      </c>
      <c r="I6" s="417">
        <v>4345224</v>
      </c>
    </row>
    <row r="7" spans="1:9">
      <c r="A7" s="195">
        <v>2</v>
      </c>
      <c r="B7" s="196" t="s">
        <v>290</v>
      </c>
      <c r="C7" s="197">
        <v>1000</v>
      </c>
      <c r="D7" s="198">
        <v>0</v>
      </c>
      <c r="E7" s="424">
        <v>0</v>
      </c>
      <c r="F7" s="199">
        <v>0</v>
      </c>
    </row>
    <row r="8" spans="1:9">
      <c r="A8" s="195">
        <v>3</v>
      </c>
      <c r="B8" s="196" t="s">
        <v>291</v>
      </c>
      <c r="C8" s="197">
        <v>1000</v>
      </c>
      <c r="D8" s="198">
        <v>1000</v>
      </c>
      <c r="E8" s="424">
        <v>990</v>
      </c>
      <c r="F8" s="425">
        <f t="shared" si="0"/>
        <v>0.99</v>
      </c>
      <c r="H8" s="422">
        <v>780000</v>
      </c>
      <c r="I8" s="422">
        <v>210600</v>
      </c>
    </row>
    <row r="9" spans="1:9">
      <c r="A9" s="195">
        <v>4</v>
      </c>
      <c r="B9" s="196" t="s">
        <v>292</v>
      </c>
      <c r="C9" s="197">
        <v>1000</v>
      </c>
      <c r="D9" s="198">
        <v>1000</v>
      </c>
      <c r="E9" s="424">
        <v>699</v>
      </c>
      <c r="F9" s="425">
        <f t="shared" si="0"/>
        <v>0.69899999999999995</v>
      </c>
      <c r="H9" s="422">
        <v>550000</v>
      </c>
      <c r="I9" s="422">
        <v>148500</v>
      </c>
    </row>
    <row r="10" spans="1:9">
      <c r="A10" s="195">
        <v>5</v>
      </c>
      <c r="B10" s="196" t="s">
        <v>293</v>
      </c>
      <c r="C10" s="200">
        <v>3000</v>
      </c>
      <c r="D10" s="201">
        <v>0</v>
      </c>
      <c r="E10" s="427">
        <v>0</v>
      </c>
      <c r="F10" s="199">
        <v>0</v>
      </c>
    </row>
    <row r="11" spans="1:9">
      <c r="A11" s="195">
        <v>6</v>
      </c>
      <c r="B11" s="196" t="s">
        <v>294</v>
      </c>
      <c r="C11" s="200">
        <v>21733</v>
      </c>
      <c r="D11" s="201">
        <v>20251</v>
      </c>
      <c r="E11" s="427">
        <v>20251</v>
      </c>
      <c r="F11" s="202">
        <f t="shared" si="0"/>
        <v>1</v>
      </c>
      <c r="H11" s="417">
        <v>15950057</v>
      </c>
      <c r="I11" s="417">
        <v>4301115</v>
      </c>
    </row>
    <row r="12" spans="1:9">
      <c r="A12" s="614" t="s">
        <v>295</v>
      </c>
      <c r="B12" s="614"/>
      <c r="C12" s="203">
        <f>SUM(C6:C11)</f>
        <v>34453</v>
      </c>
      <c r="D12" s="204">
        <f>SUM(D6:D11)</f>
        <v>43228</v>
      </c>
      <c r="E12" s="204">
        <f>SUM(E6:E11)</f>
        <v>42379</v>
      </c>
      <c r="F12" s="205">
        <f>E12/D12</f>
        <v>0.98035995188303882</v>
      </c>
    </row>
    <row r="13" spans="1:9">
      <c r="A13" s="206"/>
      <c r="B13" s="206"/>
      <c r="C13" s="207"/>
      <c r="D13" s="207"/>
      <c r="E13" s="207"/>
      <c r="F13" s="207"/>
    </row>
    <row r="14" spans="1:9" ht="15.75" thickBot="1">
      <c r="A14" s="206"/>
      <c r="B14" s="206"/>
      <c r="C14" s="207"/>
      <c r="D14" s="207"/>
      <c r="E14" s="207"/>
      <c r="F14" s="207"/>
    </row>
    <row r="15" spans="1:9" ht="39.950000000000003" customHeight="1">
      <c r="A15" s="613" t="s">
        <v>296</v>
      </c>
      <c r="B15" s="613"/>
      <c r="C15" s="537" t="s">
        <v>2</v>
      </c>
      <c r="D15" s="534" t="s">
        <v>168</v>
      </c>
      <c r="E15" s="534" t="s">
        <v>429</v>
      </c>
      <c r="F15" s="536" t="s">
        <v>5</v>
      </c>
    </row>
    <row r="16" spans="1:9">
      <c r="A16" s="208">
        <v>1</v>
      </c>
      <c r="B16" s="191" t="s">
        <v>289</v>
      </c>
      <c r="C16" s="209">
        <v>6780</v>
      </c>
      <c r="D16" s="209">
        <v>3356</v>
      </c>
      <c r="E16" s="431">
        <v>3165</v>
      </c>
      <c r="F16" s="210">
        <f t="shared" ref="F16:F22" si="1">E16/D16</f>
        <v>0.94308700834326575</v>
      </c>
      <c r="H16" s="417">
        <v>2492593</v>
      </c>
      <c r="I16" s="417">
        <v>672996</v>
      </c>
    </row>
    <row r="17" spans="1:9">
      <c r="A17" s="211">
        <v>2</v>
      </c>
      <c r="B17" s="196" t="s">
        <v>297</v>
      </c>
      <c r="C17" s="201">
        <v>600</v>
      </c>
      <c r="D17" s="200">
        <v>400</v>
      </c>
      <c r="E17" s="427">
        <v>400</v>
      </c>
      <c r="F17" s="429">
        <f t="shared" si="1"/>
        <v>1</v>
      </c>
      <c r="H17" s="417">
        <v>315000</v>
      </c>
      <c r="I17" s="417">
        <v>85050</v>
      </c>
    </row>
    <row r="18" spans="1:9">
      <c r="A18" s="211">
        <v>3</v>
      </c>
      <c r="B18" s="36" t="s">
        <v>298</v>
      </c>
      <c r="C18" s="201">
        <v>400</v>
      </c>
      <c r="D18" s="200">
        <v>1737</v>
      </c>
      <c r="E18" s="427">
        <v>1737</v>
      </c>
      <c r="F18" s="429">
        <f t="shared" si="1"/>
        <v>1</v>
      </c>
      <c r="H18" s="417">
        <v>1410000</v>
      </c>
      <c r="I18" s="417">
        <v>326700</v>
      </c>
    </row>
    <row r="19" spans="1:9">
      <c r="A19" s="213">
        <v>4</v>
      </c>
      <c r="B19" s="214" t="s">
        <v>299</v>
      </c>
      <c r="C19" s="215"/>
      <c r="D19" s="419">
        <v>58</v>
      </c>
      <c r="E19" s="427">
        <v>58</v>
      </c>
      <c r="F19" s="429">
        <f t="shared" si="1"/>
        <v>1</v>
      </c>
      <c r="H19">
        <v>45914</v>
      </c>
      <c r="I19">
        <v>12398</v>
      </c>
    </row>
    <row r="20" spans="1:9">
      <c r="A20" s="213">
        <v>5</v>
      </c>
      <c r="B20" s="214" t="s">
        <v>300</v>
      </c>
      <c r="C20" s="215"/>
      <c r="D20" s="419">
        <v>315</v>
      </c>
      <c r="E20" s="427">
        <v>315</v>
      </c>
      <c r="F20" s="429">
        <f t="shared" si="1"/>
        <v>1</v>
      </c>
      <c r="H20">
        <v>248000</v>
      </c>
      <c r="I20">
        <v>66960</v>
      </c>
    </row>
    <row r="21" spans="1:9">
      <c r="A21" s="213">
        <v>6</v>
      </c>
      <c r="B21" s="423" t="s">
        <v>437</v>
      </c>
      <c r="C21" s="215"/>
      <c r="D21" s="419">
        <v>185</v>
      </c>
      <c r="E21" s="427">
        <v>120</v>
      </c>
      <c r="F21" s="430">
        <f t="shared" si="1"/>
        <v>0.64864864864864868</v>
      </c>
      <c r="H21">
        <v>120000</v>
      </c>
      <c r="I21">
        <v>0</v>
      </c>
    </row>
    <row r="22" spans="1:9" ht="15.75" thickBot="1">
      <c r="A22" s="614" t="s">
        <v>301</v>
      </c>
      <c r="B22" s="614"/>
      <c r="C22" s="216">
        <f>SUM(C16:C20)</f>
        <v>7780</v>
      </c>
      <c r="D22" s="216">
        <f>SUM(D16:D21)</f>
        <v>6051</v>
      </c>
      <c r="E22" s="204">
        <f>SUM(E16:E21)</f>
        <v>5795</v>
      </c>
      <c r="F22" s="217">
        <f t="shared" si="1"/>
        <v>0.95769294331515453</v>
      </c>
    </row>
    <row r="23" spans="1:9">
      <c r="A23" s="218"/>
      <c r="B23" s="218"/>
      <c r="C23" s="219"/>
      <c r="D23" s="219"/>
      <c r="E23" s="219"/>
      <c r="F23" s="219"/>
    </row>
    <row r="24" spans="1:9" ht="15.75" thickBot="1">
      <c r="A24" s="218"/>
      <c r="B24" s="218"/>
      <c r="C24" s="219"/>
      <c r="D24" s="219"/>
      <c r="E24" s="219"/>
      <c r="F24" s="219"/>
    </row>
    <row r="25" spans="1:9" ht="39.950000000000003" customHeight="1">
      <c r="A25" s="613" t="s">
        <v>433</v>
      </c>
      <c r="B25" s="613"/>
      <c r="C25" s="539" t="s">
        <v>2</v>
      </c>
      <c r="D25" s="534" t="s">
        <v>168</v>
      </c>
      <c r="E25" s="534" t="s">
        <v>429</v>
      </c>
      <c r="F25" s="536" t="s">
        <v>5</v>
      </c>
    </row>
    <row r="26" spans="1:9">
      <c r="A26" s="208">
        <v>1</v>
      </c>
      <c r="B26" s="191" t="s">
        <v>302</v>
      </c>
      <c r="C26" s="192">
        <v>105</v>
      </c>
      <c r="D26" s="209">
        <v>105</v>
      </c>
      <c r="E26" s="426">
        <v>105</v>
      </c>
      <c r="F26" s="210">
        <f t="shared" ref="F26:F42" si="2">E26/D26</f>
        <v>1</v>
      </c>
      <c r="H26" s="417">
        <v>82900</v>
      </c>
      <c r="I26" s="417">
        <v>22383</v>
      </c>
    </row>
    <row r="27" spans="1:9">
      <c r="A27" s="211">
        <v>2</v>
      </c>
      <c r="B27" s="196" t="s">
        <v>303</v>
      </c>
      <c r="C27" s="200"/>
      <c r="D27" s="201">
        <v>25</v>
      </c>
      <c r="E27" s="427">
        <v>25</v>
      </c>
      <c r="F27" s="212">
        <f t="shared" si="2"/>
        <v>1</v>
      </c>
      <c r="H27">
        <v>19606</v>
      </c>
      <c r="I27">
        <v>5294</v>
      </c>
    </row>
    <row r="28" spans="1:9">
      <c r="A28" s="211">
        <v>3</v>
      </c>
      <c r="B28" s="196" t="s">
        <v>304</v>
      </c>
      <c r="C28" s="200"/>
      <c r="D28" s="201">
        <v>18</v>
      </c>
      <c r="E28" s="427">
        <v>18</v>
      </c>
      <c r="F28" s="212">
        <f t="shared" si="2"/>
        <v>1</v>
      </c>
      <c r="H28">
        <v>14323</v>
      </c>
      <c r="I28">
        <v>3867</v>
      </c>
    </row>
    <row r="29" spans="1:9">
      <c r="A29" s="211">
        <v>4</v>
      </c>
      <c r="B29" s="196" t="s">
        <v>305</v>
      </c>
      <c r="C29" s="200"/>
      <c r="D29" s="201">
        <v>13</v>
      </c>
      <c r="E29" s="427">
        <v>13</v>
      </c>
      <c r="F29" s="212">
        <f t="shared" si="2"/>
        <v>1</v>
      </c>
      <c r="H29">
        <v>10228</v>
      </c>
      <c r="I29">
        <v>2762</v>
      </c>
    </row>
    <row r="30" spans="1:9">
      <c r="A30" s="211">
        <v>5</v>
      </c>
      <c r="B30" s="196" t="s">
        <v>306</v>
      </c>
      <c r="C30" s="200"/>
      <c r="D30" s="201">
        <v>46</v>
      </c>
      <c r="E30" s="427">
        <v>46</v>
      </c>
      <c r="F30" s="212">
        <f t="shared" si="2"/>
        <v>1</v>
      </c>
      <c r="H30">
        <v>35947</v>
      </c>
      <c r="I30">
        <v>9705</v>
      </c>
    </row>
    <row r="31" spans="1:9">
      <c r="A31" s="211">
        <v>6</v>
      </c>
      <c r="B31" s="196" t="s">
        <v>307</v>
      </c>
      <c r="C31" s="200"/>
      <c r="D31" s="201">
        <v>12</v>
      </c>
      <c r="E31" s="427">
        <v>12</v>
      </c>
      <c r="F31" s="212">
        <f t="shared" si="2"/>
        <v>1</v>
      </c>
      <c r="H31">
        <v>9055</v>
      </c>
      <c r="I31">
        <v>2445</v>
      </c>
    </row>
    <row r="32" spans="1:9">
      <c r="A32" s="211">
        <v>7</v>
      </c>
      <c r="B32" s="196" t="s">
        <v>308</v>
      </c>
      <c r="C32" s="200"/>
      <c r="D32" s="201">
        <v>49</v>
      </c>
      <c r="E32" s="427">
        <v>49</v>
      </c>
      <c r="F32" s="212">
        <f t="shared" si="2"/>
        <v>1</v>
      </c>
      <c r="H32">
        <v>38504</v>
      </c>
      <c r="I32">
        <v>10396</v>
      </c>
    </row>
    <row r="33" spans="1:9">
      <c r="A33" s="211">
        <v>8</v>
      </c>
      <c r="B33" s="196" t="s">
        <v>436</v>
      </c>
      <c r="C33" s="200"/>
      <c r="D33" s="201">
        <v>271</v>
      </c>
      <c r="E33" s="427">
        <v>271</v>
      </c>
      <c r="F33" s="212">
        <f t="shared" si="2"/>
        <v>1</v>
      </c>
      <c r="H33">
        <v>213247</v>
      </c>
      <c r="I33">
        <v>57576</v>
      </c>
    </row>
    <row r="34" spans="1:9">
      <c r="A34" s="211">
        <v>9</v>
      </c>
      <c r="B34" s="196" t="s">
        <v>309</v>
      </c>
      <c r="C34" s="200"/>
      <c r="D34" s="201">
        <v>40</v>
      </c>
      <c r="E34" s="427">
        <v>40</v>
      </c>
      <c r="F34" s="212">
        <f t="shared" si="2"/>
        <v>1</v>
      </c>
      <c r="H34">
        <v>31417</v>
      </c>
      <c r="I34">
        <v>8483</v>
      </c>
    </row>
    <row r="35" spans="1:9">
      <c r="A35" s="211">
        <v>10</v>
      </c>
      <c r="B35" s="196" t="s">
        <v>310</v>
      </c>
      <c r="C35" s="200"/>
      <c r="D35" s="201">
        <v>25</v>
      </c>
      <c r="E35" s="427">
        <v>25</v>
      </c>
      <c r="F35" s="212">
        <f t="shared" si="2"/>
        <v>1</v>
      </c>
      <c r="H35">
        <v>19677</v>
      </c>
      <c r="I35">
        <v>5313</v>
      </c>
    </row>
    <row r="36" spans="1:9">
      <c r="A36" s="211">
        <v>11</v>
      </c>
      <c r="B36" s="196" t="s">
        <v>439</v>
      </c>
      <c r="C36" s="200"/>
      <c r="D36" s="201">
        <v>34</v>
      </c>
      <c r="E36" s="427">
        <v>34</v>
      </c>
      <c r="F36" s="212">
        <f t="shared" si="2"/>
        <v>1</v>
      </c>
      <c r="H36">
        <v>26756</v>
      </c>
      <c r="I36">
        <v>7224</v>
      </c>
    </row>
    <row r="37" spans="1:9">
      <c r="A37" s="213">
        <v>12</v>
      </c>
      <c r="B37" s="418" t="s">
        <v>430</v>
      </c>
      <c r="C37" s="419"/>
      <c r="D37" s="215">
        <v>122</v>
      </c>
      <c r="E37" s="428">
        <v>122</v>
      </c>
      <c r="F37" s="266">
        <f t="shared" si="2"/>
        <v>1</v>
      </c>
      <c r="H37">
        <v>95976</v>
      </c>
      <c r="I37" s="420">
        <v>25914</v>
      </c>
    </row>
    <row r="38" spans="1:9">
      <c r="A38" s="213">
        <v>13</v>
      </c>
      <c r="B38" s="418" t="s">
        <v>431</v>
      </c>
      <c r="C38" s="419"/>
      <c r="D38" s="215">
        <v>90</v>
      </c>
      <c r="E38" s="428">
        <v>90</v>
      </c>
      <c r="F38" s="266">
        <f t="shared" si="2"/>
        <v>1</v>
      </c>
      <c r="H38">
        <v>70834</v>
      </c>
      <c r="I38" s="421">
        <v>19126</v>
      </c>
    </row>
    <row r="39" spans="1:9">
      <c r="A39" s="213">
        <v>14</v>
      </c>
      <c r="B39" s="418" t="s">
        <v>432</v>
      </c>
      <c r="C39" s="419"/>
      <c r="D39" s="215">
        <v>10041</v>
      </c>
      <c r="E39" s="428">
        <v>10041</v>
      </c>
      <c r="F39" s="266">
        <f t="shared" si="2"/>
        <v>1</v>
      </c>
      <c r="H39">
        <v>7935000</v>
      </c>
      <c r="I39" s="421">
        <v>2106000</v>
      </c>
    </row>
    <row r="40" spans="1:9">
      <c r="A40" s="213">
        <v>15</v>
      </c>
      <c r="B40" s="418" t="s">
        <v>434</v>
      </c>
      <c r="C40" s="419"/>
      <c r="D40" s="215">
        <v>38</v>
      </c>
      <c r="E40" s="428">
        <v>38</v>
      </c>
      <c r="F40" s="266">
        <f t="shared" si="2"/>
        <v>1</v>
      </c>
      <c r="H40">
        <v>30318</v>
      </c>
      <c r="I40" s="421">
        <v>8186</v>
      </c>
    </row>
    <row r="41" spans="1:9">
      <c r="A41" s="213">
        <v>16</v>
      </c>
      <c r="B41" s="418" t="s">
        <v>435</v>
      </c>
      <c r="C41" s="419"/>
      <c r="D41" s="215">
        <v>55</v>
      </c>
      <c r="E41" s="428">
        <v>55</v>
      </c>
      <c r="F41" s="266">
        <f t="shared" si="2"/>
        <v>1</v>
      </c>
      <c r="H41">
        <v>43700</v>
      </c>
      <c r="I41" s="421">
        <v>11799</v>
      </c>
    </row>
    <row r="42" spans="1:9" ht="15.75" thickBot="1">
      <c r="A42" s="614" t="s">
        <v>311</v>
      </c>
      <c r="B42" s="614"/>
      <c r="C42" s="203">
        <f>SUM(C26:C36)</f>
        <v>105</v>
      </c>
      <c r="D42" s="216">
        <f>SUM(D26:D41)</f>
        <v>10984</v>
      </c>
      <c r="E42" s="216">
        <f>SUM(E26:E41)</f>
        <v>10984</v>
      </c>
      <c r="F42" s="217">
        <f t="shared" si="2"/>
        <v>1</v>
      </c>
    </row>
    <row r="43" spans="1:9">
      <c r="A43" s="218"/>
      <c r="B43" s="218"/>
      <c r="C43" s="219"/>
      <c r="D43" s="219"/>
      <c r="E43" s="219"/>
      <c r="F43" s="219"/>
    </row>
    <row r="45" spans="1:9" ht="15.75" thickBot="1"/>
    <row r="46" spans="1:9" ht="16.5" thickBot="1">
      <c r="A46" s="615" t="s">
        <v>312</v>
      </c>
      <c r="B46" s="615"/>
      <c r="C46" s="220">
        <f>SUM(C12+C22+C42)</f>
        <v>42338</v>
      </c>
      <c r="D46" s="220">
        <f>D12+D22+D42</f>
        <v>60263</v>
      </c>
      <c r="E46" s="220">
        <f>E12+E22+E42</f>
        <v>59158</v>
      </c>
      <c r="F46" s="221">
        <f>E46/D46</f>
        <v>0.98166370741582731</v>
      </c>
      <c r="H46" s="403">
        <f>SUM(H6:H11)+SUM(H16:H20)+SUM(H26:H41)</f>
        <v>46562469</v>
      </c>
      <c r="I46" s="403">
        <f>SUM(I6:I11)+SUM(I16:I20)+SUM(I26:I41)</f>
        <v>12476016</v>
      </c>
    </row>
  </sheetData>
  <mergeCells count="8">
    <mergeCell ref="A25:B25"/>
    <mergeCell ref="A42:B42"/>
    <mergeCell ref="A46:B46"/>
    <mergeCell ref="A2:F2"/>
    <mergeCell ref="A5:B5"/>
    <mergeCell ref="A12:B12"/>
    <mergeCell ref="A15:B15"/>
    <mergeCell ref="A22:B22"/>
  </mergeCells>
  <pageMargins left="0.7" right="0.7" top="0.75" bottom="0.75" header="0.3" footer="0.51180555555555496"/>
  <pageSetup paperSize="9" scale="72" firstPageNumber="0" orientation="portrait" r:id="rId1"/>
  <headerFooter>
    <oddHeader>&amp;R&amp;"Times New Roman,Normál"&amp;9 5/2016. (V. 12.) önkormányzati rendelet
5. számú melléklete</oddHeader>
  </headerFooter>
  <colBreaks count="1" manualBreakCount="1">
    <brk id="6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B2:P35"/>
  <sheetViews>
    <sheetView view="pageLayout" zoomScale="55" zoomScaleNormal="70" zoomScalePageLayoutView="55" workbookViewId="0">
      <selection activeCell="B44" sqref="B44"/>
    </sheetView>
  </sheetViews>
  <sheetFormatPr defaultColWidth="7.140625" defaultRowHeight="15"/>
  <cols>
    <col min="2" max="2" width="45.7109375" bestFit="1" customWidth="1"/>
    <col min="3" max="5" width="11.28515625" customWidth="1"/>
    <col min="6" max="6" width="9.28515625" customWidth="1"/>
    <col min="7" max="7" width="48.85546875" bestFit="1" customWidth="1"/>
    <col min="8" max="10" width="11.28515625" customWidth="1"/>
    <col min="11" max="11" width="9.28515625" customWidth="1"/>
  </cols>
  <sheetData>
    <row r="2" spans="2:11" ht="58.5" customHeight="1">
      <c r="B2" s="617" t="s">
        <v>313</v>
      </c>
      <c r="C2" s="617"/>
      <c r="D2" s="617"/>
      <c r="E2" s="617"/>
      <c r="F2" s="617"/>
      <c r="G2" s="617"/>
      <c r="H2" s="617"/>
      <c r="I2" s="617"/>
      <c r="J2" s="617"/>
      <c r="K2" s="617"/>
    </row>
    <row r="3" spans="2:11" ht="43.5" customHeight="1">
      <c r="B3" s="152"/>
      <c r="C3" s="222"/>
      <c r="D3" s="222"/>
      <c r="E3" s="222"/>
      <c r="F3" s="222"/>
      <c r="G3" s="222"/>
      <c r="H3" s="222"/>
      <c r="I3" s="222"/>
      <c r="J3" s="222"/>
      <c r="K3" s="222"/>
    </row>
    <row r="4" spans="2:11" ht="40.5">
      <c r="B4" s="189" t="s">
        <v>314</v>
      </c>
      <c r="C4" s="532" t="s">
        <v>2</v>
      </c>
      <c r="D4" s="533" t="s">
        <v>3</v>
      </c>
      <c r="E4" s="534" t="s">
        <v>429</v>
      </c>
      <c r="F4" s="535" t="s">
        <v>5</v>
      </c>
      <c r="G4" s="223" t="s">
        <v>315</v>
      </c>
      <c r="H4" s="532" t="s">
        <v>2</v>
      </c>
      <c r="I4" s="533" t="s">
        <v>3</v>
      </c>
      <c r="J4" s="534" t="s">
        <v>429</v>
      </c>
      <c r="K4" s="536" t="s">
        <v>5</v>
      </c>
    </row>
    <row r="5" spans="2:11">
      <c r="B5" s="224" t="s">
        <v>48</v>
      </c>
      <c r="C5" s="225">
        <f>SUM(C6:C8)</f>
        <v>3940</v>
      </c>
      <c r="D5" s="225">
        <v>8099</v>
      </c>
      <c r="E5" s="225">
        <v>7940</v>
      </c>
      <c r="F5" s="226">
        <f>E5/D5</f>
        <v>0.98036794666008154</v>
      </c>
      <c r="G5" s="227" t="s">
        <v>9</v>
      </c>
      <c r="H5" s="225">
        <f>Összesítő!L4</f>
        <v>16937</v>
      </c>
      <c r="I5" s="225">
        <v>17374</v>
      </c>
      <c r="J5" s="225">
        <v>17373</v>
      </c>
      <c r="K5" s="210">
        <f t="shared" ref="K5:K13" si="0">J5/I5</f>
        <v>0.99994244273051691</v>
      </c>
    </row>
    <row r="6" spans="2:11">
      <c r="B6" s="228" t="s">
        <v>316</v>
      </c>
      <c r="C6" s="229">
        <v>2875</v>
      </c>
      <c r="D6" s="229">
        <v>325</v>
      </c>
      <c r="E6" s="229">
        <v>325</v>
      </c>
      <c r="F6" s="230">
        <f>E6/D6</f>
        <v>1</v>
      </c>
      <c r="G6" s="231" t="s">
        <v>317</v>
      </c>
      <c r="H6" s="39">
        <f>Összesítő!L5</f>
        <v>3818</v>
      </c>
      <c r="I6" s="39">
        <v>3908</v>
      </c>
      <c r="J6" s="39">
        <v>3908</v>
      </c>
      <c r="K6" s="212">
        <f t="shared" si="0"/>
        <v>1</v>
      </c>
    </row>
    <row r="7" spans="2:11">
      <c r="B7" s="228" t="s">
        <v>318</v>
      </c>
      <c r="C7" s="229"/>
      <c r="D7" s="229"/>
      <c r="E7" s="229"/>
      <c r="F7" s="230"/>
      <c r="G7" s="231" t="s">
        <v>319</v>
      </c>
      <c r="H7" s="39">
        <v>23710</v>
      </c>
      <c r="I7" s="39">
        <v>30276</v>
      </c>
      <c r="J7" s="39">
        <v>29346</v>
      </c>
      <c r="K7" s="212">
        <f t="shared" si="0"/>
        <v>0.9692826000792707</v>
      </c>
    </row>
    <row r="8" spans="2:11">
      <c r="B8" s="228" t="s">
        <v>320</v>
      </c>
      <c r="C8" s="229">
        <v>1065</v>
      </c>
      <c r="D8" s="229">
        <v>773</v>
      </c>
      <c r="E8" s="229">
        <v>773</v>
      </c>
      <c r="F8" s="230">
        <f t="shared" ref="F8:F15" si="1">E8/D8</f>
        <v>1</v>
      </c>
      <c r="G8" s="232" t="s">
        <v>321</v>
      </c>
      <c r="H8" s="229">
        <v>2760</v>
      </c>
      <c r="I8" s="229">
        <v>2974</v>
      </c>
      <c r="J8" s="229">
        <v>2878</v>
      </c>
      <c r="K8" s="233">
        <f t="shared" si="0"/>
        <v>0.9677202420981843</v>
      </c>
    </row>
    <row r="9" spans="2:11">
      <c r="B9" s="234" t="s">
        <v>322</v>
      </c>
      <c r="C9" s="39">
        <f>SUM(C10:C12)</f>
        <v>19190</v>
      </c>
      <c r="D9" s="39">
        <f>SUM(D10:D12)</f>
        <v>30252</v>
      </c>
      <c r="E9" s="39">
        <f>SUM(E10:E12)</f>
        <v>19453</v>
      </c>
      <c r="F9" s="235">
        <f t="shared" si="1"/>
        <v>0.64303186566177439</v>
      </c>
      <c r="G9" s="232" t="s">
        <v>323</v>
      </c>
      <c r="H9" s="229">
        <v>1820</v>
      </c>
      <c r="I9" s="229">
        <v>1820</v>
      </c>
      <c r="J9" s="229">
        <v>1802</v>
      </c>
      <c r="K9" s="233">
        <f t="shared" si="0"/>
        <v>0.99010989010989015</v>
      </c>
    </row>
    <row r="10" spans="2:11">
      <c r="B10" s="236" t="s">
        <v>324</v>
      </c>
      <c r="C10" s="229">
        <v>16290</v>
      </c>
      <c r="D10" s="229">
        <v>24758</v>
      </c>
      <c r="E10" s="229">
        <v>16545</v>
      </c>
      <c r="F10" s="230">
        <f t="shared" si="1"/>
        <v>0.66826884239437756</v>
      </c>
      <c r="G10" s="231" t="s">
        <v>15</v>
      </c>
      <c r="H10" s="39">
        <f>SUM(H11:H13)</f>
        <v>23609</v>
      </c>
      <c r="I10" s="39">
        <f>SUM(I11:I13)</f>
        <v>17089</v>
      </c>
      <c r="J10" s="39">
        <f>SUM(J11:J13)</f>
        <v>17089</v>
      </c>
      <c r="K10" s="212">
        <f t="shared" si="0"/>
        <v>1</v>
      </c>
    </row>
    <row r="11" spans="2:11">
      <c r="B11" s="236" t="s">
        <v>325</v>
      </c>
      <c r="C11" s="229">
        <v>2800</v>
      </c>
      <c r="D11" s="229">
        <v>3713</v>
      </c>
      <c r="E11" s="229">
        <v>2630</v>
      </c>
      <c r="F11" s="230">
        <f t="shared" si="1"/>
        <v>0.70832211150013469</v>
      </c>
      <c r="G11" s="232" t="s">
        <v>326</v>
      </c>
      <c r="H11" s="229">
        <v>7174</v>
      </c>
      <c r="I11" s="229">
        <v>6295</v>
      </c>
      <c r="J11" s="229">
        <v>6295</v>
      </c>
      <c r="K11" s="233">
        <f t="shared" si="0"/>
        <v>1</v>
      </c>
    </row>
    <row r="12" spans="2:11">
      <c r="B12" s="236" t="s">
        <v>327</v>
      </c>
      <c r="C12" s="229">
        <v>100</v>
      </c>
      <c r="D12" s="229">
        <v>1781</v>
      </c>
      <c r="E12" s="229">
        <v>278</v>
      </c>
      <c r="F12" s="230">
        <f t="shared" si="1"/>
        <v>0.15609208309938236</v>
      </c>
      <c r="G12" s="232" t="s">
        <v>328</v>
      </c>
      <c r="H12" s="229">
        <v>11145</v>
      </c>
      <c r="I12" s="229">
        <v>9575</v>
      </c>
      <c r="J12" s="229">
        <v>9575</v>
      </c>
      <c r="K12" s="233">
        <f t="shared" si="0"/>
        <v>1</v>
      </c>
    </row>
    <row r="13" spans="2:11">
      <c r="B13" s="234" t="s">
        <v>329</v>
      </c>
      <c r="C13" s="39">
        <v>29255</v>
      </c>
      <c r="D13" s="39">
        <v>28521</v>
      </c>
      <c r="E13" s="39">
        <v>28520</v>
      </c>
      <c r="F13" s="235">
        <f t="shared" si="1"/>
        <v>0.99996493811577436</v>
      </c>
      <c r="G13" s="232" t="s">
        <v>330</v>
      </c>
      <c r="H13" s="229">
        <v>5290</v>
      </c>
      <c r="I13" s="229">
        <v>1219</v>
      </c>
      <c r="J13" s="229">
        <v>1219</v>
      </c>
      <c r="K13" s="233">
        <f t="shared" si="0"/>
        <v>1</v>
      </c>
    </row>
    <row r="14" spans="2:11">
      <c r="B14" s="234" t="s">
        <v>331</v>
      </c>
      <c r="C14" s="39">
        <f>Összesítő!L70</f>
        <v>13291</v>
      </c>
      <c r="D14" s="39">
        <v>14550</v>
      </c>
      <c r="E14" s="39">
        <v>12003</v>
      </c>
      <c r="F14" s="235">
        <f t="shared" si="1"/>
        <v>0.82494845360824742</v>
      </c>
      <c r="G14" s="231" t="s">
        <v>23</v>
      </c>
      <c r="H14" s="39">
        <v>4000</v>
      </c>
      <c r="I14" s="39">
        <v>17381</v>
      </c>
      <c r="J14" s="39"/>
      <c r="K14" s="212">
        <v>0</v>
      </c>
    </row>
    <row r="15" spans="2:11">
      <c r="B15" s="228" t="s">
        <v>332</v>
      </c>
      <c r="C15" s="229">
        <v>5104</v>
      </c>
      <c r="D15" s="229">
        <v>4351</v>
      </c>
      <c r="E15" s="229">
        <v>4351</v>
      </c>
      <c r="F15" s="230">
        <f t="shared" si="1"/>
        <v>1</v>
      </c>
      <c r="G15" s="231" t="s">
        <v>441</v>
      </c>
      <c r="H15" s="39"/>
      <c r="I15" s="39">
        <v>1155</v>
      </c>
      <c r="J15" s="39">
        <v>1155</v>
      </c>
      <c r="K15" s="212">
        <f>J15/I15</f>
        <v>1</v>
      </c>
    </row>
    <row r="16" spans="2:11">
      <c r="B16" s="234" t="s">
        <v>333</v>
      </c>
      <c r="C16" s="39"/>
      <c r="D16" s="39"/>
      <c r="E16" s="39"/>
      <c r="F16" s="235"/>
      <c r="G16" s="231" t="s">
        <v>442</v>
      </c>
      <c r="H16" s="39"/>
      <c r="I16" s="39">
        <v>637</v>
      </c>
      <c r="J16" s="39">
        <v>637</v>
      </c>
      <c r="K16" s="212">
        <f>J16/I16</f>
        <v>1</v>
      </c>
    </row>
    <row r="17" spans="2:16">
      <c r="B17" s="234" t="s">
        <v>334</v>
      </c>
      <c r="C17" s="39">
        <v>6398</v>
      </c>
      <c r="D17" s="39">
        <v>6398</v>
      </c>
      <c r="E17" s="39">
        <v>6398</v>
      </c>
      <c r="F17" s="235">
        <f>E17/D17</f>
        <v>1</v>
      </c>
      <c r="G17" s="231"/>
      <c r="H17" s="39"/>
      <c r="I17" s="39"/>
      <c r="J17" s="39"/>
      <c r="K17" s="212"/>
    </row>
    <row r="18" spans="2:16">
      <c r="B18" s="237" t="s">
        <v>335</v>
      </c>
      <c r="C18" s="238">
        <f>SUM(C5,C9,C13,C14,C16,C17)</f>
        <v>72074</v>
      </c>
      <c r="D18" s="238">
        <f>SUM(D5,D9,D13,D14,D16,D17)</f>
        <v>87820</v>
      </c>
      <c r="E18" s="238">
        <f>SUM(E5,E9,E13,E14,E16,E17)</f>
        <v>74314</v>
      </c>
      <c r="F18" s="239">
        <f>E18/D18</f>
        <v>0.84620815304030972</v>
      </c>
      <c r="G18" s="240" t="s">
        <v>336</v>
      </c>
      <c r="H18" s="238">
        <f>SUM(H5+H6+H7+H10+H14)</f>
        <v>72074</v>
      </c>
      <c r="I18" s="238">
        <f>SUM(I5+I6+I7+I10+I14+I15+I16)</f>
        <v>87820</v>
      </c>
      <c r="J18" s="238">
        <f>SUM(J5+J6+J7+J10+J14+J15+J16)</f>
        <v>69508</v>
      </c>
      <c r="K18" s="217">
        <f>J18/I18</f>
        <v>0.79148257800045552</v>
      </c>
    </row>
    <row r="19" spans="2:16">
      <c r="B19" s="241"/>
      <c r="C19" s="242"/>
      <c r="D19" s="242"/>
      <c r="E19" s="242"/>
      <c r="F19" s="242"/>
      <c r="G19" s="241"/>
      <c r="H19" s="242"/>
      <c r="I19" s="242"/>
      <c r="J19" s="242"/>
      <c r="K19" s="242"/>
      <c r="L19" s="183"/>
    </row>
    <row r="20" spans="2:16" ht="40.5">
      <c r="B20" s="189" t="s">
        <v>337</v>
      </c>
      <c r="C20" s="532" t="s">
        <v>2</v>
      </c>
      <c r="D20" s="533" t="s">
        <v>3</v>
      </c>
      <c r="E20" s="534" t="s">
        <v>429</v>
      </c>
      <c r="F20" s="535" t="s">
        <v>5</v>
      </c>
      <c r="G20" s="223" t="s">
        <v>25</v>
      </c>
      <c r="H20" s="532" t="s">
        <v>2</v>
      </c>
      <c r="I20" s="533" t="s">
        <v>3</v>
      </c>
      <c r="J20" s="534" t="s">
        <v>429</v>
      </c>
      <c r="K20" s="536" t="s">
        <v>5</v>
      </c>
      <c r="O20" s="183"/>
      <c r="P20" s="183"/>
    </row>
    <row r="21" spans="2:16">
      <c r="B21" s="243" t="s">
        <v>338</v>
      </c>
      <c r="C21" s="225">
        <v>10424</v>
      </c>
      <c r="D21" s="244">
        <v>15764</v>
      </c>
      <c r="E21" s="225">
        <v>15711</v>
      </c>
      <c r="F21" s="226">
        <f>E21/D21</f>
        <v>0.99663790916011163</v>
      </c>
      <c r="G21" s="227" t="s">
        <v>339</v>
      </c>
      <c r="H21" s="225">
        <v>10630</v>
      </c>
      <c r="I21" s="225">
        <v>19315</v>
      </c>
      <c r="J21" s="225">
        <v>18586</v>
      </c>
      <c r="K21" s="210">
        <f t="shared" ref="K21:K27" si="2">J21/I21</f>
        <v>0.96225731296919492</v>
      </c>
      <c r="O21" s="245"/>
      <c r="P21" s="245"/>
    </row>
    <row r="22" spans="2:16">
      <c r="B22" s="246" t="s">
        <v>340</v>
      </c>
      <c r="C22" s="39"/>
      <c r="D22" s="247"/>
      <c r="E22" s="229"/>
      <c r="F22" s="248"/>
      <c r="G22" s="231" t="s">
        <v>341</v>
      </c>
      <c r="H22" s="39">
        <v>2441</v>
      </c>
      <c r="I22" s="39">
        <v>3368</v>
      </c>
      <c r="J22" s="39">
        <v>3303</v>
      </c>
      <c r="K22" s="212">
        <f t="shared" si="2"/>
        <v>0.98070071258907365</v>
      </c>
      <c r="O22" s="245"/>
      <c r="P22" s="245"/>
    </row>
    <row r="23" spans="2:16">
      <c r="B23" s="246" t="s">
        <v>342</v>
      </c>
      <c r="C23" s="39">
        <f>SUM(C24:C24)</f>
        <v>3856</v>
      </c>
      <c r="D23" s="39">
        <f>SUM(D24:D25)</f>
        <v>8078</v>
      </c>
      <c r="E23" s="39">
        <f>SUM(E24:E25)</f>
        <v>8064</v>
      </c>
      <c r="F23" s="235">
        <f t="shared" ref="F23:F30" si="3">E23/D23</f>
        <v>0.99826689774696709</v>
      </c>
      <c r="G23" s="232" t="s">
        <v>343</v>
      </c>
      <c r="H23" s="229">
        <v>1654</v>
      </c>
      <c r="I23" s="229">
        <v>1164</v>
      </c>
      <c r="J23" s="229">
        <v>1164</v>
      </c>
      <c r="K23" s="233">
        <f t="shared" si="2"/>
        <v>1</v>
      </c>
      <c r="O23" s="249"/>
      <c r="P23" s="249"/>
    </row>
    <row r="24" spans="2:16">
      <c r="B24" s="236" t="s">
        <v>344</v>
      </c>
      <c r="C24" s="229">
        <v>3856</v>
      </c>
      <c r="D24" s="247">
        <v>4256</v>
      </c>
      <c r="E24" s="229">
        <v>4242</v>
      </c>
      <c r="F24" s="230">
        <f t="shared" si="3"/>
        <v>0.99671052631578949</v>
      </c>
      <c r="G24" s="231" t="s">
        <v>345</v>
      </c>
      <c r="H24" s="39">
        <v>29162</v>
      </c>
      <c r="I24" s="39">
        <v>26596</v>
      </c>
      <c r="J24" s="39">
        <v>26285</v>
      </c>
      <c r="K24" s="212">
        <f t="shared" si="2"/>
        <v>0.98830651225748234</v>
      </c>
      <c r="O24" s="245"/>
      <c r="P24" s="245"/>
    </row>
    <row r="25" spans="2:16">
      <c r="B25" s="236" t="s">
        <v>458</v>
      </c>
      <c r="C25" s="229"/>
      <c r="D25" s="247">
        <v>3822</v>
      </c>
      <c r="E25" s="229">
        <v>3822</v>
      </c>
      <c r="F25" s="230">
        <f t="shared" si="3"/>
        <v>1</v>
      </c>
      <c r="G25" s="232" t="s">
        <v>347</v>
      </c>
      <c r="H25" s="229">
        <v>7325</v>
      </c>
      <c r="I25" s="229">
        <v>9005</v>
      </c>
      <c r="J25" s="229">
        <v>9005</v>
      </c>
      <c r="K25" s="233">
        <f t="shared" si="2"/>
        <v>1</v>
      </c>
      <c r="O25" s="249"/>
      <c r="P25" s="249"/>
    </row>
    <row r="26" spans="2:16">
      <c r="B26" s="234" t="s">
        <v>346</v>
      </c>
      <c r="C26" s="39">
        <v>14867</v>
      </c>
      <c r="D26" s="250">
        <v>14046</v>
      </c>
      <c r="E26" s="39">
        <v>13276</v>
      </c>
      <c r="F26" s="235">
        <f t="shared" si="3"/>
        <v>0.94518012245479144</v>
      </c>
      <c r="G26" s="231" t="s">
        <v>438</v>
      </c>
      <c r="H26" s="39">
        <v>105</v>
      </c>
      <c r="I26" s="39">
        <v>10984</v>
      </c>
      <c r="J26" s="39">
        <v>10984</v>
      </c>
      <c r="K26" s="233">
        <f t="shared" si="2"/>
        <v>1</v>
      </c>
      <c r="O26" s="245"/>
      <c r="P26" s="245"/>
    </row>
    <row r="27" spans="2:16">
      <c r="B27" s="234" t="s">
        <v>348</v>
      </c>
      <c r="C27" s="39">
        <v>17387</v>
      </c>
      <c r="D27" s="250">
        <f>SUM(D28:D29)</f>
        <v>25322</v>
      </c>
      <c r="E27" s="250">
        <f>SUM(E28:E29)</f>
        <v>25322</v>
      </c>
      <c r="F27" s="230">
        <f t="shared" si="3"/>
        <v>1</v>
      </c>
      <c r="G27" s="232" t="s">
        <v>440</v>
      </c>
      <c r="H27" s="229"/>
      <c r="I27" s="229">
        <v>10041</v>
      </c>
      <c r="J27" s="229">
        <v>10041</v>
      </c>
      <c r="K27" s="233">
        <f t="shared" si="2"/>
        <v>1</v>
      </c>
    </row>
    <row r="28" spans="2:16">
      <c r="B28" s="234" t="s">
        <v>457</v>
      </c>
      <c r="C28" s="229">
        <v>17387</v>
      </c>
      <c r="D28" s="247">
        <v>17387</v>
      </c>
      <c r="E28" s="229">
        <v>17387</v>
      </c>
      <c r="F28" s="230">
        <f t="shared" si="3"/>
        <v>1</v>
      </c>
      <c r="G28" s="231" t="s">
        <v>349</v>
      </c>
      <c r="H28" s="39"/>
      <c r="I28" s="39"/>
      <c r="J28" s="39"/>
      <c r="K28" s="212"/>
    </row>
    <row r="29" spans="2:16">
      <c r="B29" s="234" t="s">
        <v>456</v>
      </c>
      <c r="C29" s="229"/>
      <c r="D29" s="247">
        <v>7935</v>
      </c>
      <c r="E29" s="229">
        <v>7935</v>
      </c>
      <c r="F29" s="230">
        <f t="shared" si="3"/>
        <v>1</v>
      </c>
      <c r="G29" s="231" t="s">
        <v>38</v>
      </c>
      <c r="H29" s="39">
        <v>7798</v>
      </c>
      <c r="I29" s="39">
        <v>6549</v>
      </c>
      <c r="J29" s="39"/>
      <c r="K29" s="212"/>
    </row>
    <row r="30" spans="2:16">
      <c r="B30" s="234" t="s">
        <v>251</v>
      </c>
      <c r="C30" s="39">
        <v>3602</v>
      </c>
      <c r="D30" s="250">
        <v>3602</v>
      </c>
      <c r="E30" s="39">
        <v>3602</v>
      </c>
      <c r="F30" s="235">
        <f t="shared" si="3"/>
        <v>1</v>
      </c>
      <c r="G30" s="231" t="s">
        <v>351</v>
      </c>
      <c r="H30" s="39"/>
      <c r="I30" s="39"/>
      <c r="J30" s="39"/>
      <c r="K30" s="212"/>
    </row>
    <row r="31" spans="2:16">
      <c r="B31" s="234" t="s">
        <v>350</v>
      </c>
      <c r="C31" s="251"/>
      <c r="D31" s="250"/>
      <c r="E31" s="39"/>
      <c r="F31" s="252"/>
      <c r="G31" s="231" t="s">
        <v>352</v>
      </c>
      <c r="H31" s="39"/>
      <c r="I31" s="39"/>
      <c r="J31" s="39"/>
      <c r="K31" s="212"/>
    </row>
    <row r="32" spans="2:16">
      <c r="B32" s="237" t="s">
        <v>353</v>
      </c>
      <c r="C32" s="238">
        <f>C21+C22+C23+C26+C27+C30</f>
        <v>50136</v>
      </c>
      <c r="D32" s="238">
        <f>D21+D22+D23+D26+D27+D30</f>
        <v>66812</v>
      </c>
      <c r="E32" s="238">
        <f>E21+E22+E23+E26+E27+E30</f>
        <v>65975</v>
      </c>
      <c r="F32" s="239">
        <f>E32/D32</f>
        <v>0.98747231036340777</v>
      </c>
      <c r="G32" s="240" t="s">
        <v>312</v>
      </c>
      <c r="H32" s="238">
        <f>H21+H22+H24+H26+H27+H28+H29+H30+H31</f>
        <v>50136</v>
      </c>
      <c r="I32" s="238">
        <f>I21+I22+I24+I26+I28+I29+I30+I31</f>
        <v>66812</v>
      </c>
      <c r="J32" s="238">
        <f>J21+J22+J24+J26+J28+J29+J30+J31</f>
        <v>59158</v>
      </c>
      <c r="K32" s="217">
        <f>J32/I32</f>
        <v>0.88543974136382686</v>
      </c>
    </row>
    <row r="33" spans="2:11">
      <c r="B33" s="241"/>
      <c r="C33" s="242"/>
      <c r="D33" s="242"/>
      <c r="E33" s="242"/>
      <c r="F33" s="253"/>
      <c r="G33" s="241"/>
      <c r="H33" s="242"/>
      <c r="I33" s="242"/>
      <c r="J33" s="242"/>
      <c r="K33" s="253"/>
    </row>
    <row r="34" spans="2:11">
      <c r="B34" s="241"/>
      <c r="C34" s="242"/>
      <c r="D34" s="242"/>
      <c r="E34" s="242"/>
      <c r="F34" s="253"/>
      <c r="G34" s="241"/>
      <c r="H34" s="242"/>
      <c r="I34" s="242"/>
      <c r="J34" s="242"/>
      <c r="K34" s="242"/>
    </row>
    <row r="35" spans="2:11">
      <c r="B35" s="254" t="s">
        <v>354</v>
      </c>
      <c r="C35" s="255">
        <f>SUM(C18,C32)</f>
        <v>122210</v>
      </c>
      <c r="D35" s="255">
        <f>SUM(D18,D32)</f>
        <v>154632</v>
      </c>
      <c r="E35" s="255">
        <f>SUM(E18,E32)</f>
        <v>140289</v>
      </c>
      <c r="F35" s="256">
        <f>E35/D35</f>
        <v>0.90724429613534063</v>
      </c>
      <c r="G35" s="257" t="s">
        <v>355</v>
      </c>
      <c r="H35" s="255">
        <f>SUM(H32,H18)</f>
        <v>122210</v>
      </c>
      <c r="I35" s="255">
        <f>SUM(I32,I18)</f>
        <v>154632</v>
      </c>
      <c r="J35" s="255">
        <f>SUM(J32,J18)</f>
        <v>128666</v>
      </c>
      <c r="K35" s="258">
        <f>J35/I35</f>
        <v>0.83207874178695229</v>
      </c>
    </row>
  </sheetData>
  <mergeCells count="1">
    <mergeCell ref="B2:K2"/>
  </mergeCells>
  <pageMargins left="0.7" right="0.7" top="0.75" bottom="0.75" header="0.3" footer="0.51180555555555496"/>
  <pageSetup paperSize="9" scale="69" firstPageNumber="0" orientation="landscape" r:id="rId1"/>
  <headerFooter>
    <oddHeader>&amp;R&amp;"Times New Roman,Normál"&amp;9 5/ 2016. (V. 12.) Önkormányzati rendelet
6. számú melléklete</oddHeader>
  </headerFooter>
  <rowBreaks count="1" manualBreakCount="1">
    <brk id="35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B1:J11"/>
  <sheetViews>
    <sheetView view="pageLayout" topLeftCell="D1" zoomScale="70" zoomScaleNormal="100" zoomScalePageLayoutView="70" workbookViewId="0">
      <selection activeCell="F2" sqref="F2"/>
    </sheetView>
  </sheetViews>
  <sheetFormatPr defaultRowHeight="15"/>
  <cols>
    <col min="1" max="1" width="3.5703125"/>
    <col min="2" max="2" width="42.140625"/>
    <col min="3" max="10" width="14.42578125"/>
    <col min="11" max="1025" width="3.5703125"/>
  </cols>
  <sheetData>
    <row r="1" spans="2:10" ht="141.75" customHeight="1"/>
    <row r="4" spans="2:10" s="490" customFormat="1" ht="29.25" customHeight="1">
      <c r="B4" s="618" t="s">
        <v>356</v>
      </c>
      <c r="C4" s="618"/>
      <c r="D4" s="618"/>
      <c r="E4" s="618"/>
      <c r="F4" s="618"/>
      <c r="G4" s="618"/>
      <c r="H4" s="618"/>
      <c r="I4" s="618"/>
      <c r="J4" s="618"/>
    </row>
    <row r="5" spans="2:10" ht="20.25">
      <c r="B5" s="259"/>
      <c r="C5" s="259"/>
      <c r="D5" s="259"/>
      <c r="E5" s="259"/>
      <c r="F5" s="259"/>
      <c r="G5" s="259"/>
      <c r="H5" s="259"/>
      <c r="I5" s="259"/>
      <c r="J5" s="259"/>
    </row>
    <row r="6" spans="2:10" ht="24" customHeight="1">
      <c r="B6" s="619" t="s">
        <v>166</v>
      </c>
      <c r="C6" s="620" t="s">
        <v>357</v>
      </c>
      <c r="D6" s="620"/>
      <c r="E6" s="620"/>
      <c r="F6" s="620"/>
      <c r="G6" s="621" t="s">
        <v>358</v>
      </c>
      <c r="H6" s="621"/>
      <c r="I6" s="621"/>
      <c r="J6" s="621"/>
    </row>
    <row r="7" spans="2:10" ht="30">
      <c r="B7" s="619"/>
      <c r="C7" s="260" t="s">
        <v>359</v>
      </c>
      <c r="D7" s="261" t="s">
        <v>360</v>
      </c>
      <c r="E7" s="261" t="s">
        <v>361</v>
      </c>
      <c r="F7" s="262" t="s">
        <v>5</v>
      </c>
      <c r="G7" s="263" t="s">
        <v>359</v>
      </c>
      <c r="H7" s="261" t="s">
        <v>360</v>
      </c>
      <c r="I7" s="261" t="s">
        <v>361</v>
      </c>
      <c r="J7" s="264" t="s">
        <v>5</v>
      </c>
    </row>
    <row r="8" spans="2:10">
      <c r="B8" s="473" t="s">
        <v>362</v>
      </c>
      <c r="C8" s="479">
        <v>21733</v>
      </c>
      <c r="D8" s="480">
        <v>21733</v>
      </c>
      <c r="E8" s="480">
        <v>16183</v>
      </c>
      <c r="F8" s="481">
        <f>E8/D8</f>
        <v>0.74462798509179584</v>
      </c>
      <c r="G8" s="482">
        <v>17387</v>
      </c>
      <c r="H8" s="480">
        <v>17387</v>
      </c>
      <c r="I8" s="480">
        <v>17387</v>
      </c>
      <c r="J8" s="488">
        <f>I8/H8</f>
        <v>1</v>
      </c>
    </row>
    <row r="9" spans="2:10">
      <c r="B9" s="474" t="s">
        <v>363</v>
      </c>
      <c r="C9" s="483">
        <v>1500</v>
      </c>
      <c r="D9" s="484">
        <v>1500</v>
      </c>
      <c r="E9" s="484">
        <v>1142</v>
      </c>
      <c r="F9" s="485">
        <f>E9/D9</f>
        <v>0.76133333333333331</v>
      </c>
      <c r="G9" s="486">
        <v>1500</v>
      </c>
      <c r="H9" s="484">
        <v>0</v>
      </c>
      <c r="I9" s="484">
        <v>0</v>
      </c>
      <c r="J9" s="489"/>
    </row>
    <row r="10" spans="2:10" ht="15.75">
      <c r="B10" s="475" t="s">
        <v>364</v>
      </c>
      <c r="C10" s="476">
        <f>SUM(C8:C9)</f>
        <v>23233</v>
      </c>
      <c r="D10" s="477">
        <f>SUM(D8:D9)</f>
        <v>23233</v>
      </c>
      <c r="E10" s="477">
        <f>SUM(E8:E9)</f>
        <v>17325</v>
      </c>
      <c r="F10" s="487">
        <f>E10/D10</f>
        <v>0.74570653811388976</v>
      </c>
      <c r="G10" s="478">
        <f>SUM(G8:G9)</f>
        <v>18887</v>
      </c>
      <c r="H10" s="477">
        <f>SUM(H8:H9)</f>
        <v>17387</v>
      </c>
      <c r="I10" s="477">
        <f>SUM(I8:I9)</f>
        <v>17387</v>
      </c>
      <c r="J10" s="566">
        <f>I10/H10</f>
        <v>1</v>
      </c>
    </row>
    <row r="11" spans="2:10">
      <c r="I11" s="300"/>
      <c r="J11" s="300"/>
    </row>
  </sheetData>
  <mergeCells count="4">
    <mergeCell ref="B4:J4"/>
    <mergeCell ref="B6:B7"/>
    <mergeCell ref="C6:F6"/>
    <mergeCell ref="G6:J6"/>
  </mergeCells>
  <pageMargins left="0.7" right="0.7" top="0.75" bottom="0.75" header="0.3" footer="0.51180555555555496"/>
  <pageSetup paperSize="9" scale="79" firstPageNumber="0" orientation="landscape" r:id="rId1"/>
  <headerFooter>
    <oddHeader>&amp;R&amp;"Times New Roman,Normál"&amp;9 .5/ 2016. (V. 12.) Önkormányzati rendelet
7. számú melléklete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MK40"/>
  <sheetViews>
    <sheetView view="pageLayout" zoomScaleNormal="85" workbookViewId="0">
      <selection activeCell="F12" sqref="F12"/>
    </sheetView>
  </sheetViews>
  <sheetFormatPr defaultRowHeight="15"/>
  <cols>
    <col min="1" max="1" width="1.28515625" style="1"/>
    <col min="2" max="2" width="49.28515625" style="1"/>
    <col min="3" max="6" width="10.42578125" style="1"/>
    <col min="7" max="1025" width="8.7109375" style="1"/>
  </cols>
  <sheetData>
    <row r="1" spans="2:6" ht="22.5">
      <c r="B1" s="622"/>
      <c r="C1" s="622"/>
      <c r="D1" s="622"/>
      <c r="E1" s="622"/>
      <c r="F1" s="622"/>
    </row>
    <row r="2" spans="2:6" ht="22.5">
      <c r="B2" s="622" t="s">
        <v>365</v>
      </c>
      <c r="C2" s="622"/>
      <c r="D2" s="622"/>
      <c r="E2" s="622"/>
      <c r="F2" s="622"/>
    </row>
    <row r="3" spans="2:6" ht="22.5">
      <c r="B3" s="622" t="s">
        <v>366</v>
      </c>
      <c r="C3" s="622"/>
      <c r="D3" s="622"/>
      <c r="E3" s="622"/>
      <c r="F3" s="622"/>
    </row>
    <row r="4" spans="2:6">
      <c r="B4"/>
      <c r="C4"/>
      <c r="D4" s="267"/>
      <c r="E4"/>
      <c r="F4"/>
    </row>
    <row r="5" spans="2:6">
      <c r="B5" s="268" t="s">
        <v>367</v>
      </c>
      <c r="C5" s="269" t="s">
        <v>368</v>
      </c>
      <c r="D5" s="270" t="s">
        <v>369</v>
      </c>
      <c r="E5" s="270" t="s">
        <v>370</v>
      </c>
      <c r="F5" s="271" t="s">
        <v>371</v>
      </c>
    </row>
    <row r="6" spans="2:6">
      <c r="B6" s="272" t="s">
        <v>372</v>
      </c>
      <c r="C6" s="491">
        <f>Összesítő!N40</f>
        <v>16545</v>
      </c>
      <c r="D6" s="492">
        <v>16500</v>
      </c>
      <c r="E6" s="493">
        <v>17000</v>
      </c>
      <c r="F6" s="494">
        <v>16600</v>
      </c>
    </row>
    <row r="7" spans="2:6" ht="24">
      <c r="B7" s="273" t="s">
        <v>373</v>
      </c>
      <c r="C7" s="495">
        <f>BEVÉTEL!E9+BEVÉTEL!U16+BEVÉTEL!W9</f>
        <v>21692</v>
      </c>
      <c r="D7" s="496">
        <v>19000</v>
      </c>
      <c r="E7" s="497">
        <v>18500</v>
      </c>
      <c r="F7" s="498">
        <v>18200</v>
      </c>
    </row>
    <row r="8" spans="2:6">
      <c r="B8" s="274" t="s">
        <v>374</v>
      </c>
      <c r="C8" s="285"/>
      <c r="D8" s="286"/>
      <c r="E8" s="499"/>
      <c r="F8" s="500"/>
    </row>
    <row r="9" spans="2:6">
      <c r="B9" s="274" t="s">
        <v>375</v>
      </c>
      <c r="C9" s="285"/>
      <c r="D9" s="286"/>
      <c r="E9" s="499"/>
      <c r="F9" s="500"/>
    </row>
    <row r="10" spans="2:6">
      <c r="B10" s="274" t="s">
        <v>376</v>
      </c>
      <c r="C10" s="285"/>
      <c r="D10" s="286"/>
      <c r="E10" s="499"/>
      <c r="F10" s="500"/>
    </row>
    <row r="11" spans="2:6">
      <c r="B11" s="274" t="s">
        <v>377</v>
      </c>
      <c r="C11" s="285"/>
      <c r="D11" s="286"/>
      <c r="E11" s="499"/>
      <c r="F11" s="500"/>
    </row>
    <row r="12" spans="2:6">
      <c r="B12" s="274" t="s">
        <v>378</v>
      </c>
      <c r="C12" s="285"/>
      <c r="D12" s="286"/>
      <c r="E12" s="499"/>
      <c r="F12" s="500"/>
    </row>
    <row r="13" spans="2:6">
      <c r="B13" s="274" t="s">
        <v>379</v>
      </c>
      <c r="C13" s="285"/>
      <c r="D13" s="286"/>
      <c r="E13" s="499"/>
      <c r="F13" s="500"/>
    </row>
    <row r="14" spans="2:6">
      <c r="B14" s="274" t="s">
        <v>380</v>
      </c>
      <c r="C14" s="501">
        <v>100</v>
      </c>
      <c r="D14" s="502">
        <v>100</v>
      </c>
      <c r="E14" s="503">
        <v>100</v>
      </c>
      <c r="F14" s="504">
        <v>100</v>
      </c>
    </row>
    <row r="15" spans="2:6" ht="15.75" thickBot="1">
      <c r="B15" s="277" t="s">
        <v>381</v>
      </c>
      <c r="C15" s="505"/>
      <c r="D15" s="506"/>
      <c r="E15" s="507"/>
      <c r="F15" s="508"/>
    </row>
    <row r="16" spans="2:6" ht="15.75" thickBot="1">
      <c r="B16" s="278" t="s">
        <v>382</v>
      </c>
      <c r="C16" s="509">
        <f>C6+C7+C8+C9+C10+C11+C12+C13+C14+C15</f>
        <v>38337</v>
      </c>
      <c r="D16" s="510">
        <f>D6+D7+D8+D9+D10+D11+D12+D13+D14+D15</f>
        <v>35600</v>
      </c>
      <c r="E16" s="510">
        <f>E6+E7+E8+E9+E10+E11+E12+E13+E14+E15</f>
        <v>35600</v>
      </c>
      <c r="F16" s="511">
        <f>F6+F7+F8+F9+F10+F11+F12+F13+F14+F15</f>
        <v>34900</v>
      </c>
    </row>
    <row r="17" spans="2:6" ht="15.75" thickBot="1">
      <c r="B17" s="279" t="s">
        <v>383</v>
      </c>
      <c r="C17" s="512">
        <f>C16*0.5</f>
        <v>19168.5</v>
      </c>
      <c r="D17" s="510">
        <f>D16*0.5</f>
        <v>17800</v>
      </c>
      <c r="E17" s="513">
        <f>E16*0.5</f>
        <v>17800</v>
      </c>
      <c r="F17" s="514">
        <f>F16*0.5</f>
        <v>17450</v>
      </c>
    </row>
    <row r="18" spans="2:6">
      <c r="B18" s="280"/>
      <c r="C18" s="280"/>
      <c r="D18" s="280"/>
      <c r="E18"/>
      <c r="F18"/>
    </row>
    <row r="19" spans="2:6" ht="60.75" customHeight="1">
      <c r="B19" s="280"/>
      <c r="C19" s="280"/>
      <c r="D19" s="280"/>
      <c r="E19"/>
      <c r="F19"/>
    </row>
    <row r="20" spans="2:6" ht="22.5">
      <c r="B20" s="622" t="s">
        <v>384</v>
      </c>
      <c r="C20" s="622"/>
      <c r="D20" s="622"/>
      <c r="E20" s="622"/>
      <c r="F20" s="622"/>
    </row>
    <row r="21" spans="2:6" ht="22.5">
      <c r="B21" s="622" t="s">
        <v>385</v>
      </c>
      <c r="C21" s="622"/>
      <c r="D21" s="622"/>
      <c r="E21" s="622"/>
      <c r="F21" s="622"/>
    </row>
    <row r="22" spans="2:6" ht="22.5">
      <c r="B22" s="622" t="s">
        <v>366</v>
      </c>
      <c r="C22" s="622"/>
      <c r="D22" s="622"/>
      <c r="E22" s="622"/>
      <c r="F22" s="622"/>
    </row>
    <row r="23" spans="2:6">
      <c r="B23"/>
      <c r="C23"/>
      <c r="D23" s="267"/>
      <c r="E23"/>
      <c r="F23"/>
    </row>
    <row r="24" spans="2:6">
      <c r="B24" s="268" t="s">
        <v>386</v>
      </c>
      <c r="C24" s="269" t="s">
        <v>368</v>
      </c>
      <c r="D24" s="270" t="s">
        <v>369</v>
      </c>
      <c r="E24" s="270" t="s">
        <v>370</v>
      </c>
      <c r="F24" s="271" t="s">
        <v>371</v>
      </c>
    </row>
    <row r="25" spans="2:6">
      <c r="B25" s="272" t="s">
        <v>387</v>
      </c>
      <c r="C25" s="281"/>
      <c r="D25" s="282"/>
      <c r="E25" s="283"/>
      <c r="F25" s="284"/>
    </row>
    <row r="26" spans="2:6">
      <c r="B26" s="274" t="s">
        <v>388</v>
      </c>
      <c r="C26" s="285"/>
      <c r="D26" s="286"/>
      <c r="E26" s="275"/>
      <c r="F26" s="276"/>
    </row>
    <row r="27" spans="2:6">
      <c r="B27" s="274" t="s">
        <v>389</v>
      </c>
      <c r="C27" s="285"/>
      <c r="D27" s="286"/>
      <c r="E27" s="275"/>
      <c r="F27" s="276"/>
    </row>
    <row r="28" spans="2:6">
      <c r="B28" s="274" t="s">
        <v>390</v>
      </c>
      <c r="C28" s="285"/>
      <c r="D28" s="286"/>
      <c r="E28" s="275"/>
      <c r="F28" s="276"/>
    </row>
    <row r="29" spans="2:6" ht="36">
      <c r="B29" s="273" t="s">
        <v>391</v>
      </c>
      <c r="C29" s="285"/>
      <c r="D29" s="286"/>
      <c r="E29" s="275"/>
      <c r="F29" s="276"/>
    </row>
    <row r="30" spans="2:6">
      <c r="B30" s="274" t="s">
        <v>392</v>
      </c>
      <c r="C30" s="285"/>
      <c r="D30" s="286"/>
      <c r="E30" s="275"/>
      <c r="F30" s="276"/>
    </row>
    <row r="31" spans="2:6" ht="36">
      <c r="B31" s="273" t="s">
        <v>393</v>
      </c>
      <c r="C31" s="285"/>
      <c r="D31" s="286"/>
      <c r="E31" s="275"/>
      <c r="F31" s="276"/>
    </row>
    <row r="32" spans="2:6" ht="36">
      <c r="B32" s="273" t="s">
        <v>394</v>
      </c>
      <c r="C32" s="285"/>
      <c r="D32" s="286"/>
      <c r="E32" s="275"/>
      <c r="F32" s="276"/>
    </row>
    <row r="33" spans="2:6" ht="48">
      <c r="B33" s="273" t="s">
        <v>395</v>
      </c>
      <c r="C33" s="285"/>
      <c r="D33" s="286"/>
      <c r="E33" s="275"/>
      <c r="F33" s="276"/>
    </row>
    <row r="34" spans="2:6" ht="24">
      <c r="B34" s="273" t="s">
        <v>396</v>
      </c>
      <c r="C34" s="285"/>
      <c r="D34" s="286"/>
      <c r="E34" s="275"/>
      <c r="F34" s="276"/>
    </row>
    <row r="35" spans="2:6" ht="36">
      <c r="B35" s="273" t="s">
        <v>397</v>
      </c>
      <c r="C35" s="285"/>
      <c r="D35" s="286"/>
      <c r="E35" s="275"/>
      <c r="F35" s="276"/>
    </row>
    <row r="36" spans="2:6">
      <c r="B36" s="287" t="s">
        <v>398</v>
      </c>
      <c r="C36" s="515">
        <v>5480</v>
      </c>
      <c r="D36" s="288"/>
      <c r="E36" s="289"/>
      <c r="F36" s="290"/>
    </row>
    <row r="37" spans="2:6" ht="25.5">
      <c r="B37" s="291" t="s">
        <v>399</v>
      </c>
      <c r="C37" s="509">
        <v>5480</v>
      </c>
      <c r="D37" s="292"/>
      <c r="E37" s="293"/>
      <c r="F37" s="294"/>
    </row>
    <row r="38" spans="2:6" ht="25.5">
      <c r="B38" s="295" t="s">
        <v>400</v>
      </c>
      <c r="C38" s="296"/>
      <c r="D38" s="297"/>
      <c r="E38" s="298"/>
      <c r="F38" s="299"/>
    </row>
    <row r="39" spans="2:6">
      <c r="B39"/>
      <c r="C39"/>
      <c r="D39"/>
    </row>
    <row r="40" spans="2:6" ht="15" customHeight="1">
      <c r="B40" s="623" t="s">
        <v>401</v>
      </c>
      <c r="C40" s="623"/>
      <c r="D40" s="623"/>
    </row>
  </sheetData>
  <mergeCells count="7">
    <mergeCell ref="B22:F22"/>
    <mergeCell ref="B40:D40"/>
    <mergeCell ref="B1:F1"/>
    <mergeCell ref="B2:F2"/>
    <mergeCell ref="B3:F3"/>
    <mergeCell ref="B20:F20"/>
    <mergeCell ref="B21:F21"/>
  </mergeCells>
  <pageMargins left="0.7" right="0.7" top="0.75" bottom="0.75" header="0.3" footer="0.51180555555555496"/>
  <pageSetup paperSize="9" scale="87" firstPageNumber="0" orientation="portrait" r:id="rId1"/>
  <headerFooter>
    <oddHeader>&amp;R&amp;"Times New Roman,Normál"&amp;9 5/ 2016. (V. 12.) önkormányzati rendelet
8. számú melléklete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B4:D24"/>
  <sheetViews>
    <sheetView view="pageLayout" zoomScaleNormal="100" workbookViewId="0">
      <selection activeCell="D17" sqref="D17"/>
    </sheetView>
  </sheetViews>
  <sheetFormatPr defaultRowHeight="15"/>
  <cols>
    <col min="1" max="1" width="8.42578125"/>
    <col min="2" max="2" width="2.7109375"/>
    <col min="3" max="3" width="56.140625"/>
    <col min="4" max="4" width="17.5703125"/>
    <col min="5" max="1025" width="8.42578125"/>
  </cols>
  <sheetData>
    <row r="4" spans="2:4" ht="20.25">
      <c r="B4" s="599" t="s">
        <v>402</v>
      </c>
      <c r="C4" s="599"/>
      <c r="D4" s="599"/>
    </row>
    <row r="5" spans="2:4" ht="20.25">
      <c r="B5" s="599" t="s">
        <v>368</v>
      </c>
      <c r="C5" s="599"/>
      <c r="D5" s="599"/>
    </row>
    <row r="6" spans="2:4">
      <c r="B6" s="300"/>
      <c r="C6" s="301"/>
      <c r="D6" s="206"/>
    </row>
    <row r="7" spans="2:4">
      <c r="B7" s="300"/>
      <c r="C7" s="301"/>
      <c r="D7" s="206"/>
    </row>
    <row r="8" spans="2:4">
      <c r="B8" s="300"/>
      <c r="C8" s="302"/>
      <c r="D8" s="303"/>
    </row>
    <row r="9" spans="2:4" ht="15.75" customHeight="1">
      <c r="B9" s="624" t="s">
        <v>403</v>
      </c>
      <c r="C9" s="624"/>
      <c r="D9" s="516">
        <f>SUM(D10:D13)</f>
        <v>13671</v>
      </c>
    </row>
    <row r="10" spans="2:4" ht="25.5">
      <c r="B10" s="304" t="s">
        <v>404</v>
      </c>
      <c r="C10" s="305" t="s">
        <v>405</v>
      </c>
      <c r="D10" s="517">
        <v>13671</v>
      </c>
    </row>
    <row r="11" spans="2:4">
      <c r="B11" s="304" t="s">
        <v>406</v>
      </c>
      <c r="C11" s="305" t="s">
        <v>407</v>
      </c>
      <c r="D11" s="517">
        <v>0</v>
      </c>
    </row>
    <row r="12" spans="2:4">
      <c r="B12" s="304" t="s">
        <v>408</v>
      </c>
      <c r="C12" s="305" t="s">
        <v>409</v>
      </c>
      <c r="D12" s="517">
        <v>0</v>
      </c>
    </row>
    <row r="13" spans="2:4">
      <c r="B13" s="304" t="s">
        <v>410</v>
      </c>
      <c r="C13" s="305" t="s">
        <v>411</v>
      </c>
      <c r="D13" s="517">
        <v>0</v>
      </c>
    </row>
    <row r="14" spans="2:4" ht="25.5">
      <c r="B14" s="306" t="s">
        <v>412</v>
      </c>
      <c r="C14" s="307" t="s">
        <v>413</v>
      </c>
      <c r="D14" s="518">
        <f>SUM(D10:D13)</f>
        <v>13671</v>
      </c>
    </row>
    <row r="15" spans="2:4" ht="25.5">
      <c r="B15" s="308" t="s">
        <v>414</v>
      </c>
      <c r="C15" s="309" t="s">
        <v>463</v>
      </c>
      <c r="D15" s="519">
        <v>0</v>
      </c>
    </row>
    <row r="16" spans="2:4" ht="25.5">
      <c r="B16" s="308" t="s">
        <v>415</v>
      </c>
      <c r="C16" s="309" t="s">
        <v>416</v>
      </c>
      <c r="D16" s="519">
        <v>140289</v>
      </c>
    </row>
    <row r="17" spans="2:4" ht="25.5">
      <c r="B17" s="308" t="s">
        <v>417</v>
      </c>
      <c r="C17" s="309" t="s">
        <v>418</v>
      </c>
      <c r="D17" s="519">
        <v>128666</v>
      </c>
    </row>
    <row r="18" spans="2:4" ht="25.5">
      <c r="B18" s="310" t="s">
        <v>419</v>
      </c>
      <c r="C18" s="309" t="s">
        <v>420</v>
      </c>
      <c r="D18" s="519">
        <v>-2400</v>
      </c>
    </row>
    <row r="19" spans="2:4" ht="15" customHeight="1">
      <c r="B19" s="625" t="s">
        <v>421</v>
      </c>
      <c r="C19" s="625"/>
      <c r="D19" s="520">
        <f>D14+D15+D16-D17+D18</f>
        <v>22894</v>
      </c>
    </row>
    <row r="20" spans="2:4" ht="25.5">
      <c r="B20" s="311" t="s">
        <v>422</v>
      </c>
      <c r="C20" s="305" t="s">
        <v>405</v>
      </c>
      <c r="D20" s="517">
        <v>22894</v>
      </c>
    </row>
    <row r="21" spans="2:4">
      <c r="B21" s="311" t="s">
        <v>423</v>
      </c>
      <c r="C21" s="305" t="s">
        <v>407</v>
      </c>
      <c r="D21" s="517">
        <v>0</v>
      </c>
    </row>
    <row r="22" spans="2:4">
      <c r="B22" s="311" t="s">
        <v>424</v>
      </c>
      <c r="C22" s="305" t="s">
        <v>409</v>
      </c>
      <c r="D22" s="517"/>
    </row>
    <row r="23" spans="2:4">
      <c r="B23" s="311" t="s">
        <v>425</v>
      </c>
      <c r="C23" s="305" t="s">
        <v>411</v>
      </c>
      <c r="D23" s="517">
        <v>0</v>
      </c>
    </row>
    <row r="24" spans="2:4" ht="16.5" customHeight="1">
      <c r="B24" s="626" t="s">
        <v>426</v>
      </c>
      <c r="C24" s="626"/>
      <c r="D24" s="521">
        <f>D19</f>
        <v>22894</v>
      </c>
    </row>
  </sheetData>
  <mergeCells count="5">
    <mergeCell ref="B4:D4"/>
    <mergeCell ref="B5:D5"/>
    <mergeCell ref="B9:C9"/>
    <mergeCell ref="B19:C19"/>
    <mergeCell ref="B24:C24"/>
  </mergeCells>
  <pageMargins left="0.7" right="0.7" top="0.75" bottom="0.75" header="0.3" footer="0.51180555555555496"/>
  <pageSetup paperSize="9" firstPageNumber="0" orientation="portrait" r:id="rId1"/>
  <headerFooter>
    <oddHeader>&amp;R&amp;"Times New Roman,Normál"&amp;9 5/ 2016. (V. 12.) Önkormányzati rendelet
9. számú 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12</vt:i4>
      </vt:variant>
    </vt:vector>
  </HeadingPairs>
  <TitlesOfParts>
    <vt:vector size="24" baseType="lpstr">
      <vt:lpstr>Összesítő</vt:lpstr>
      <vt:lpstr>KIADÁS</vt:lpstr>
      <vt:lpstr>BEVÉTEL</vt:lpstr>
      <vt:lpstr>Pénzeszk. átadás</vt:lpstr>
      <vt:lpstr>Felhalmozási kiadások</vt:lpstr>
      <vt:lpstr>Működés és felhalmozás</vt:lpstr>
      <vt:lpstr>EU</vt:lpstr>
      <vt:lpstr>Saját bevétel alakulása</vt:lpstr>
      <vt:lpstr>Pénzforgalom</vt:lpstr>
      <vt:lpstr>Részesedések</vt:lpstr>
      <vt:lpstr>Maradványkimutatás</vt:lpstr>
      <vt:lpstr>Mérleg</vt:lpstr>
      <vt:lpstr>EU!Nyomtatási_terület</vt:lpstr>
      <vt:lpstr>'Felhalmozási kiadások'!Nyomtatási_terület</vt:lpstr>
      <vt:lpstr>KIADÁS!Nyomtatási_terület</vt:lpstr>
      <vt:lpstr>Mérleg!Nyomtatási_terület</vt:lpstr>
      <vt:lpstr>'Működés és felhalmozás'!Nyomtatási_terület</vt:lpstr>
      <vt:lpstr>Összesítő!Nyomtatási_terület</vt:lpstr>
      <vt:lpstr>'Pénzeszk. átadás'!Nyomtatási_terület</vt:lpstr>
      <vt:lpstr>Pénzforgalom!Nyomtatási_terület</vt:lpstr>
      <vt:lpstr>EU!Print_Area_0</vt:lpstr>
      <vt:lpstr>KIADÁS!Print_Area_0</vt:lpstr>
      <vt:lpstr>Összesítő!Print_Area_0</vt:lpstr>
      <vt:lpstr>Pénzforgalom!Print_Area_0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revision>3</cp:revision>
  <cp:lastPrinted>2016-05-02T09:25:49Z</cp:lastPrinted>
  <dcterms:created xsi:type="dcterms:W3CDTF">2015-01-30T12:35:34Z</dcterms:created>
  <dcterms:modified xsi:type="dcterms:W3CDTF">2016-05-30T09:57:50Z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