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slele\Desktop\dokumentumok\2020. testületi ülés\2020. június 18.  soros\"/>
    </mc:Choice>
  </mc:AlternateContent>
  <xr:revisionPtr revIDLastSave="0" documentId="13_ncr:1_{E8B41180-8E2C-40AF-A651-24EB4708DBCE}" xr6:coauthVersionLast="45" xr6:coauthVersionMax="45" xr10:uidLastSave="{00000000-0000-0000-0000-000000000000}"/>
  <bookViews>
    <workbookView xWindow="-120" yWindow="-120" windowWidth="29040" windowHeight="15840" firstSheet="7" activeTab="22" xr2:uid="{00000000-000D-0000-FFFF-FFFF00000000}"/>
  </bookViews>
  <sheets>
    <sheet name="1.sz.m." sheetId="1" r:id="rId1"/>
    <sheet name="2. sz. m. (mód)" sheetId="16" r:id="rId2"/>
    <sheet name="2a" sheetId="19" r:id="rId3"/>
    <sheet name="2b" sheetId="13" r:id="rId4"/>
    <sheet name="2c" sheetId="15" r:id="rId5"/>
    <sheet name="3. sz. m. (mód) " sheetId="17" r:id="rId6"/>
    <sheet name="4 sz. m.(mód) " sheetId="10" r:id="rId7"/>
    <sheet name="4a" sheetId="18" r:id="rId8"/>
    <sheet name="4.b." sheetId="6" r:id="rId9"/>
    <sheet name="4c." sheetId="24" r:id="rId10"/>
    <sheet name="4d." sheetId="25" r:id="rId11"/>
    <sheet name="5.sz.m.(mód)" sheetId="9" r:id="rId12"/>
    <sheet name="Munka2" sheetId="34" state="hidden" r:id="rId13"/>
    <sheet name="6.sz.m" sheetId="4" r:id="rId14"/>
    <sheet name="7.sz.m." sheetId="23" r:id="rId15"/>
    <sheet name="Munka1" sheetId="33" state="hidden" r:id="rId16"/>
    <sheet name="8.sz.m" sheetId="27" r:id="rId17"/>
    <sheet name="9.sz.m" sheetId="28" r:id="rId18"/>
    <sheet name="10. sz. m." sheetId="26" r:id="rId19"/>
    <sheet name="11.sz.m." sheetId="29" r:id="rId20"/>
    <sheet name="12.sz.m." sheetId="30" r:id="rId21"/>
    <sheet name="13.sz.m." sheetId="31" r:id="rId22"/>
    <sheet name="14.sz.m." sheetId="32" r:id="rId23"/>
  </sheets>
  <definedNames>
    <definedName name="_xlnm.Print_Titles" localSheetId="1">'2. sz. m. (mód)'!$1:$4</definedName>
    <definedName name="_xlnm.Print_Titles" localSheetId="5">'3. sz. m. (mód) '!$1:$5</definedName>
    <definedName name="_xlnm.Print_Titles" localSheetId="6">'4 sz. m.(mód) '!$1:$4</definedName>
    <definedName name="_xlnm.Print_Titles" localSheetId="8">'4.b.'!$1:$5</definedName>
    <definedName name="_xlnm.Print_Area" localSheetId="0">'1.sz.m.'!$A$1:$D$54</definedName>
    <definedName name="_xlnm.Print_Area" localSheetId="2">'2a'!$A$1:$I$28</definedName>
    <definedName name="_xlnm.Print_Area" localSheetId="3">'2b'!$B$1:$F$44</definedName>
    <definedName name="_xlnm.Print_Area" localSheetId="5">'3. sz. m. (mód) '!$A$1:$H$114</definedName>
    <definedName name="_xlnm.Print_Area" localSheetId="6">'4 sz. m.(mód) '!$A$1:$J$600</definedName>
    <definedName name="_xlnm.Print_Area" localSheetId="8">'4.b.'!$A$1:$D$47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3" l="1"/>
  <c r="E33" i="13" s="1"/>
  <c r="I14" i="19"/>
  <c r="D401" i="30" l="1"/>
  <c r="H92" i="17" l="1"/>
  <c r="H106" i="17"/>
  <c r="F16" i="18"/>
  <c r="F23" i="18" s="1"/>
  <c r="I312" i="10"/>
  <c r="H312" i="10"/>
  <c r="G312" i="10"/>
  <c r="F21" i="13" l="1"/>
  <c r="D395" i="30"/>
  <c r="D379" i="30"/>
  <c r="D361" i="30"/>
  <c r="D375" i="30" s="1"/>
  <c r="B9" i="29"/>
  <c r="G56" i="23"/>
  <c r="D59" i="23"/>
  <c r="E59" i="23"/>
  <c r="D118" i="23"/>
  <c r="C118" i="23"/>
  <c r="B118" i="23"/>
  <c r="E117" i="23"/>
  <c r="E116" i="23"/>
  <c r="E115" i="23"/>
  <c r="E114" i="23"/>
  <c r="D111" i="23"/>
  <c r="C111" i="23"/>
  <c r="B111" i="23"/>
  <c r="E110" i="23"/>
  <c r="E109" i="23"/>
  <c r="E108" i="23"/>
  <c r="E118" i="23" l="1"/>
  <c r="E111" i="23"/>
  <c r="E99" i="23"/>
  <c r="E82" i="23"/>
  <c r="F59" i="23"/>
  <c r="E66" i="23"/>
  <c r="F66" i="23"/>
  <c r="G47" i="23"/>
  <c r="G49" i="23"/>
  <c r="G46" i="23"/>
  <c r="F50" i="23"/>
  <c r="E34" i="23"/>
  <c r="F34" i="23"/>
  <c r="G31" i="23"/>
  <c r="G30" i="23"/>
  <c r="G17" i="23"/>
  <c r="E18" i="23"/>
  <c r="F18" i="23"/>
  <c r="I547" i="10" l="1"/>
  <c r="H547" i="10"/>
  <c r="I495" i="10"/>
  <c r="I494" i="10"/>
  <c r="I359" i="10"/>
  <c r="I338" i="10"/>
  <c r="I325" i="10"/>
  <c r="I329" i="10"/>
  <c r="I310" i="10"/>
  <c r="I303" i="10"/>
  <c r="I139" i="10"/>
  <c r="I80" i="10"/>
  <c r="F36" i="9" l="1"/>
  <c r="G592" i="10" l="1"/>
  <c r="I582" i="10"/>
  <c r="F37" i="9" s="1"/>
  <c r="I581" i="10"/>
  <c r="F35" i="9" s="1"/>
  <c r="H581" i="10"/>
  <c r="E35" i="9" s="1"/>
  <c r="H582" i="10"/>
  <c r="E37" i="9" s="1"/>
  <c r="H495" i="10"/>
  <c r="G495" i="10"/>
  <c r="H494" i="10"/>
  <c r="G494" i="10"/>
  <c r="H489" i="10"/>
  <c r="G489" i="10"/>
  <c r="H488" i="10"/>
  <c r="G488" i="10"/>
  <c r="G483" i="10"/>
  <c r="G477" i="10"/>
  <c r="H422" i="10"/>
  <c r="I422" i="10"/>
  <c r="G422" i="10"/>
  <c r="H400" i="10"/>
  <c r="I400" i="10"/>
  <c r="G400" i="10"/>
  <c r="H399" i="10"/>
  <c r="I399" i="10"/>
  <c r="I572" i="10" s="1"/>
  <c r="G399" i="10"/>
  <c r="H394" i="10"/>
  <c r="G394" i="10"/>
  <c r="H393" i="10"/>
  <c r="I393" i="10"/>
  <c r="G393" i="10"/>
  <c r="G388" i="10"/>
  <c r="H359" i="10"/>
  <c r="G359" i="10"/>
  <c r="I343" i="10"/>
  <c r="I592" i="10" s="1"/>
  <c r="F34" i="9" s="1"/>
  <c r="H343" i="10"/>
  <c r="H592" i="10" s="1"/>
  <c r="E34" i="9" s="1"/>
  <c r="G342" i="10"/>
  <c r="G591" i="10" s="1"/>
  <c r="H341" i="10"/>
  <c r="I341" i="10"/>
  <c r="G341" i="10"/>
  <c r="G590" i="10" s="1"/>
  <c r="H339" i="10"/>
  <c r="I339" i="10"/>
  <c r="H338" i="10"/>
  <c r="G338" i="10"/>
  <c r="H325" i="10"/>
  <c r="H323" i="10"/>
  <c r="H570" i="10" s="1"/>
  <c r="H334" i="10"/>
  <c r="H583" i="10" s="1"/>
  <c r="E36" i="9" s="1"/>
  <c r="I334" i="10"/>
  <c r="G334" i="10"/>
  <c r="H333" i="10"/>
  <c r="H580" i="10" s="1"/>
  <c r="E32" i="9" s="1"/>
  <c r="I333" i="10"/>
  <c r="G333" i="10"/>
  <c r="G580" i="10" s="1"/>
  <c r="H332" i="10"/>
  <c r="H579" i="10" s="1"/>
  <c r="E33" i="9" s="1"/>
  <c r="I332" i="10"/>
  <c r="G332" i="10"/>
  <c r="G579" i="10" s="1"/>
  <c r="H331" i="10"/>
  <c r="H578" i="10" s="1"/>
  <c r="E31" i="9" s="1"/>
  <c r="I331" i="10"/>
  <c r="G331" i="10"/>
  <c r="G578" i="10" s="1"/>
  <c r="H330" i="10"/>
  <c r="H577" i="10" s="1"/>
  <c r="E30" i="9" s="1"/>
  <c r="I330" i="10"/>
  <c r="I577" i="10" s="1"/>
  <c r="F30" i="9" s="1"/>
  <c r="G330" i="10"/>
  <c r="G577" i="10" s="1"/>
  <c r="H329" i="10"/>
  <c r="H576" i="10" s="1"/>
  <c r="E29" i="9" s="1"/>
  <c r="G329" i="10"/>
  <c r="G576" i="10" s="1"/>
  <c r="I328" i="10"/>
  <c r="I575" i="10" s="1"/>
  <c r="I597" i="10" s="1"/>
  <c r="I327" i="10"/>
  <c r="I574" i="10" s="1"/>
  <c r="H327" i="10"/>
  <c r="H574" i="10" s="1"/>
  <c r="G327" i="10"/>
  <c r="G574" i="10" s="1"/>
  <c r="H326" i="10"/>
  <c r="H573" i="10" s="1"/>
  <c r="I326" i="10"/>
  <c r="I573" i="10" s="1"/>
  <c r="G326" i="10"/>
  <c r="G573" i="10" s="1"/>
  <c r="G325" i="10"/>
  <c r="H324" i="10"/>
  <c r="H571" i="10" s="1"/>
  <c r="I324" i="10"/>
  <c r="I571" i="10" s="1"/>
  <c r="F21" i="9" s="1"/>
  <c r="G324" i="10"/>
  <c r="G571" i="10" s="1"/>
  <c r="I321" i="10"/>
  <c r="I322" i="10"/>
  <c r="H322" i="10"/>
  <c r="G322" i="10"/>
  <c r="H310" i="10"/>
  <c r="H309" i="10"/>
  <c r="H308" i="10"/>
  <c r="H303" i="10"/>
  <c r="I296" i="10"/>
  <c r="I305" i="10" s="1"/>
  <c r="H296" i="10"/>
  <c r="G310" i="10"/>
  <c r="G311" i="10"/>
  <c r="G309" i="10"/>
  <c r="G308" i="10"/>
  <c r="G282" i="10"/>
  <c r="G289" i="10" s="1"/>
  <c r="G272" i="10"/>
  <c r="G267" i="10"/>
  <c r="H252" i="10"/>
  <c r="I252" i="10"/>
  <c r="G252" i="10"/>
  <c r="I309" i="10"/>
  <c r="I308" i="10"/>
  <c r="H139" i="10"/>
  <c r="G103" i="10"/>
  <c r="H59" i="10"/>
  <c r="I59" i="10"/>
  <c r="G59" i="10"/>
  <c r="I32" i="10"/>
  <c r="H32" i="10"/>
  <c r="G32" i="10"/>
  <c r="I579" i="10" l="1"/>
  <c r="F33" i="9" s="1"/>
  <c r="I578" i="10"/>
  <c r="F31" i="9" s="1"/>
  <c r="I580" i="10"/>
  <c r="F32" i="9" s="1"/>
  <c r="G572" i="10"/>
  <c r="H572" i="10"/>
  <c r="H305" i="10"/>
  <c r="G274" i="10"/>
  <c r="H14" i="17" l="1"/>
  <c r="G37" i="17"/>
  <c r="H10" i="17"/>
  <c r="H87" i="17" s="1"/>
  <c r="H25" i="17" l="1"/>
  <c r="H88" i="17"/>
  <c r="G14" i="17"/>
  <c r="F14" i="17"/>
  <c r="G10" i="17"/>
  <c r="G25" i="17" s="1"/>
  <c r="G39" i="17" s="1"/>
  <c r="F10" i="17"/>
  <c r="E50" i="23" l="1"/>
  <c r="C44" i="6"/>
  <c r="D44" i="6"/>
  <c r="D43" i="6"/>
  <c r="D46" i="6"/>
  <c r="C46" i="6"/>
  <c r="C45" i="6"/>
  <c r="C43" i="6"/>
  <c r="C6" i="6"/>
  <c r="D406" i="30"/>
  <c r="D383" i="30"/>
  <c r="D394" i="30" s="1"/>
  <c r="C42" i="6" l="1"/>
  <c r="E16" i="18"/>
  <c r="E23" i="18" s="1"/>
  <c r="F25" i="15" l="1"/>
  <c r="E25" i="15"/>
  <c r="H90" i="17"/>
  <c r="F33" i="13" l="1"/>
  <c r="J14" i="31" l="1"/>
  <c r="J13" i="31"/>
  <c r="D15" i="31"/>
  <c r="F15" i="31"/>
  <c r="H15" i="31"/>
  <c r="B15" i="31"/>
  <c r="D10" i="31"/>
  <c r="F10" i="31"/>
  <c r="H10" i="31"/>
  <c r="B10" i="31"/>
  <c r="M9" i="27"/>
  <c r="L9" i="27"/>
  <c r="K9" i="27"/>
  <c r="J9" i="27"/>
  <c r="I9" i="27"/>
  <c r="H9" i="27"/>
  <c r="G9" i="27"/>
  <c r="F9" i="27"/>
  <c r="E9" i="27"/>
  <c r="M8" i="27"/>
  <c r="L8" i="27"/>
  <c r="K8" i="27"/>
  <c r="J8" i="27"/>
  <c r="I8" i="27"/>
  <c r="H8" i="27"/>
  <c r="G8" i="27"/>
  <c r="F8" i="27"/>
  <c r="E8" i="27"/>
  <c r="D8" i="27"/>
  <c r="N8" i="27" l="1"/>
  <c r="J15" i="31"/>
  <c r="N9" i="27"/>
  <c r="H94" i="17"/>
  <c r="E14" i="4" s="1"/>
  <c r="H19" i="16" l="1"/>
  <c r="H12" i="16" l="1"/>
  <c r="H11" i="16"/>
  <c r="H10" i="16"/>
  <c r="I25" i="19"/>
  <c r="C15" i="9"/>
  <c r="B15" i="9"/>
  <c r="H37" i="17"/>
  <c r="I231" i="10"/>
  <c r="H9" i="16" l="1"/>
  <c r="J10" i="31"/>
  <c r="J9" i="31"/>
  <c r="J8" i="31"/>
  <c r="D410" i="30"/>
  <c r="E12" i="29"/>
  <c r="D12" i="29"/>
  <c r="C12" i="29"/>
  <c r="B12" i="29"/>
  <c r="E9" i="29"/>
  <c r="D9" i="29"/>
  <c r="C9" i="29"/>
  <c r="D13" i="29" l="1"/>
  <c r="E13" i="29"/>
  <c r="E23" i="29" s="1"/>
  <c r="C13" i="29"/>
  <c r="C21" i="29" s="1"/>
  <c r="B13" i="29"/>
  <c r="B21" i="29" s="1"/>
  <c r="B23" i="29" s="1"/>
  <c r="D23" i="29"/>
  <c r="D21" i="29"/>
  <c r="C23" i="29" l="1"/>
  <c r="E21" i="29"/>
  <c r="H62" i="17"/>
  <c r="H67" i="17" s="1"/>
  <c r="I490" i="10"/>
  <c r="I489" i="10"/>
  <c r="I488" i="10"/>
  <c r="H107" i="17"/>
  <c r="E29" i="4" s="1"/>
  <c r="H41" i="16"/>
  <c r="H105" i="17"/>
  <c r="H104" i="17"/>
  <c r="H103" i="17"/>
  <c r="H101" i="17"/>
  <c r="H17" i="16" s="1"/>
  <c r="H100" i="17"/>
  <c r="H99" i="17"/>
  <c r="H98" i="17"/>
  <c r="H24" i="16" s="1"/>
  <c r="H93" i="17"/>
  <c r="H42" i="16"/>
  <c r="H91" i="17"/>
  <c r="C13" i="9" s="1"/>
  <c r="H89" i="17"/>
  <c r="H86" i="17"/>
  <c r="H48" i="17"/>
  <c r="H53" i="17" s="1"/>
  <c r="I395" i="10"/>
  <c r="I394" i="10"/>
  <c r="H76" i="17"/>
  <c r="H81" i="17" s="1"/>
  <c r="I545" i="10"/>
  <c r="I569" i="10" s="1"/>
  <c r="I544" i="10"/>
  <c r="I539" i="10"/>
  <c r="I538" i="10"/>
  <c r="I561" i="10"/>
  <c r="I560" i="10"/>
  <c r="I533" i="10"/>
  <c r="I524" i="10"/>
  <c r="I517" i="10"/>
  <c r="I507" i="10"/>
  <c r="I483" i="10"/>
  <c r="I477" i="10"/>
  <c r="I471" i="10"/>
  <c r="I466" i="10"/>
  <c r="I457" i="10"/>
  <c r="I452" i="10"/>
  <c r="I443" i="10"/>
  <c r="I438" i="10"/>
  <c r="I431" i="10"/>
  <c r="I412" i="10"/>
  <c r="I424" i="10" s="1"/>
  <c r="I388" i="10"/>
  <c r="I374" i="10"/>
  <c r="I354" i="10"/>
  <c r="I361" i="10" s="1"/>
  <c r="I342" i="10"/>
  <c r="I591" i="10" s="1"/>
  <c r="F28" i="9" s="1"/>
  <c r="I590" i="10"/>
  <c r="F27" i="9" s="1"/>
  <c r="I340" i="10"/>
  <c r="I588" i="10"/>
  <c r="F25" i="9" s="1"/>
  <c r="I587" i="10"/>
  <c r="I323" i="10"/>
  <c r="I570" i="10" s="1"/>
  <c r="F23" i="9"/>
  <c r="I568" i="10"/>
  <c r="F18" i="9" s="1"/>
  <c r="I317" i="10"/>
  <c r="I564" i="10" s="1"/>
  <c r="E22" i="4" s="1"/>
  <c r="I316" i="10"/>
  <c r="I563" i="10" s="1"/>
  <c r="E21" i="4" s="1"/>
  <c r="I315" i="10"/>
  <c r="I562" i="10" s="1"/>
  <c r="I559" i="10"/>
  <c r="I311" i="10"/>
  <c r="I558" i="10" s="1"/>
  <c r="E19" i="4" s="1"/>
  <c r="I287" i="10"/>
  <c r="I282" i="10"/>
  <c r="I272" i="10"/>
  <c r="I267" i="10"/>
  <c r="I259" i="10"/>
  <c r="I247" i="10"/>
  <c r="I254" i="10" s="1"/>
  <c r="I240" i="10"/>
  <c r="I226" i="10"/>
  <c r="I233" i="10" s="1"/>
  <c r="I216" i="10"/>
  <c r="I207" i="10"/>
  <c r="I200" i="10"/>
  <c r="I194" i="10"/>
  <c r="I189" i="10"/>
  <c r="I182" i="10"/>
  <c r="I175" i="10"/>
  <c r="I170" i="10"/>
  <c r="I163" i="10"/>
  <c r="I151" i="10"/>
  <c r="I146" i="10"/>
  <c r="I123" i="10"/>
  <c r="I548" i="10" l="1"/>
  <c r="I589" i="10"/>
  <c r="F26" i="9" s="1"/>
  <c r="I344" i="10"/>
  <c r="I289" i="10"/>
  <c r="I596" i="10"/>
  <c r="I595" i="10"/>
  <c r="E34" i="4"/>
  <c r="I576" i="10"/>
  <c r="F29" i="9" s="1"/>
  <c r="E32" i="4" s="1"/>
  <c r="I445" i="10"/>
  <c r="F24" i="9"/>
  <c r="I335" i="10"/>
  <c r="I154" i="10"/>
  <c r="C14" i="9"/>
  <c r="E13" i="4"/>
  <c r="I526" i="10"/>
  <c r="I401" i="10"/>
  <c r="E9" i="4"/>
  <c r="C9" i="9"/>
  <c r="H15" i="16"/>
  <c r="H30" i="16"/>
  <c r="C10" i="9"/>
  <c r="H16" i="16"/>
  <c r="E28" i="4" s="1"/>
  <c r="C22" i="9"/>
  <c r="H31" i="16"/>
  <c r="E26" i="4" s="1"/>
  <c r="C19" i="9"/>
  <c r="H46" i="16"/>
  <c r="C21" i="9"/>
  <c r="E20" i="4"/>
  <c r="F11" i="9"/>
  <c r="E7" i="4"/>
  <c r="C7" i="9"/>
  <c r="H8" i="16"/>
  <c r="E10" i="4"/>
  <c r="H18" i="16"/>
  <c r="C12" i="9"/>
  <c r="C18" i="9"/>
  <c r="H25" i="16"/>
  <c r="C20" i="9"/>
  <c r="H37" i="16"/>
  <c r="H38" i="16"/>
  <c r="E12" i="4"/>
  <c r="I274" i="10"/>
  <c r="I318" i="10"/>
  <c r="F7" i="9" s="1"/>
  <c r="I593" i="10"/>
  <c r="H108" i="17"/>
  <c r="H110" i="17"/>
  <c r="I496" i="10"/>
  <c r="I491" i="10"/>
  <c r="F19" i="9"/>
  <c r="I459" i="10"/>
  <c r="I557" i="10"/>
  <c r="E18" i="4" s="1"/>
  <c r="I396" i="10"/>
  <c r="I556" i="10"/>
  <c r="E17" i="4" s="1"/>
  <c r="I555" i="10"/>
  <c r="E16" i="4" s="1"/>
  <c r="I541" i="10"/>
  <c r="I108" i="10"/>
  <c r="I103" i="10"/>
  <c r="I98" i="10"/>
  <c r="I93" i="10"/>
  <c r="I86" i="10"/>
  <c r="I71" i="10"/>
  <c r="I66" i="10"/>
  <c r="I49" i="10"/>
  <c r="I43" i="10"/>
  <c r="I25" i="10"/>
  <c r="I17" i="10"/>
  <c r="I11" i="10"/>
  <c r="E27" i="4"/>
  <c r="F20" i="9" l="1"/>
  <c r="I19" i="10"/>
  <c r="H20" i="16"/>
  <c r="H48" i="16"/>
  <c r="I498" i="10"/>
  <c r="F8" i="9"/>
  <c r="E8" i="4"/>
  <c r="E15" i="4" s="1"/>
  <c r="H39" i="17"/>
  <c r="I551" i="10"/>
  <c r="F10" i="9"/>
  <c r="I403" i="10"/>
  <c r="F9" i="9"/>
  <c r="C38" i="9"/>
  <c r="H32" i="16"/>
  <c r="H36" i="16"/>
  <c r="H50" i="16"/>
  <c r="I51" i="10"/>
  <c r="I34" i="10"/>
  <c r="I73" i="10"/>
  <c r="I345" i="10"/>
  <c r="E23" i="4"/>
  <c r="H49" i="16"/>
  <c r="H26" i="16"/>
  <c r="E25" i="4" s="1"/>
  <c r="E30" i="4" s="1"/>
  <c r="I565" i="10"/>
  <c r="F22" i="9" l="1"/>
  <c r="F16" i="9"/>
  <c r="C8" i="9"/>
  <c r="C16" i="9" s="1"/>
  <c r="C39" i="9" s="1"/>
  <c r="H95" i="17"/>
  <c r="H112" i="17" s="1"/>
  <c r="H52" i="16"/>
  <c r="E39" i="4"/>
  <c r="E12" i="9"/>
  <c r="E13" i="9"/>
  <c r="G88" i="17"/>
  <c r="G12" i="16"/>
  <c r="G11" i="16"/>
  <c r="G107" i="17"/>
  <c r="G105" i="17"/>
  <c r="G101" i="17"/>
  <c r="G17" i="16" s="1"/>
  <c r="G99" i="17"/>
  <c r="G25" i="16" s="1"/>
  <c r="G93" i="17"/>
  <c r="G90" i="17"/>
  <c r="G104" i="17"/>
  <c r="G37" i="16" s="1"/>
  <c r="D27" i="4" s="1"/>
  <c r="G103" i="17"/>
  <c r="B19" i="9" s="1"/>
  <c r="G100" i="17"/>
  <c r="G91" i="17"/>
  <c r="G89" i="17"/>
  <c r="G18" i="16" s="1"/>
  <c r="G87" i="17"/>
  <c r="H102" i="10"/>
  <c r="H103" i="10" s="1"/>
  <c r="H561" i="10"/>
  <c r="H560" i="10"/>
  <c r="H533" i="10"/>
  <c r="H545" i="10"/>
  <c r="H517" i="10"/>
  <c r="H539" i="10"/>
  <c r="H538" i="10"/>
  <c r="H483" i="10"/>
  <c r="H471" i="10"/>
  <c r="H466" i="10"/>
  <c r="H452" i="10"/>
  <c r="H443" i="10"/>
  <c r="H431" i="10"/>
  <c r="H388" i="10"/>
  <c r="H381" i="10"/>
  <c r="H395" i="10"/>
  <c r="H342" i="10"/>
  <c r="H591" i="10" s="1"/>
  <c r="E28" i="9" s="1"/>
  <c r="H590" i="10"/>
  <c r="E27" i="9" s="1"/>
  <c r="H340" i="10"/>
  <c r="E24" i="9"/>
  <c r="E23" i="9"/>
  <c r="H287" i="10"/>
  <c r="H282" i="10"/>
  <c r="H272" i="10"/>
  <c r="H267" i="10"/>
  <c r="H259" i="10"/>
  <c r="E21" i="9"/>
  <c r="E20" i="9"/>
  <c r="D34" i="4"/>
  <c r="H317" i="10"/>
  <c r="H564" i="10" s="1"/>
  <c r="D22" i="4" s="1"/>
  <c r="H207" i="10"/>
  <c r="H200" i="10"/>
  <c r="H194" i="10"/>
  <c r="H189" i="10"/>
  <c r="H182" i="10"/>
  <c r="H175" i="10"/>
  <c r="H170" i="10"/>
  <c r="H151" i="10"/>
  <c r="H108" i="10"/>
  <c r="H98" i="10"/>
  <c r="H93" i="10"/>
  <c r="H86" i="10"/>
  <c r="H80" i="10"/>
  <c r="H49" i="10"/>
  <c r="H316" i="10"/>
  <c r="H563" i="10" s="1"/>
  <c r="D21" i="4" s="1"/>
  <c r="H559" i="10"/>
  <c r="H25" i="10"/>
  <c r="H321" i="10"/>
  <c r="H11" i="10"/>
  <c r="H289" i="10" l="1"/>
  <c r="E31" i="4"/>
  <c r="F38" i="9"/>
  <c r="I584" i="10"/>
  <c r="I599" i="10" s="1"/>
  <c r="H589" i="10"/>
  <c r="E26" i="9" s="1"/>
  <c r="H344" i="10"/>
  <c r="H568" i="10"/>
  <c r="H540" i="10"/>
  <c r="H541" i="10" s="1"/>
  <c r="E10" i="9" s="1"/>
  <c r="H490" i="10"/>
  <c r="H247" i="10"/>
  <c r="H254" i="10" s="1"/>
  <c r="H274" i="10"/>
  <c r="H524" i="10"/>
  <c r="H526" i="10" s="1"/>
  <c r="B14" i="9"/>
  <c r="D13" i="4"/>
  <c r="B21" i="9"/>
  <c r="D29" i="4"/>
  <c r="H17" i="10"/>
  <c r="H19" i="10" s="1"/>
  <c r="E11" i="9"/>
  <c r="D20" i="4"/>
  <c r="B8" i="9"/>
  <c r="D8" i="4"/>
  <c r="B13" i="9"/>
  <c r="D12" i="4"/>
  <c r="B20" i="9"/>
  <c r="G15" i="16"/>
  <c r="D9" i="4"/>
  <c r="H123" i="10"/>
  <c r="G10" i="16"/>
  <c r="G9" i="16" s="1"/>
  <c r="G38" i="16"/>
  <c r="G36" i="16" s="1"/>
  <c r="H66" i="10"/>
  <c r="H216" i="10"/>
  <c r="H240" i="10"/>
  <c r="H477" i="10"/>
  <c r="G86" i="17"/>
  <c r="D7" i="4" s="1"/>
  <c r="H71" i="10"/>
  <c r="G76" i="17"/>
  <c r="H588" i="10"/>
  <c r="E25" i="9" s="1"/>
  <c r="H544" i="10"/>
  <c r="H34" i="10"/>
  <c r="H163" i="10"/>
  <c r="H438" i="10"/>
  <c r="H445" i="10" s="1"/>
  <c r="G16" i="16"/>
  <c r="B22" i="9"/>
  <c r="B12" i="9"/>
  <c r="G31" i="16"/>
  <c r="D26" i="4" s="1"/>
  <c r="G46" i="16"/>
  <c r="B9" i="9"/>
  <c r="G98" i="17"/>
  <c r="H311" i="10"/>
  <c r="H558" i="10" s="1"/>
  <c r="D19" i="4" s="1"/>
  <c r="E22" i="9"/>
  <c r="H146" i="10"/>
  <c r="H154" i="10" s="1"/>
  <c r="H354" i="10"/>
  <c r="H361" i="10" s="1"/>
  <c r="H374" i="10"/>
  <c r="H496" i="10"/>
  <c r="H457" i="10"/>
  <c r="H459" i="10" s="1"/>
  <c r="H43" i="10"/>
  <c r="H401" i="10"/>
  <c r="G51" i="17" s="1"/>
  <c r="H507" i="10"/>
  <c r="H412" i="10"/>
  <c r="H424" i="10" s="1"/>
  <c r="E18" i="9" l="1"/>
  <c r="F39" i="9"/>
  <c r="H557" i="10"/>
  <c r="D18" i="4" s="1"/>
  <c r="H73" i="10"/>
  <c r="H587" i="10"/>
  <c r="H593" i="10" s="1"/>
  <c r="H569" i="10"/>
  <c r="B10" i="9"/>
  <c r="D10" i="4"/>
  <c r="D15" i="4" s="1"/>
  <c r="G20" i="16"/>
  <c r="D28" i="4"/>
  <c r="H551" i="10"/>
  <c r="G30" i="16"/>
  <c r="G32" i="16" s="1"/>
  <c r="B7" i="9"/>
  <c r="G8" i="16"/>
  <c r="H396" i="10"/>
  <c r="E9" i="9" s="1"/>
  <c r="G81" i="17"/>
  <c r="H556" i="10"/>
  <c r="D17" i="4" s="1"/>
  <c r="G106" i="17"/>
  <c r="G24" i="16"/>
  <c r="G26" i="16" s="1"/>
  <c r="D25" i="4" s="1"/>
  <c r="B18" i="9"/>
  <c r="B38" i="9" s="1"/>
  <c r="H555" i="10"/>
  <c r="D16" i="4" s="1"/>
  <c r="H51" i="10"/>
  <c r="H491" i="10"/>
  <c r="E19" i="9" l="1"/>
  <c r="D31" i="4" s="1"/>
  <c r="D30" i="4"/>
  <c r="D39" i="4" s="1"/>
  <c r="B16" i="9"/>
  <c r="B39" i="9" s="1"/>
  <c r="H403" i="10"/>
  <c r="G48" i="17"/>
  <c r="G53" i="17" s="1"/>
  <c r="D23" i="4"/>
  <c r="G41" i="16"/>
  <c r="G49" i="16" s="1"/>
  <c r="H229" i="10"/>
  <c r="H328" i="10" s="1"/>
  <c r="H575" i="10" s="1"/>
  <c r="G108" i="17"/>
  <c r="H498" i="10"/>
  <c r="E8" i="9"/>
  <c r="H597" i="10" l="1"/>
  <c r="E38" i="9"/>
  <c r="H584" i="10"/>
  <c r="D32" i="4"/>
  <c r="H335" i="10"/>
  <c r="G110" i="17"/>
  <c r="G62" i="17"/>
  <c r="G67" i="17" s="1"/>
  <c r="G92" i="17"/>
  <c r="G42" i="16" l="1"/>
  <c r="G95" i="17"/>
  <c r="G112" i="17" s="1"/>
  <c r="H231" i="10"/>
  <c r="G48" i="16" l="1"/>
  <c r="G50" i="16"/>
  <c r="H315" i="10"/>
  <c r="H226" i="10"/>
  <c r="H233" i="10" s="1"/>
  <c r="G52" i="16" l="1"/>
  <c r="H562" i="10"/>
  <c r="H318" i="10"/>
  <c r="H596" i="10" l="1"/>
  <c r="H595" i="10"/>
  <c r="H345" i="10"/>
  <c r="E7" i="9"/>
  <c r="E16" i="9" s="1"/>
  <c r="E39" i="9" s="1"/>
  <c r="G57" i="16"/>
  <c r="H565" i="10"/>
  <c r="H599" i="10" l="1"/>
  <c r="G56" i="16"/>
  <c r="B10" i="6" l="1"/>
  <c r="D45" i="6" l="1"/>
  <c r="D42" i="6" s="1"/>
  <c r="D6" i="6"/>
  <c r="B45" i="6"/>
  <c r="B43" i="6"/>
  <c r="D26" i="6" l="1"/>
  <c r="C26" i="6"/>
  <c r="B26" i="6"/>
  <c r="D16" i="18"/>
  <c r="D23" i="18" s="1"/>
  <c r="B46" i="6" l="1"/>
  <c r="B44" i="6"/>
  <c r="G587" i="10"/>
  <c r="G321" i="10"/>
  <c r="G443" i="10"/>
  <c r="G452" i="10"/>
  <c r="G395" i="10"/>
  <c r="G374" i="10"/>
  <c r="G339" i="10"/>
  <c r="G588" i="10" l="1"/>
  <c r="G401" i="10"/>
  <c r="F51" i="17" s="1"/>
  <c r="G323" i="10"/>
  <c r="G570" i="10" s="1"/>
  <c r="G317" i="10"/>
  <c r="G564" i="10" s="1"/>
  <c r="G569" i="10"/>
  <c r="G123" i="10" l="1"/>
  <c r="C22" i="4"/>
  <c r="G66" i="10"/>
  <c r="G71" i="10"/>
  <c r="G17" i="10" l="1"/>
  <c r="G11" i="10"/>
  <c r="G19" i="10" l="1"/>
  <c r="E97" i="23" l="1"/>
  <c r="E98" i="23"/>
  <c r="E100" i="23"/>
  <c r="E96" i="23"/>
  <c r="D93" i="23"/>
  <c r="D76" i="23"/>
  <c r="E83" i="23"/>
  <c r="E79" i="23"/>
  <c r="E80" i="23"/>
  <c r="D101" i="23"/>
  <c r="C101" i="23"/>
  <c r="B101" i="23"/>
  <c r="C93" i="23"/>
  <c r="B93" i="23"/>
  <c r="E92" i="23"/>
  <c r="E91" i="23"/>
  <c r="E90" i="23"/>
  <c r="D84" i="23"/>
  <c r="C84" i="23"/>
  <c r="B84" i="23"/>
  <c r="E81" i="23"/>
  <c r="C76" i="23"/>
  <c r="B76" i="23"/>
  <c r="E75" i="23"/>
  <c r="E74" i="23"/>
  <c r="E73" i="23"/>
  <c r="C48" i="23"/>
  <c r="G48" i="23" s="1"/>
  <c r="C32" i="23"/>
  <c r="G32" i="23" s="1"/>
  <c r="C16" i="23"/>
  <c r="G16" i="23" s="1"/>
  <c r="E101" i="23" l="1"/>
  <c r="E93" i="23"/>
  <c r="E76" i="23"/>
  <c r="E84" i="23"/>
  <c r="D66" i="23" l="1"/>
  <c r="C66" i="23"/>
  <c r="B66" i="23"/>
  <c r="G65" i="23"/>
  <c r="G64" i="23"/>
  <c r="G63" i="23"/>
  <c r="G62" i="23"/>
  <c r="C59" i="23"/>
  <c r="B59" i="23"/>
  <c r="G58" i="23"/>
  <c r="D50" i="23"/>
  <c r="B50" i="23"/>
  <c r="C50" i="23"/>
  <c r="C43" i="23"/>
  <c r="B43" i="23"/>
  <c r="G42" i="23"/>
  <c r="G41" i="23"/>
  <c r="G40" i="23"/>
  <c r="D34" i="23"/>
  <c r="B34" i="23"/>
  <c r="C34" i="23"/>
  <c r="D27" i="23"/>
  <c r="B27" i="23"/>
  <c r="G26" i="23"/>
  <c r="C25" i="23"/>
  <c r="C27" i="23" s="1"/>
  <c r="G24" i="23"/>
  <c r="D18" i="23"/>
  <c r="B18" i="23"/>
  <c r="C18" i="23"/>
  <c r="G15" i="23"/>
  <c r="G14" i="23"/>
  <c r="B11" i="23"/>
  <c r="G10" i="23"/>
  <c r="C9" i="23"/>
  <c r="C11" i="23" s="1"/>
  <c r="G8" i="23"/>
  <c r="G9" i="23" l="1"/>
  <c r="G11" i="23" s="1"/>
  <c r="G43" i="23"/>
  <c r="G25" i="23"/>
  <c r="G27" i="23" s="1"/>
  <c r="G33" i="23"/>
  <c r="G34" i="23" s="1"/>
  <c r="G66" i="23"/>
  <c r="G18" i="23"/>
  <c r="G50" i="23"/>
  <c r="I17" i="19" l="1"/>
  <c r="G431" i="10"/>
  <c r="G457" i="10" l="1"/>
  <c r="G459" i="10" s="1"/>
  <c r="G496" i="10" l="1"/>
  <c r="G381" i="10"/>
  <c r="G340" i="10"/>
  <c r="G568" i="10"/>
  <c r="G589" i="10" l="1"/>
  <c r="G593" i="10" s="1"/>
  <c r="G344" i="10"/>
  <c r="F106" i="17"/>
  <c r="F41" i="16" s="1"/>
  <c r="G146" i="10"/>
  <c r="G154" i="10" s="1"/>
  <c r="G229" i="10" l="1"/>
  <c r="G328" i="10" s="1"/>
  <c r="G49" i="10"/>
  <c r="G335" i="10" l="1"/>
  <c r="G575" i="10"/>
  <c r="G231" i="10"/>
  <c r="D28" i="24"/>
  <c r="C28" i="24"/>
  <c r="G584" i="10" l="1"/>
  <c r="G597" i="10"/>
  <c r="D33" i="13"/>
  <c r="F88" i="17" l="1"/>
  <c r="C9" i="4" l="1"/>
  <c r="F15" i="16"/>
  <c r="G316" i="10" l="1"/>
  <c r="G563" i="10" s="1"/>
  <c r="G194" i="10"/>
  <c r="G73" i="10"/>
  <c r="G86" i="10"/>
  <c r="G80" i="10"/>
  <c r="C21" i="4" l="1"/>
  <c r="G43" i="10"/>
  <c r="G51" i="10" s="1"/>
  <c r="G540" i="10" l="1"/>
  <c r="G490" i="10"/>
  <c r="B31" i="26" l="1"/>
  <c r="B16" i="26"/>
  <c r="B17" i="26" s="1"/>
  <c r="B32" i="26" l="1"/>
  <c r="F89" i="17"/>
  <c r="F86" i="17" l="1"/>
  <c r="G539" i="10" l="1"/>
  <c r="G538" i="10"/>
  <c r="G533" i="10"/>
  <c r="G200" i="10" l="1"/>
  <c r="F91" i="17" l="1"/>
  <c r="G247" i="10" l="1"/>
  <c r="G254" i="10" s="1"/>
  <c r="G240" i="10"/>
  <c r="F90" i="17"/>
  <c r="C10" i="4" l="1"/>
  <c r="B6" i="6" l="1"/>
  <c r="D39" i="6"/>
  <c r="C39" i="6"/>
  <c r="B39" i="6"/>
  <c r="G517" i="10" l="1"/>
  <c r="G526" i="10" s="1"/>
  <c r="G507" i="10"/>
  <c r="G541" i="10" l="1"/>
  <c r="G551" i="10" l="1"/>
  <c r="F76" i="17"/>
  <c r="F81" i="17" s="1"/>
  <c r="G216" i="10"/>
  <c r="G182" i="10"/>
  <c r="G25" i="10"/>
  <c r="G34" i="10" s="1"/>
  <c r="F18" i="16"/>
  <c r="F99" i="17"/>
  <c r="F103" i="17"/>
  <c r="F104" i="17"/>
  <c r="F25" i="17"/>
  <c r="G170" i="10"/>
  <c r="G163" i="10"/>
  <c r="G559" i="10"/>
  <c r="G560" i="10"/>
  <c r="G561" i="10"/>
  <c r="G207" i="10"/>
  <c r="G189" i="10"/>
  <c r="F10" i="16"/>
  <c r="F11" i="16"/>
  <c r="F12" i="16"/>
  <c r="F38" i="16"/>
  <c r="D20" i="6"/>
  <c r="C20" i="6"/>
  <c r="B20" i="6"/>
  <c r="F98" i="17"/>
  <c r="F105" i="17"/>
  <c r="F100" i="17"/>
  <c r="F37" i="17"/>
  <c r="F101" i="17"/>
  <c r="F17" i="16" s="1"/>
  <c r="G471" i="10"/>
  <c r="G354" i="10"/>
  <c r="G361" i="10" s="1"/>
  <c r="G93" i="10"/>
  <c r="G438" i="10"/>
  <c r="G445" i="10" s="1"/>
  <c r="G175" i="10"/>
  <c r="G466" i="10"/>
  <c r="G412" i="10"/>
  <c r="G424" i="10" s="1"/>
  <c r="C12" i="4"/>
  <c r="C7" i="4"/>
  <c r="G98" i="10"/>
  <c r="E37" i="4"/>
  <c r="E40" i="4" s="1"/>
  <c r="D37" i="4"/>
  <c r="D40" i="4" s="1"/>
  <c r="D25" i="15"/>
  <c r="F108" i="17" l="1"/>
  <c r="B42" i="6"/>
  <c r="F25" i="16"/>
  <c r="G558" i="10"/>
  <c r="G557" i="10"/>
  <c r="G556" i="10"/>
  <c r="G555" i="10"/>
  <c r="C16" i="4" s="1"/>
  <c r="D19" i="25"/>
  <c r="C19" i="25"/>
  <c r="F37" i="16"/>
  <c r="F36" i="16" s="1"/>
  <c r="F16" i="16"/>
  <c r="C28" i="4" s="1"/>
  <c r="F24" i="16"/>
  <c r="F31" i="16"/>
  <c r="C26" i="4" s="1"/>
  <c r="F87" i="17"/>
  <c r="F8" i="16"/>
  <c r="G396" i="10"/>
  <c r="G491" i="10"/>
  <c r="F9" i="16"/>
  <c r="C20" i="4"/>
  <c r="C18" i="4" l="1"/>
  <c r="F49" i="16"/>
  <c r="F57" i="16" s="1"/>
  <c r="C27" i="4"/>
  <c r="G403" i="10"/>
  <c r="C8" i="4"/>
  <c r="G498" i="10"/>
  <c r="F26" i="16"/>
  <c r="C25" i="4" s="1"/>
  <c r="F62" i="17"/>
  <c r="F67" i="17" s="1"/>
  <c r="F39" i="17"/>
  <c r="C19" i="4"/>
  <c r="C17" i="4"/>
  <c r="C30" i="4" l="1"/>
  <c r="F48" i="17"/>
  <c r="F53" i="17" s="1"/>
  <c r="F110" i="17"/>
  <c r="F92" i="17"/>
  <c r="F20" i="16"/>
  <c r="C23" i="4"/>
  <c r="F30" i="16"/>
  <c r="C15" i="4"/>
  <c r="C37" i="4"/>
  <c r="C40" i="4" l="1"/>
  <c r="C39" i="4"/>
  <c r="G224" i="10"/>
  <c r="G226" i="10" s="1"/>
  <c r="G233" i="10" s="1"/>
  <c r="F42" i="16"/>
  <c r="F50" i="16" s="1"/>
  <c r="F95" i="17"/>
  <c r="F112" i="17" s="1"/>
  <c r="F32" i="16"/>
  <c r="G315" i="10" l="1"/>
  <c r="G562" i="10" s="1"/>
  <c r="F48" i="16"/>
  <c r="F52" i="16" s="1"/>
  <c r="G565" i="10" l="1"/>
  <c r="G595" i="10"/>
  <c r="G596" i="10"/>
  <c r="G318" i="10"/>
  <c r="G599" i="10" l="1"/>
  <c r="F56" i="16"/>
  <c r="G345" i="10"/>
  <c r="G57" i="23"/>
</calcChain>
</file>

<file path=xl/sharedStrings.xml><?xml version="1.0" encoding="utf-8"?>
<sst xmlns="http://schemas.openxmlformats.org/spreadsheetml/2006/main" count="2385" uniqueCount="1086">
  <si>
    <t>Címrend a költségvetési rendelet 2.§. /2./ bekezdéséhez</t>
  </si>
  <si>
    <t>Cím</t>
  </si>
  <si>
    <t>Cím neve:</t>
  </si>
  <si>
    <t>Alcím</t>
  </si>
  <si>
    <t>Alcím megnevezése</t>
  </si>
  <si>
    <t>száma:</t>
  </si>
  <si>
    <t>száma</t>
  </si>
  <si>
    <t>1.</t>
  </si>
  <si>
    <t>POLGÁRMESTERI</t>
  </si>
  <si>
    <t>HIVATAL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</si>
  <si>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</si>
  <si>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</si>
  <si>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</si>
  <si>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</si>
  <si>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</si>
  <si>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</si>
  <si>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</si>
  <si>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</si>
  <si>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</si>
  <si>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</si>
  <si>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</si>
  <si>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</si>
  <si>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</si>
  <si>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</si>
  <si>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</si>
  <si>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</si>
  <si>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</si>
  <si>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</si>
  <si>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</si>
  <si>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</si>
  <si>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</si>
  <si>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</si>
  <si>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</si>
  <si>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</si>
  <si>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</si>
  <si>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EGYESÍTETT </t>
  </si>
  <si>
    <t>27.</t>
  </si>
  <si>
    <t xml:space="preserve">EGÉSZSÉGÜGYI ÉS </t>
  </si>
  <si>
    <t>28.</t>
  </si>
  <si>
    <t>Házi segítségnyújtás</t>
  </si>
  <si>
    <t>SZOCIÁLIS INTÉZMÉNY</t>
  </si>
  <si>
    <t>29.</t>
  </si>
  <si>
    <t>Szociális étkeztetés</t>
  </si>
  <si>
    <t>30.</t>
  </si>
  <si>
    <t>BEVÉTELEK ÖSSZESEN</t>
  </si>
  <si>
    <t>sorszám</t>
  </si>
  <si>
    <t>Megnevezés</t>
  </si>
  <si>
    <t>Ezer forintban</t>
  </si>
  <si>
    <t>ÖSSZESEN</t>
  </si>
  <si>
    <t xml:space="preserve">Kommunális adó </t>
  </si>
  <si>
    <t>Al-</t>
  </si>
  <si>
    <t>Előir.</t>
  </si>
  <si>
    <t>Kie.</t>
  </si>
  <si>
    <t>BEVÉTELEK</t>
  </si>
  <si>
    <t>sz.</t>
  </si>
  <si>
    <t>cím</t>
  </si>
  <si>
    <t>csop.</t>
  </si>
  <si>
    <t>előir.</t>
  </si>
  <si>
    <t xml:space="preserve">eredeti </t>
  </si>
  <si>
    <t>Cím, Alcím, Előírányzat csoport, Kiemelt előírányzat</t>
  </si>
  <si>
    <t>MŰKÖDÉSI BEVÉTELEK</t>
  </si>
  <si>
    <t>Sajátos bevételek</t>
  </si>
  <si>
    <t>TÁMOGATÁSOK</t>
  </si>
  <si>
    <t>ÖSSZESEN:</t>
  </si>
  <si>
    <t>FELHALMOZÁS ÉS TŐKE JELL. BEV.</t>
  </si>
  <si>
    <t>Sajátos felhalmozás és tőke jellegű bev.</t>
  </si>
  <si>
    <t>VÉGLEGESEN ÁTVETT PÉNZESZKÖZÖK</t>
  </si>
  <si>
    <t>Működési célú pénzeszköz átvétel</t>
  </si>
  <si>
    <t>Felhalmozás célra átvett pénzeszköz</t>
  </si>
  <si>
    <t>PÉNZFORGALOM NÉLKÜLI BEVÉTELEK</t>
  </si>
  <si>
    <t>Előző évi pénzmaradvány igénybevétel</t>
  </si>
  <si>
    <t xml:space="preserve">Cím  </t>
  </si>
  <si>
    <t xml:space="preserve">Alcím </t>
  </si>
  <si>
    <t xml:space="preserve">Előir. </t>
  </si>
  <si>
    <t xml:space="preserve">Kie. </t>
  </si>
  <si>
    <t>cs.</t>
  </si>
  <si>
    <t>elői.</t>
  </si>
  <si>
    <t>Eredeti ei.</t>
  </si>
  <si>
    <t>Cím, Alcím. Előirányzat csoport, Kiemelt előirányzat</t>
  </si>
  <si>
    <t>POLGÁRMESTERI HIVATAL</t>
  </si>
  <si>
    <t xml:space="preserve">            MŰKÖDÉSI BEVÉTELEK</t>
  </si>
  <si>
    <t>Működési célú pénzmaradvány</t>
  </si>
  <si>
    <t>Működési célú hitel</t>
  </si>
  <si>
    <t>Felhalmozás és tőke jellegű bevétel</t>
  </si>
  <si>
    <t>Intézményi működési bevételek</t>
  </si>
  <si>
    <t>Működési célú maradvány</t>
  </si>
  <si>
    <t>Intézményfinanszírozás</t>
  </si>
  <si>
    <t>Intézményi működési bevétel</t>
  </si>
  <si>
    <t>ÖNKORMÁNYZATI ÖSSZESEN</t>
  </si>
  <si>
    <t xml:space="preserve">KÖLTSÉGVETÉS </t>
  </si>
  <si>
    <t>BEVÉTELEI ÖSSZESEN</t>
  </si>
  <si>
    <t>eredeti</t>
  </si>
  <si>
    <t>I.</t>
  </si>
  <si>
    <t>Helyi önszerveződések támogatása</t>
  </si>
  <si>
    <t>II.</t>
  </si>
  <si>
    <t>Cím , Alcím, Előirányzat csoport</t>
  </si>
  <si>
    <t xml:space="preserve">                     kiemelt előirányzat </t>
  </si>
  <si>
    <t>Működési költségvetés</t>
  </si>
  <si>
    <t>Dologi kiadások</t>
  </si>
  <si>
    <t>Fejlesztési kiadások</t>
  </si>
  <si>
    <t>Ellátottak pénzbeli juttatása</t>
  </si>
  <si>
    <t>Költségvetés kiadásai</t>
  </si>
  <si>
    <t>Működési kiadások</t>
  </si>
  <si>
    <t>Fejlesztési kiadás</t>
  </si>
  <si>
    <t>EGYESÍTETT EGÉSZSÉGÜGYI ÉS SZOCIÁLIS INTÉZMÉNY</t>
  </si>
  <si>
    <t>EGYESÍTETT EGÉSZS. ÉS SZOC. INT.</t>
  </si>
  <si>
    <t>KÖLTSÉGVETÉS KIADÁSAI ÖSSZESEN</t>
  </si>
  <si>
    <t>ÖNKORMÁNYZAT ÖSSZESEN</t>
  </si>
  <si>
    <t>Személyi juttatások</t>
  </si>
  <si>
    <t>Munkaadókat terh. elvonás</t>
  </si>
  <si>
    <t>Átadott pénzeszköz működéshez</t>
  </si>
  <si>
    <t>Működési hitel visszafizetése</t>
  </si>
  <si>
    <t>Működési tartalék</t>
  </si>
  <si>
    <t>MEGNEVEZÉS</t>
  </si>
  <si>
    <t>előirányzat</t>
  </si>
  <si>
    <t xml:space="preserve">I. MŰKÖDÉSI CÉLÚ BEVÉTELEK: </t>
  </si>
  <si>
    <t xml:space="preserve">I. MŰKÖDÉSI CÉLÚ KIADÁSOK: </t>
  </si>
  <si>
    <t xml:space="preserve"> - Intézmény működési bevétel</t>
  </si>
  <si>
    <t xml:space="preserve"> - Sajátos működési bevétel</t>
  </si>
  <si>
    <t xml:space="preserve"> - Egyesített Egészségügyi Intézmény</t>
  </si>
  <si>
    <t xml:space="preserve"> - Polgármesteri Hivatal</t>
  </si>
  <si>
    <t xml:space="preserve"> - Pénzeszköz átadás</t>
  </si>
  <si>
    <t xml:space="preserve"> - Működésre átvett pénzeszközök</t>
  </si>
  <si>
    <t xml:space="preserve"> - Működési hitel törlesztése</t>
  </si>
  <si>
    <t xml:space="preserve"> - Működési hitel</t>
  </si>
  <si>
    <t xml:space="preserve"> - Működési tartalék</t>
  </si>
  <si>
    <t xml:space="preserve"> - Működési célú pénzmaradvány</t>
  </si>
  <si>
    <t xml:space="preserve">ÖSSZESEN: </t>
  </si>
  <si>
    <t>II. FELHALMOZÁSI BEVÉTELEK:</t>
  </si>
  <si>
    <t>II. FELHALMOZÁSI KIADÁSOK:</t>
  </si>
  <si>
    <t xml:space="preserve"> - Felhalmozás és tőke jellegű bevétel+ komm adó</t>
  </si>
  <si>
    <t xml:space="preserve"> - felhalmozás átvett pénzeszköz</t>
  </si>
  <si>
    <t xml:space="preserve"> - felhalmozás célú maradvány</t>
  </si>
  <si>
    <t xml:space="preserve"> - felhalmozás célú hitel igénybevétele</t>
  </si>
  <si>
    <t>BEVÉTEL ÖSSZESEN:</t>
  </si>
  <si>
    <t>KIADÁS ÖSSZESEN:</t>
  </si>
  <si>
    <t>Sorsz.</t>
  </si>
  <si>
    <t>I. Működési célú bevételek és kiadások</t>
  </si>
  <si>
    <t xml:space="preserve">Intézményi működési bevétel </t>
  </si>
  <si>
    <t>Sajátos működési bevétel</t>
  </si>
  <si>
    <t>Műk. célú előző évi pénzmaradvány</t>
  </si>
  <si>
    <t>Működési célú bevételek összesen:</t>
  </si>
  <si>
    <t>Munkaadókat terhelő járulékok</t>
  </si>
  <si>
    <t>Pénzeszköz átadás</t>
  </si>
  <si>
    <t>Működési célú kiadások összesen:</t>
  </si>
  <si>
    <t>II. Felhalmozási célú bevételek és kiadások</t>
  </si>
  <si>
    <t>Felhalmozásra átvett pénzeszköz</t>
  </si>
  <si>
    <t>Előző évi tartalék maradvány</t>
  </si>
  <si>
    <t>Felhalmozás célú hitel</t>
  </si>
  <si>
    <t>Felhalmozás célú bevételek összes</t>
  </si>
  <si>
    <t>Felhalmozási kiadás (ÁFA-val)</t>
  </si>
  <si>
    <t>Felújítási kiadás (ÁFA-val)</t>
  </si>
  <si>
    <t>Felhalmozás célú pénz átadás</t>
  </si>
  <si>
    <t>Fejlesztési hitel törlesztés</t>
  </si>
  <si>
    <t>Felhalmozási célú tartalék</t>
  </si>
  <si>
    <t>Felhalmozási célú kiadások összesen:</t>
  </si>
  <si>
    <t>ÖNKORMÁNYZAT BEVÉTELEI:</t>
  </si>
  <si>
    <t>ÖNKORMÁNYZAT KIADÁSAI:</t>
  </si>
  <si>
    <t xml:space="preserve">    Működésre átvett pénzeszközök</t>
  </si>
  <si>
    <t>adatok ezer Ft-ban</t>
  </si>
  <si>
    <t>A működési és fejlesztési célú bevételek és kiadások</t>
  </si>
  <si>
    <t xml:space="preserve"> - működési</t>
  </si>
  <si>
    <t xml:space="preserve"> - fejlesztési</t>
  </si>
  <si>
    <t>Közutak üzemeltetése és fenntartása</t>
  </si>
  <si>
    <t>Önkormányzatok igazgatási tevékenysége</t>
  </si>
  <si>
    <t>Közvilágítási feladatok</t>
  </si>
  <si>
    <t>Sorszám</t>
  </si>
  <si>
    <t>összesen</t>
  </si>
  <si>
    <t>Összesen</t>
  </si>
  <si>
    <t>MŰKÖDÉSI ÉS FELHALMOZÁSI CÉLÚ MÉRLEGE</t>
  </si>
  <si>
    <t>adatok Ft-ban</t>
  </si>
  <si>
    <t>Jogcím megnevezése</t>
  </si>
  <si>
    <t xml:space="preserve"> - helyi adók</t>
  </si>
  <si>
    <t xml:space="preserve"> - átengedett központi adók</t>
  </si>
  <si>
    <t>Fejlesztési célú támogatás</t>
  </si>
  <si>
    <t>FEJLESZTÉSI BEVÉTELEK</t>
  </si>
  <si>
    <t xml:space="preserve"> - Helyi adók</t>
  </si>
  <si>
    <t>FELHALMOZÁSI BEVÉTELEK</t>
  </si>
  <si>
    <t>Sajátos felhalmozási és tőke bevételek</t>
  </si>
  <si>
    <t>Fejlesztési célú támogatások</t>
  </si>
  <si>
    <t>FELHALMOZÁSI  BEVÉTELEK</t>
  </si>
  <si>
    <t>Felhalmozási célú pénzmaradvány</t>
  </si>
  <si>
    <t xml:space="preserve"> - bírságok, pótlékok</t>
  </si>
  <si>
    <t xml:space="preserve"> - felhalmozási célú támogatások</t>
  </si>
  <si>
    <t>Többcélú Kistérségi Társulás</t>
  </si>
  <si>
    <t>31.</t>
  </si>
  <si>
    <t>32.</t>
  </si>
  <si>
    <t>33.</t>
  </si>
  <si>
    <t>Ktgvet. támog. ( normatíva, közp.támogatás)</t>
  </si>
  <si>
    <t xml:space="preserve">Álláshelyek </t>
  </si>
  <si>
    <t>Munkajogi</t>
  </si>
  <si>
    <t>létszám</t>
  </si>
  <si>
    <t xml:space="preserve">Statisztikai </t>
  </si>
  <si>
    <t>Intézmény - szakfeladat</t>
  </si>
  <si>
    <t>megnevezése</t>
  </si>
  <si>
    <t>Polgármesteri Hivatal</t>
  </si>
  <si>
    <t xml:space="preserve">  - igazgatási tevékenység</t>
  </si>
  <si>
    <t xml:space="preserve">     közalkalmazott</t>
  </si>
  <si>
    <t xml:space="preserve">     köztisztviselő</t>
  </si>
  <si>
    <t xml:space="preserve">    közalkalmazott</t>
  </si>
  <si>
    <t>Maroslelei Egyesített és Egészségügyi Intézmény</t>
  </si>
  <si>
    <t xml:space="preserve">  - Védőnői szolgálat</t>
  </si>
  <si>
    <t xml:space="preserve">  - Házisegítségnyújtás</t>
  </si>
  <si>
    <t xml:space="preserve">  - Szociális étkezés</t>
  </si>
  <si>
    <t xml:space="preserve">  - köztisztviselő</t>
  </si>
  <si>
    <t xml:space="preserve">  - munkatörvénykönyve alá tartozó</t>
  </si>
  <si>
    <t xml:space="preserve">  - közfoglalkoztatott</t>
  </si>
  <si>
    <t>Dologi kiadás</t>
  </si>
  <si>
    <t>Eredeti</t>
  </si>
  <si>
    <t>adatok ezer forintban</t>
  </si>
  <si>
    <t xml:space="preserve"> </t>
  </si>
  <si>
    <t xml:space="preserve">          </t>
  </si>
  <si>
    <t>Zöldterület-kezelés</t>
  </si>
  <si>
    <t>Civil szervezetek működési támogatása</t>
  </si>
  <si>
    <t>34.</t>
  </si>
  <si>
    <t>35.</t>
  </si>
  <si>
    <t>36.</t>
  </si>
  <si>
    <t>37.</t>
  </si>
  <si>
    <t>38.</t>
  </si>
  <si>
    <t>39.</t>
  </si>
  <si>
    <t>40.</t>
  </si>
  <si>
    <t>41.</t>
  </si>
  <si>
    <t>Család és nővédelmi eü-i gondozás</t>
  </si>
  <si>
    <t>Könyvtári szolgáltatások</t>
  </si>
  <si>
    <t>Város- és községgazdálkodási szolgáltatás</t>
  </si>
  <si>
    <t>Köztemető fenntartás</t>
  </si>
  <si>
    <t>Személyi jellegű kiadás</t>
  </si>
  <si>
    <t>Munkaadói elvonás</t>
  </si>
  <si>
    <t>Működési költség</t>
  </si>
  <si>
    <t>Átadott pénzeszköz</t>
  </si>
  <si>
    <r>
      <t xml:space="preserve"> </t>
    </r>
    <r>
      <rPr>
        <b/>
        <sz val="12"/>
        <rFont val="Times New Roman"/>
        <family val="1"/>
        <charset val="238"/>
      </rPr>
      <t>ÖSSZESEN:</t>
    </r>
  </si>
  <si>
    <t>Felújítások</t>
  </si>
  <si>
    <t>Működési célú hitel törlesztés</t>
  </si>
  <si>
    <t xml:space="preserve"> Személyi juttatás</t>
  </si>
  <si>
    <t>Céltartalék</t>
  </si>
  <si>
    <t>Támogatások</t>
  </si>
  <si>
    <t>Munkaügyi Központtól átvett pénzeszköz:</t>
  </si>
  <si>
    <t>Egyéb átvett pénzeszköz</t>
  </si>
  <si>
    <t xml:space="preserve"> - idősek nappali ellátása</t>
  </si>
  <si>
    <t xml:space="preserve">   közalkalmazott</t>
  </si>
  <si>
    <t>MAROSLELE KÖZSÉG</t>
  </si>
  <si>
    <t>ÖNKORMÁNYZATA</t>
  </si>
  <si>
    <t>Rövid időtartamú közfoglalkoztatás</t>
  </si>
  <si>
    <t>Hosszabb időtartamú közfoglalkoztatás</t>
  </si>
  <si>
    <t>MAROSLELE KÖZSÉG ÖNKORMÁNYZATA</t>
  </si>
  <si>
    <t>EGYESÍTETT EGÉSZSÉGÜGYI ÉS  SZOCIÁLIS INTÉZMÉNY</t>
  </si>
  <si>
    <t>Intézményfinanszírozás (korrekció)</t>
  </si>
  <si>
    <t>Felhalmozási célú hiány</t>
  </si>
  <si>
    <t>KÖLTSÉGVETÉSI HIÁNY</t>
  </si>
  <si>
    <t>Működési hiány</t>
  </si>
  <si>
    <t>Fejlesztési célú hiány</t>
  </si>
  <si>
    <t>Intézményműködés bevétele</t>
  </si>
  <si>
    <t>ÖNKORMÁNYZAT  KIADÁSAI ÖSSZESEN</t>
  </si>
  <si>
    <t xml:space="preserve"> - Európai Uniós támogatás</t>
  </si>
  <si>
    <t xml:space="preserve"> - Önkormányzati kiadások</t>
  </si>
  <si>
    <t xml:space="preserve">Önkormányzat </t>
  </si>
  <si>
    <t xml:space="preserve">  - zöldterület kezelés</t>
  </si>
  <si>
    <t>Helyi önkormányzatok feladatainak támogatása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</si>
  <si>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</si>
  <si>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</si>
  <si>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</si>
  <si>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</si>
  <si>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</si>
  <si>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Óvodapedagógusok és az óvodapedagógusok munkáját segítők bértámogatása</t>
  </si>
  <si>
    <t>Óvodaműködtetési támogatás</t>
  </si>
  <si>
    <t>Hozzájárulás a pénzbeli szociális ellátásokhoz</t>
  </si>
  <si>
    <t>Egészségbiztosítási pénztártól átvett pénzeszköz:</t>
  </si>
  <si>
    <t xml:space="preserve"> - Védőnői ellátás: </t>
  </si>
  <si>
    <t>Önkormányzati feladatok támogatása</t>
  </si>
  <si>
    <t xml:space="preserve">  - Könyvtári szolgáltatások</t>
  </si>
  <si>
    <t xml:space="preserve"> - Önkormányzati feladatok támogatása</t>
  </si>
  <si>
    <t>Út, autópálya építése</t>
  </si>
  <si>
    <t>Közutak, hidak, alagutak üzemeltetése, fenntartása</t>
  </si>
  <si>
    <t>Város-, községgazdálkodási egyéb szolgáltatások</t>
  </si>
  <si>
    <t>Köztemető fenntartás és működtetés</t>
  </si>
  <si>
    <t>Közvilágítás</t>
  </si>
  <si>
    <t>Egészségügy igazgatása</t>
  </si>
  <si>
    <t>Lakásfenntartással, lakhatással összefüggő ellátások</t>
  </si>
  <si>
    <t>Gyermekvédelmi pénzbeli és természetbeni ellátások</t>
  </si>
  <si>
    <t>Elhunyt személyek hátramaradottainak pénzbeli ellátása</t>
  </si>
  <si>
    <t>Fogyatékossággal összefüggő pénzbeli ellátások, támogatások</t>
  </si>
  <si>
    <t>Betegséggel kapcsolatos pénzbeli ellátások</t>
  </si>
  <si>
    <t>Közfoglalkoztatási mintaprogram</t>
  </si>
  <si>
    <t>Szennyvíz gyűjtése, tisztítás</t>
  </si>
  <si>
    <t>Mindenféle egyéb szabadidős szolgáltatás</t>
  </si>
  <si>
    <t>Egyéb kiadói tevékenység</t>
  </si>
  <si>
    <t>Önkormányzatok és önkormányzati hivatalok jogalkotó és általános igazgatási tevékenysége</t>
  </si>
  <si>
    <t>Országgyűlési, önkormányzati és európai parlamenti képviselőválasztásokhoz kapcsolódó tevékenységek</t>
  </si>
  <si>
    <t>Óvodai nevelés, ellátás szakmai feladatai</t>
  </si>
  <si>
    <t>Óvodai nevelés, ellátás működtetési feladatai</t>
  </si>
  <si>
    <t>Sajátos nevelési igényű gyermekek óvodai nevelésének, ellátásának szakmai feladatai</t>
  </si>
  <si>
    <t>Család- és nővédelmi egészségügyi gondozás</t>
  </si>
  <si>
    <t>Tagsági díjak, hozzájárulások</t>
  </si>
  <si>
    <t>Fejlesztések áfája</t>
  </si>
  <si>
    <t>Lakásfenntartással, lakhatással összefüggő ellát</t>
  </si>
  <si>
    <t>Gyermekvédelmi pénzbeli és természetbeli ellát.</t>
  </si>
  <si>
    <t>Egyéb szociális természetbeni és pénzbeli ellátások</t>
  </si>
  <si>
    <t>Elhunyt személyek hátramaradottainak pénzbeli ellát.</t>
  </si>
  <si>
    <t>Ellátottak pénzbeli juttatásai (köztemetés)</t>
  </si>
  <si>
    <t>Fogyatékosággal összefüggő pénzbeli ellátások</t>
  </si>
  <si>
    <t>Szennyvíz gyűjtése, tisztítása</t>
  </si>
  <si>
    <t>Könyvtári szolgáltatás</t>
  </si>
  <si>
    <t>Önkormányzatok elszámolásai költségvetési szerveivel</t>
  </si>
  <si>
    <t>Országgyűlés, önkormányzati és európai parlamenti képviselőválasztás</t>
  </si>
  <si>
    <t>SNI gyermekek óvodai nevelésének szakmai feladatai</t>
  </si>
  <si>
    <t>Közművelődés – közösségi és társadalmi részvétel fejlesztése</t>
  </si>
  <si>
    <t>Közművelődés – közösségi és társadalmi részvétel fejl</t>
  </si>
  <si>
    <t>Egészségügyi igazgatás</t>
  </si>
  <si>
    <t xml:space="preserve"> - Élelmiszergyártás</t>
  </si>
  <si>
    <t>MAROSLELEI ZENGŐ ÓVODA</t>
  </si>
  <si>
    <t xml:space="preserve"> - Maroslelei Zengő Óvoda</t>
  </si>
  <si>
    <t>Maroslelei Zengő Óvoda</t>
  </si>
  <si>
    <t xml:space="preserve"> - Óvodai nevelés</t>
  </si>
  <si>
    <t xml:space="preserve"> - közművelődési intézmények működtetése</t>
  </si>
  <si>
    <t>Ellátottak pénzbeli, természetbeli juttatásai</t>
  </si>
  <si>
    <t>Ellátottak természetbeli juttatásai (karácsonyi csomag)</t>
  </si>
  <si>
    <t>2016.</t>
  </si>
  <si>
    <t xml:space="preserve"> - önkormányzatok igazgatási tevékenysége</t>
  </si>
  <si>
    <t xml:space="preserve"> - Közfoglalkoztatás</t>
  </si>
  <si>
    <t xml:space="preserve">  - közalkalmazott</t>
  </si>
  <si>
    <t>Lakott külterülettel kapcsolatos feladatok támogatása</t>
  </si>
  <si>
    <t>Országos közfoglalkoztatási program</t>
  </si>
  <si>
    <t>Az önkormányzat önként vállalt feladatai</t>
  </si>
  <si>
    <t>Arany János tehetséggondozó program + BURSA HUNGARICA</t>
  </si>
  <si>
    <t>Gazdainformációs Központ üzemeltetése</t>
  </si>
  <si>
    <t>Növénytermesztési szolgáltatás</t>
  </si>
  <si>
    <t>Kiadási</t>
  </si>
  <si>
    <t>Bevételi</t>
  </si>
  <si>
    <t>Az önkormányzat államigazgatási feladatai</t>
  </si>
  <si>
    <t>Helyi adók</t>
  </si>
  <si>
    <t>Átengedett központi adók</t>
  </si>
  <si>
    <t>Bírságok, pótlékok</t>
  </si>
  <si>
    <t>Köznevelési feladatok</t>
  </si>
  <si>
    <t>Adózással összefüggő feladatok</t>
  </si>
  <si>
    <t>Maroslele Község Önkormányzata adósságot keletkeztető ügyleteiből eredő</t>
  </si>
  <si>
    <t>fizetési kötelezettségeinek bemutatása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</si>
  <si>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</si>
  <si>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</si>
  <si>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</si>
  <si>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 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</si>
  <si>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</si>
  <si>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</si>
  <si>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</si>
  <si>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</si>
  <si>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</si>
  <si>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Kezességgel kapcsolatos megtérülés</t>
  </si>
  <si>
    <t>Saját bevétel összesen</t>
  </si>
  <si>
    <t>Saját bevételek 50%-a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</si>
  <si>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</si>
  <si>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</si>
  <si>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</si>
  <si>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</si>
  <si>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számviteli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</si>
  <si>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</si>
  <si>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kötelezettséggel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</si>
  <si>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</si>
  <si>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 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</si>
  <si>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</si>
  <si>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</si>
  <si>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</si>
  <si>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>Adósságot keletkeztető ügyletekből eredő fizetési kötelezettségekkel csökkentett saját bevétel</t>
  </si>
  <si>
    <t xml:space="preserve">Saját bevétel megnevezése </t>
  </si>
  <si>
    <t xml:space="preserve">Adósságot keletkeztető ügylet megnevezése </t>
  </si>
  <si>
    <t>Gyermekétkeztetés köznevelési intézményben</t>
  </si>
  <si>
    <t>Az önkormányzati vagyonnal való gazdálkodással kapcs. Feladatok</t>
  </si>
  <si>
    <t>Piac üzemeltetése</t>
  </si>
  <si>
    <t>Intézményen kívüli gyermekétkeztetés</t>
  </si>
  <si>
    <t>Lakóingatlan szociális célú bérbeadása, üzemeltetése</t>
  </si>
  <si>
    <t>Idősek nappali ellátása</t>
  </si>
  <si>
    <t>Család- és gyermekjóléti szolgáltatások</t>
  </si>
  <si>
    <t>Az önkormányzati vagyonnal való gazdálkod.feladatok</t>
  </si>
  <si>
    <t>Lakóingatlan szociális c. bérbeadása, üzemeltetése</t>
  </si>
  <si>
    <t>2017.</t>
  </si>
  <si>
    <t>Tárgyi eszköz értékesítés, bérbeadás</t>
  </si>
  <si>
    <t>Ívóvíz hálózat felújítása</t>
  </si>
  <si>
    <t>POLGÁRMESTERI HIVATAL KIADÁSAI ÖSSZESEN</t>
  </si>
  <si>
    <t>Lakás célú kölcsön</t>
  </si>
  <si>
    <t>Ellátottak pénzbeli juttatásai (beiskolázási tám.)</t>
  </si>
  <si>
    <t>Ellátottak pénzbeli juttatásai (babaszámla)</t>
  </si>
  <si>
    <t>Ellátottak természetbeli jutt. (Mikulás cs.)</t>
  </si>
  <si>
    <t>DAREH</t>
  </si>
  <si>
    <t xml:space="preserve">  - Család- és gyermekjóléti szolgáltatás</t>
  </si>
  <si>
    <t>Működési célú kölcsön nyújtása és törlesztése</t>
  </si>
  <si>
    <t>Tárgyi eszköz, immat. Javak értékesítése, bérbeadása</t>
  </si>
  <si>
    <t>Tárgyi eszköz, imm. javak értékesítése, bérbeadása</t>
  </si>
  <si>
    <t xml:space="preserve"> - Önkormányzatok működésének általános támogatása</t>
  </si>
  <si>
    <t xml:space="preserve"> - Köznevelési feladatok támogatása</t>
  </si>
  <si>
    <t xml:space="preserve"> - Szociális, gyermekjóléti és gyermekétkezt. feladatok tám.</t>
  </si>
  <si>
    <t xml:space="preserve"> - Kulturális feladatok támogatása</t>
  </si>
  <si>
    <t>Ellátottak pénzbeli jutattat. (Önkorm. Tám. Lakásfennt.)</t>
  </si>
  <si>
    <t>Ellátottak pénzbeli juttatásai (közgyógy )</t>
  </si>
  <si>
    <t>Kisértékű tárgyieszköz beszerzés</t>
  </si>
  <si>
    <t>Ivóvíz hálózat felújítása</t>
  </si>
  <si>
    <t>Kisértékű tárgyi eszköz</t>
  </si>
  <si>
    <t>Növénytermesztés, állattenyésztés, kapcs. Szolg. (élelmiszergy.)</t>
  </si>
  <si>
    <t>Növénytermesztés, állattenyésztés, kapcs. Szolg. (növényterm.)</t>
  </si>
  <si>
    <t>Növénytermesztés, állatteny., kapcs.szolg (Élelmiszergyártás)</t>
  </si>
  <si>
    <t>Növénytermesztés, állatteny., kapcs. szolg. (Növénytermesztés)</t>
  </si>
  <si>
    <t>Fejlesztések kiadások</t>
  </si>
  <si>
    <t xml:space="preserve"> - bírságok, pótlékok, egyéb adók</t>
  </si>
  <si>
    <t>42.</t>
  </si>
  <si>
    <t>Országos és helyi népszavazással kapcsolatos tevékenységek</t>
  </si>
  <si>
    <t>Országos és helyi népszavazáshoz kapcsolódó tev.</t>
  </si>
  <si>
    <t>2018.</t>
  </si>
  <si>
    <t>Szociális bérlakás</t>
  </si>
  <si>
    <t>Projekt megnevezése</t>
  </si>
  <si>
    <t>Projekt bevételei:</t>
  </si>
  <si>
    <t>Saját erő</t>
  </si>
  <si>
    <t>EU-s forrás</t>
  </si>
  <si>
    <t>Egyéb forrás (EU önerő, átcsop.kérelem)</t>
  </si>
  <si>
    <t>Projekt kiadásai:</t>
  </si>
  <si>
    <t>Személyi jellegű</t>
  </si>
  <si>
    <t>Munkáltatói járulék</t>
  </si>
  <si>
    <t>Beruházások, beszerzések</t>
  </si>
  <si>
    <t>kisértékű tárgyi eszköz</t>
  </si>
  <si>
    <t>Ellátottak pénzbeli juttatásai (eseti segély )</t>
  </si>
  <si>
    <t xml:space="preserve">    közfoglalkoztatott</t>
  </si>
  <si>
    <t xml:space="preserve">    munkatörvénykönyve alá tartozó</t>
  </si>
  <si>
    <t xml:space="preserve">  Az önkormányzat működési célú pénzeszköz átadásai</t>
  </si>
  <si>
    <t>LeleInnov Kft.</t>
  </si>
  <si>
    <t>működési célú</t>
  </si>
  <si>
    <t>fejlesztési célú</t>
  </si>
  <si>
    <t>2019.</t>
  </si>
  <si>
    <t>Polgármesteri illetmény támogatása</t>
  </si>
  <si>
    <t>A helyi önkormányzatok működésének általános támogatása összesen:</t>
  </si>
  <si>
    <t>Települési önkormányzatok egyes köznevelési feladatainak támogatása</t>
  </si>
  <si>
    <t>Család- és gyermekjóléti szolgálat</t>
  </si>
  <si>
    <t xml:space="preserve"> Szociális étkeztetés</t>
  </si>
  <si>
    <t xml:space="preserve"> Házi segítségnyújtás</t>
  </si>
  <si>
    <t>Időskorúak nappali intézményi ellátása</t>
  </si>
  <si>
    <t>Települési önkormányzatok szociális, gyermekjóléti és gyermekétkeztetési feladatainak támogatása</t>
  </si>
  <si>
    <t>Gyermekétkeztetés  támogatása</t>
  </si>
  <si>
    <t>Rászoruló gyermekek szünidei étkeztetésének támogatása</t>
  </si>
  <si>
    <t>Könyvtári, közművelődési és múzeumi feladatok támogatása</t>
  </si>
  <si>
    <t xml:space="preserve">Az európai uniós támogatással valósuló programok, projektek bevételei, kiadásai </t>
  </si>
  <si>
    <t>(adatok ezer forintban)</t>
  </si>
  <si>
    <t>Maroslele község bel- és külterületi kerékpárforgalmi létesítményeinek kiépítése (TOP-3.1.1-15-CS1-2016-00008)</t>
  </si>
  <si>
    <t>Maroslele önkormányzati tulajdonú épületeinek energetikai korszerűsítése (TOP-3.2.1-15-CS1-2016-00007)</t>
  </si>
  <si>
    <t>Maroslele Község Önkormányzatának agrárlogisztikai célú ipari terület fejlesztése (TOP-1.1.1-15-CS1-2016-00004)</t>
  </si>
  <si>
    <t>Helytörténeti gyűjtemény külső felújítása, energetikai korszerűsítése (VP6-7.2.1-7.4.1.1-16)</t>
  </si>
  <si>
    <t>Humán szolgáltatások fejlesztése térségi szemléletben (EFOP-1.5.3-16)</t>
  </si>
  <si>
    <t>Humán kapacitások fejlesztése térségi szemléletben (EFOP-3.9.2-16)</t>
  </si>
  <si>
    <t>2020.</t>
  </si>
  <si>
    <t>Kerékpárforgalmi létesítmény kialakítása</t>
  </si>
  <si>
    <t>Járda felújítás</t>
  </si>
  <si>
    <t>Fejlesztések</t>
  </si>
  <si>
    <t>EFOP-1.5.3 Mintaház kialakítás</t>
  </si>
  <si>
    <t>EFOP-3.9.2</t>
  </si>
  <si>
    <t>Ivóvíz hálóza felújítása</t>
  </si>
  <si>
    <t>Hulladékgazdálkodási fejlesztések (FM-LSZF/2017-01)</t>
  </si>
  <si>
    <t>Polgármesteri Hivatal épületszárnyépítés</t>
  </si>
  <si>
    <t>Épületek energetikai fejlesztése</t>
  </si>
  <si>
    <t>Polgármesteri Hivatal felújítása</t>
  </si>
  <si>
    <t>Iparterület fejlesztés</t>
  </si>
  <si>
    <t>Belvízelvezető csatorna felújítása</t>
  </si>
  <si>
    <t>Iparterület fejlesztés (TOP-1.1.1)</t>
  </si>
  <si>
    <t>Kerékpárforgalmi létesítmény kialakítása (TOP-3.1.1)</t>
  </si>
  <si>
    <t>kisértékű tárgyieszköz beszerzés</t>
  </si>
  <si>
    <t>Bútor beszerzés</t>
  </si>
  <si>
    <t>Helytörténeti gyűjtemény felújítása</t>
  </si>
  <si>
    <t>Elszámolások központi költségvetéssel</t>
  </si>
  <si>
    <t>Pénzmaradvány</t>
  </si>
  <si>
    <t xml:space="preserve"> -  ebből Európai Uniós támogatás</t>
  </si>
  <si>
    <t xml:space="preserve"> - ebből Európai Uniós támogatás</t>
  </si>
  <si>
    <t xml:space="preserve">  közfoglalkozatás</t>
  </si>
  <si>
    <t>III.</t>
  </si>
  <si>
    <t>Bursa Hungarica</t>
  </si>
  <si>
    <t>Tárgyi eszköz, immateriális javak értékesítése, bérbeadása</t>
  </si>
  <si>
    <t xml:space="preserve">Önkormányzat összesen </t>
  </si>
  <si>
    <t>Közfoglalkoztatás eszközbeszerzés</t>
  </si>
  <si>
    <t>adatok e  forintban</t>
  </si>
  <si>
    <t xml:space="preserve">    munkatörvénykönyve alá tartozó EFOP</t>
  </si>
  <si>
    <t xml:space="preserve">  munkatörvénykönyve alá tartozó EFOP</t>
  </si>
  <si>
    <t xml:space="preserve">     köztisztviselő EFOP</t>
  </si>
  <si>
    <t xml:space="preserve">     munkatörvénkönyve alá tartozó EFOP</t>
  </si>
  <si>
    <t>Lejárt betét</t>
  </si>
  <si>
    <t xml:space="preserve"> - Lejárt betét </t>
  </si>
  <si>
    <t>INTÉZMÉNYFINANSZÍROZÁS</t>
  </si>
  <si>
    <t>LEKÖTÖTT BETÉT</t>
  </si>
  <si>
    <t>43.</t>
  </si>
  <si>
    <t>Felhalmozási célú hitel</t>
  </si>
  <si>
    <t>44.</t>
  </si>
  <si>
    <t>Esélyegyenlőség elősegítés célzó tevékenységek és programok (EFOP-1.5.3)</t>
  </si>
  <si>
    <t>Iskolarendszeren kívüli egyéb oktatás, képzés (EFOP-3.9.2)</t>
  </si>
  <si>
    <t>FEJLESZTÉSI CÉLÚ HITEL</t>
  </si>
  <si>
    <t xml:space="preserve">MAROSLELEI ZENGŐ </t>
  </si>
  <si>
    <t>ÓVODA</t>
  </si>
  <si>
    <t>Hiteltörlesztés</t>
  </si>
  <si>
    <t xml:space="preserve"> - köznevelési feladatok támogatása</t>
  </si>
  <si>
    <t>Damjanich u. útfelújítás</t>
  </si>
  <si>
    <t>Ellátottak természetbeli jutt. (rezsicsökk.)</t>
  </si>
  <si>
    <t xml:space="preserve">   </t>
  </si>
  <si>
    <t>módosított</t>
  </si>
  <si>
    <t>Teljesítés</t>
  </si>
  <si>
    <t xml:space="preserve">  Felhalmozás és tőkejellegű bevételek teljesülése</t>
  </si>
  <si>
    <t>Módosított</t>
  </si>
  <si>
    <t>Az önkormányzat közvetett támogatásait (adóelengedések,adókedvezmények) tartalmazó kimutatás</t>
  </si>
  <si>
    <t>Maroslele Önkormányzat képviselő-testülete egyetlen rendeletében sem határozott meg adókedvezményt, adóelengedést-így  közvetett támogatás az elmúlt időszakban nem valósult meg.</t>
  </si>
  <si>
    <t>Önkormányzat</t>
  </si>
  <si>
    <t>Polgm.Hiv.</t>
  </si>
  <si>
    <t>EESZI</t>
  </si>
  <si>
    <t>Zengő Óvoda</t>
  </si>
  <si>
    <t>01   Alaptevékenység költségvetési bevételei</t>
  </si>
  <si>
    <t>02   Alaptevékenység költségvetési kiadásai</t>
  </si>
  <si>
    <t>I .Alaptevékenység költségvetési egyenlege (01-02)</t>
  </si>
  <si>
    <t>03  Alaptevékenység finanszírozási bevételei</t>
  </si>
  <si>
    <t>04  Alaptevékenység finanszírozási kiadásai</t>
  </si>
  <si>
    <t>II .Alaptevékenység finansz.egyenlege (03-04)</t>
  </si>
  <si>
    <t>A )Alaptevékenység maradványa (I +- II )</t>
  </si>
  <si>
    <t>05  Vállalkozási tevékenység kv.bevételei</t>
  </si>
  <si>
    <t>06  Vállalkozási tevékenység kv.kiadásai</t>
  </si>
  <si>
    <t>III .Vállalkozási tevékenység kv.egyenlege (05-06)</t>
  </si>
  <si>
    <t>07  Vállalkozási tevékenység fin.bevételei</t>
  </si>
  <si>
    <t>08  Vállalkozási tevékenység fin.kiadásai</t>
  </si>
  <si>
    <t>IV Vállalkozási tevékenység fin.egyenlege(07-08)</t>
  </si>
  <si>
    <t>B)Vállalkozási tevékenység maradványa</t>
  </si>
  <si>
    <t>C) Összes maradvány(A+B)</t>
  </si>
  <si>
    <t>D) Alaptevékenység kötelezettségvállalással terhelt maradványa</t>
  </si>
  <si>
    <t>E ) Alaptevékenység szabad maradványa (A-D)</t>
  </si>
  <si>
    <t>F ) Vállalkozási tevékenységet terhelő befizetési kötelezettség (B*0,1)</t>
  </si>
  <si>
    <t>G ) Vállalkozási tevékenység felhasználható maradványa (B-F)</t>
  </si>
  <si>
    <t>ESZKÖZÖK:</t>
  </si>
  <si>
    <t>INGATLANOK:</t>
  </si>
  <si>
    <r>
      <t xml:space="preserve">MAROSLELE ÖNKORMÁNYZATÁNAK </t>
    </r>
    <r>
      <rPr>
        <u/>
        <sz val="10"/>
        <rFont val="Times New Roman"/>
        <family val="1"/>
        <charset val="238"/>
      </rPr>
      <t xml:space="preserve">KIZÁRÓLAGOS </t>
    </r>
    <r>
      <rPr>
        <sz val="10"/>
        <rFont val="Times New Roman"/>
        <family val="1"/>
        <charset val="238"/>
      </rPr>
      <t>TULAJDONÁBAN ÁLLÓ FORGALOMKÉPTELEN TÖRZSVAGYONA (BELTERÜLET)</t>
    </r>
  </si>
  <si>
    <t>Hrsz.</t>
  </si>
  <si>
    <r>
      <t>terület m</t>
    </r>
    <r>
      <rPr>
        <b/>
        <vertAlign val="superscript"/>
        <sz val="10"/>
        <rFont val="Times New Roman"/>
        <family val="1"/>
        <charset val="238"/>
      </rPr>
      <t>2</t>
    </r>
  </si>
  <si>
    <t>műv. ág</t>
  </si>
  <si>
    <t>1/1,1/2</t>
  </si>
  <si>
    <t>Szabadság tér</t>
  </si>
  <si>
    <t>közterület</t>
  </si>
  <si>
    <t>Árpád utca</t>
  </si>
  <si>
    <t>József A. u.</t>
  </si>
  <si>
    <t xml:space="preserve">Vásárhelyi u. </t>
  </si>
  <si>
    <t>Rózsa u.</t>
  </si>
  <si>
    <t>Tulipán u.</t>
  </si>
  <si>
    <t xml:space="preserve">Hunyadi u. </t>
  </si>
  <si>
    <t>Névtelen u.</t>
  </si>
  <si>
    <t>Szegfű u.</t>
  </si>
  <si>
    <t>Táncsics u.</t>
  </si>
  <si>
    <t>Annus köz</t>
  </si>
  <si>
    <t>Dózsa Gy. u.</t>
  </si>
  <si>
    <t>Béke u.</t>
  </si>
  <si>
    <t>Makói u.</t>
  </si>
  <si>
    <t>617/1</t>
  </si>
  <si>
    <t>Hősök tere</t>
  </si>
  <si>
    <t>Pacsirta u.</t>
  </si>
  <si>
    <t>Petőfi u.</t>
  </si>
  <si>
    <t>Arany J. u.</t>
  </si>
  <si>
    <t>Köztársaság u.</t>
  </si>
  <si>
    <t>Damjanich u.</t>
  </si>
  <si>
    <t>Névtelen (játszótér)</t>
  </si>
  <si>
    <t>Kossuth u.</t>
  </si>
  <si>
    <t>Névtelen tér</t>
  </si>
  <si>
    <t>1003/1</t>
  </si>
  <si>
    <t>1003/3</t>
  </si>
  <si>
    <t>1071/1</t>
  </si>
  <si>
    <t>Rákóczi u.</t>
  </si>
  <si>
    <t>1071/5</t>
  </si>
  <si>
    <t>45.</t>
  </si>
  <si>
    <t>46.</t>
  </si>
  <si>
    <t>47.</t>
  </si>
  <si>
    <t>Béke utca</t>
  </si>
  <si>
    <t>árok</t>
  </si>
  <si>
    <t>48.</t>
  </si>
  <si>
    <t>Rákóczi utca</t>
  </si>
  <si>
    <t>49.</t>
  </si>
  <si>
    <t>Óvoda előtti parkoló</t>
  </si>
  <si>
    <r>
      <t xml:space="preserve">MAROSLELE ÖNKORMÁNYZATÁNAK </t>
    </r>
    <r>
      <rPr>
        <i/>
        <sz val="10"/>
        <rFont val="Times New Roman"/>
        <family val="1"/>
        <charset val="238"/>
      </rPr>
      <t>KIZÁRÓLAGOS</t>
    </r>
    <r>
      <rPr>
        <sz val="10"/>
        <rFont val="Times New Roman"/>
        <family val="1"/>
        <charset val="238"/>
      </rPr>
      <t xml:space="preserve"> TULAJDONÁT KÉPEZŐ FORGALOMKÉPTELEN TÖRZSVAGYONA (KÜLTERÜLET)</t>
    </r>
  </si>
  <si>
    <t>hrsz.</t>
  </si>
  <si>
    <t>út(földút)</t>
  </si>
  <si>
    <t xml:space="preserve">   út(földút)</t>
  </si>
  <si>
    <t>074/1</t>
  </si>
  <si>
    <t>082/4</t>
  </si>
  <si>
    <t>0103/2</t>
  </si>
  <si>
    <t>0112/2</t>
  </si>
  <si>
    <t>0216/4</t>
  </si>
  <si>
    <t>közút (dögtér)</t>
  </si>
  <si>
    <t>0222/2</t>
  </si>
  <si>
    <t>0223/2</t>
  </si>
  <si>
    <t>0288/2</t>
  </si>
  <si>
    <t>0298/1</t>
  </si>
  <si>
    <t>0300/9</t>
  </si>
  <si>
    <t>0300/11</t>
  </si>
  <si>
    <t>0342/18</t>
  </si>
  <si>
    <t>út</t>
  </si>
  <si>
    <t>0363/1</t>
  </si>
  <si>
    <t>0363/3</t>
  </si>
  <si>
    <t>0395/53</t>
  </si>
  <si>
    <t>0396/8</t>
  </si>
  <si>
    <t>0396/51</t>
  </si>
  <si>
    <t>0205/18</t>
  </si>
  <si>
    <t>0238/7</t>
  </si>
  <si>
    <t>0205/11</t>
  </si>
  <si>
    <t>0238/2</t>
  </si>
  <si>
    <t>0238/14</t>
  </si>
  <si>
    <t>0238/15</t>
  </si>
  <si>
    <t>0238/16</t>
  </si>
  <si>
    <t>0270/29</t>
  </si>
  <si>
    <t>0292/1</t>
  </si>
  <si>
    <t>031/45</t>
  </si>
  <si>
    <t>02)1</t>
  </si>
  <si>
    <t>02)3</t>
  </si>
  <si>
    <t>Út(földút)</t>
  </si>
  <si>
    <t>09)2</t>
  </si>
  <si>
    <t>50.</t>
  </si>
  <si>
    <t>51.</t>
  </si>
  <si>
    <t>014/6</t>
  </si>
  <si>
    <t>52.</t>
  </si>
  <si>
    <t>014/8</t>
  </si>
  <si>
    <t>53.</t>
  </si>
  <si>
    <t>54.</t>
  </si>
  <si>
    <t>026/1</t>
  </si>
  <si>
    <t>55.</t>
  </si>
  <si>
    <t>56.</t>
  </si>
  <si>
    <t>57.</t>
  </si>
  <si>
    <t>0124/1</t>
  </si>
  <si>
    <t>58.</t>
  </si>
  <si>
    <t>0124/3</t>
  </si>
  <si>
    <t>59.</t>
  </si>
  <si>
    <t>0222/4</t>
  </si>
  <si>
    <t>60.</t>
  </si>
  <si>
    <t>0270/41</t>
  </si>
  <si>
    <t>61.</t>
  </si>
  <si>
    <t>0294/1</t>
  </si>
  <si>
    <t>62.</t>
  </si>
  <si>
    <t>0294/3</t>
  </si>
  <si>
    <t>63.</t>
  </si>
  <si>
    <t>64.</t>
  </si>
  <si>
    <t>65.</t>
  </si>
  <si>
    <t>0395/48</t>
  </si>
  <si>
    <t>66.</t>
  </si>
  <si>
    <t>0226/4</t>
  </si>
  <si>
    <t>67.</t>
  </si>
  <si>
    <t>68.</t>
  </si>
  <si>
    <t>69.</t>
  </si>
  <si>
    <t>0322/4</t>
  </si>
  <si>
    <t>70.</t>
  </si>
  <si>
    <t>0322/24</t>
  </si>
  <si>
    <t>71.</t>
  </si>
  <si>
    <t>72.</t>
  </si>
  <si>
    <t>0372/2</t>
  </si>
  <si>
    <t>73.</t>
  </si>
  <si>
    <t>74.</t>
  </si>
  <si>
    <t>zártkert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</si>
  <si>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</si>
  <si>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</si>
  <si>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</si>
  <si>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</si>
  <si>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</si>
  <si>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</si>
  <si>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</si>
  <si>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</si>
  <si>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</si>
  <si>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</si>
  <si>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0374/10</t>
  </si>
  <si>
    <t>85.</t>
  </si>
  <si>
    <t>05)2</t>
  </si>
  <si>
    <t>86.</t>
  </si>
  <si>
    <t>014/3</t>
  </si>
  <si>
    <t>csatorna</t>
  </si>
  <si>
    <t>87.</t>
  </si>
  <si>
    <t>014/5</t>
  </si>
  <si>
    <t>88.</t>
  </si>
  <si>
    <t>0222/3</t>
  </si>
  <si>
    <t>89.</t>
  </si>
  <si>
    <t>90.</t>
  </si>
  <si>
    <t>91.</t>
  </si>
  <si>
    <t>92.</t>
  </si>
  <si>
    <t>0284/1</t>
  </si>
  <si>
    <t>93.</t>
  </si>
  <si>
    <t>0284/3</t>
  </si>
  <si>
    <t>94.</t>
  </si>
  <si>
    <t>95.</t>
  </si>
  <si>
    <t>0300/15</t>
  </si>
  <si>
    <t>96.</t>
  </si>
  <si>
    <t>97.</t>
  </si>
  <si>
    <t>98.</t>
  </si>
  <si>
    <t>0372/1</t>
  </si>
  <si>
    <t>99.</t>
  </si>
  <si>
    <t>100.</t>
  </si>
  <si>
    <t>101.</t>
  </si>
  <si>
    <t>026/2</t>
  </si>
  <si>
    <t>102.</t>
  </si>
  <si>
    <t>0222/5</t>
  </si>
  <si>
    <t>103.</t>
  </si>
  <si>
    <t>104.</t>
  </si>
  <si>
    <t>105.</t>
  </si>
  <si>
    <t>0281/1</t>
  </si>
  <si>
    <t>106.</t>
  </si>
  <si>
    <t>0281/3</t>
  </si>
  <si>
    <t>107.</t>
  </si>
  <si>
    <t>108.</t>
  </si>
  <si>
    <t>109.</t>
  </si>
  <si>
    <t>110.</t>
  </si>
  <si>
    <t>111.</t>
  </si>
  <si>
    <t>112.</t>
  </si>
  <si>
    <t>113.</t>
  </si>
  <si>
    <t>0395/45</t>
  </si>
  <si>
    <t>114.</t>
  </si>
  <si>
    <t>115.</t>
  </si>
  <si>
    <t>116.</t>
  </si>
  <si>
    <t>0226/3</t>
  </si>
  <si>
    <t>117.</t>
  </si>
  <si>
    <t>118.</t>
  </si>
  <si>
    <t>119.</t>
  </si>
  <si>
    <t>0283/2</t>
  </si>
  <si>
    <t>120.</t>
  </si>
  <si>
    <t>0288/3</t>
  </si>
  <si>
    <t>121.</t>
  </si>
  <si>
    <t>122.</t>
  </si>
  <si>
    <t>123.</t>
  </si>
  <si>
    <t>124.</t>
  </si>
  <si>
    <t>töltés</t>
  </si>
  <si>
    <t>125.</t>
  </si>
  <si>
    <t>126.</t>
  </si>
  <si>
    <t>0300/3</t>
  </si>
  <si>
    <t>127.</t>
  </si>
  <si>
    <t>128.</t>
  </si>
  <si>
    <t>034/4</t>
  </si>
  <si>
    <t>129.</t>
  </si>
  <si>
    <t>039/4</t>
  </si>
  <si>
    <t>130.</t>
  </si>
  <si>
    <t>039/6</t>
  </si>
  <si>
    <t>131.</t>
  </si>
  <si>
    <t>132.</t>
  </si>
  <si>
    <t>067/5</t>
  </si>
  <si>
    <t>133.</t>
  </si>
  <si>
    <t>085/5</t>
  </si>
  <si>
    <t>134.</t>
  </si>
  <si>
    <t>0185/64</t>
  </si>
  <si>
    <t>135.</t>
  </si>
  <si>
    <t>0214/2</t>
  </si>
  <si>
    <t>136.</t>
  </si>
  <si>
    <t>0216/9</t>
  </si>
  <si>
    <t>137.</t>
  </si>
  <si>
    <t>0240/4</t>
  </si>
  <si>
    <t>138.</t>
  </si>
  <si>
    <t>0243/2</t>
  </si>
  <si>
    <t>139.</t>
  </si>
  <si>
    <t>0247/14</t>
  </si>
  <si>
    <t>140.</t>
  </si>
  <si>
    <t>064/4</t>
  </si>
  <si>
    <t>141.</t>
  </si>
  <si>
    <t>0185/90</t>
  </si>
  <si>
    <t>142.</t>
  </si>
  <si>
    <t>0201/5</t>
  </si>
  <si>
    <t>143.</t>
  </si>
  <si>
    <t>144.</t>
  </si>
  <si>
    <t>0207/2</t>
  </si>
  <si>
    <t>145.</t>
  </si>
  <si>
    <t>0211/2</t>
  </si>
  <si>
    <t>146.</t>
  </si>
  <si>
    <t>147.</t>
  </si>
  <si>
    <t>148.</t>
  </si>
  <si>
    <t>051/1</t>
  </si>
  <si>
    <t>149.</t>
  </si>
  <si>
    <t>053/1</t>
  </si>
  <si>
    <t>150.</t>
  </si>
  <si>
    <t>0185/60</t>
  </si>
  <si>
    <t>151.</t>
  </si>
  <si>
    <t>0185/61</t>
  </si>
  <si>
    <t>152.</t>
  </si>
  <si>
    <t>0185/63</t>
  </si>
  <si>
    <t>153.</t>
  </si>
  <si>
    <t>0185/86</t>
  </si>
  <si>
    <t>154.</t>
  </si>
  <si>
    <t>0185/97</t>
  </si>
  <si>
    <t>155.</t>
  </si>
  <si>
    <t>0201/7</t>
  </si>
  <si>
    <t>156.</t>
  </si>
  <si>
    <t>0205/5</t>
  </si>
  <si>
    <t>157.</t>
  </si>
  <si>
    <t>158.</t>
  </si>
  <si>
    <t>0211/10</t>
  </si>
  <si>
    <t>159.</t>
  </si>
  <si>
    <t>160.</t>
  </si>
  <si>
    <t>0240/5</t>
  </si>
  <si>
    <t>161.</t>
  </si>
  <si>
    <t>0241/1</t>
  </si>
  <si>
    <t>162.</t>
  </si>
  <si>
    <t>163.</t>
  </si>
  <si>
    <t>164.</t>
  </si>
  <si>
    <t>0247/17</t>
  </si>
  <si>
    <t>165.</t>
  </si>
  <si>
    <t>166.</t>
  </si>
  <si>
    <t>0245/1</t>
  </si>
  <si>
    <r>
      <t>MAROSLELE ÖNKORMÁNYZATÁNAK NEMZETGAZDASÁGI SZEMPONTBÓL</t>
    </r>
    <r>
      <rPr>
        <u/>
        <sz val="10"/>
        <rFont val="Times New Roman"/>
        <family val="1"/>
        <charset val="238"/>
      </rPr>
      <t xml:space="preserve"> KIEMELT JELENTŐSÉGŰ</t>
    </r>
    <r>
      <rPr>
        <sz val="10"/>
        <rFont val="Times New Roman"/>
        <family val="1"/>
        <charset val="238"/>
      </rPr>
      <t xml:space="preserve"> NEMZETI VAGYONA</t>
    </r>
  </si>
  <si>
    <t>038.</t>
  </si>
  <si>
    <t>lőtér</t>
  </si>
  <si>
    <t>044/6</t>
  </si>
  <si>
    <t>kivett</t>
  </si>
  <si>
    <t>044/3</t>
  </si>
  <si>
    <t>Sporttelep</t>
  </si>
  <si>
    <t>sporttelep</t>
  </si>
  <si>
    <t>Temető</t>
  </si>
  <si>
    <t>temető</t>
  </si>
  <si>
    <t>Vízmű vagyon épületei és építményei</t>
  </si>
  <si>
    <t>Szennyvízcsatorna hálózat építményei</t>
  </si>
  <si>
    <r>
      <t xml:space="preserve">MAROSLELE ÖNKORMÁNYZATÁNAK </t>
    </r>
    <r>
      <rPr>
        <u/>
        <sz val="10"/>
        <rFont val="Times New Roman"/>
        <family val="1"/>
        <charset val="238"/>
      </rPr>
      <t>KORLÁTOZOTTAN  FORGALOMKÉPES</t>
    </r>
    <r>
      <rPr>
        <sz val="10"/>
        <rFont val="Times New Roman"/>
        <family val="1"/>
        <charset val="238"/>
      </rPr>
      <t xml:space="preserve"> TÖRZSVAGYONA (BELTERÜLET)</t>
    </r>
  </si>
  <si>
    <t>Árpád u. 2  .(Vagyonkezelésbe adva a Hódmezővásárhelyi Tankerületi  Központnak)</t>
  </si>
  <si>
    <t>ált. iskola</t>
  </si>
  <si>
    <t>Szabadság tér 1.</t>
  </si>
  <si>
    <t>községháza</t>
  </si>
  <si>
    <t>Petőfi u. 4.</t>
  </si>
  <si>
    <t>idősek klubja</t>
  </si>
  <si>
    <t>Petőfi u. 6.</t>
  </si>
  <si>
    <t>orvosi rendelő</t>
  </si>
  <si>
    <t>42)1</t>
  </si>
  <si>
    <t>Árpád u. 19.</t>
  </si>
  <si>
    <t>Óvoda</t>
  </si>
  <si>
    <t>42)2</t>
  </si>
  <si>
    <t>Árpád u.19.</t>
  </si>
  <si>
    <t>óvoda</t>
  </si>
  <si>
    <t>Szabadság tér 5.</t>
  </si>
  <si>
    <t>műv. ház</t>
  </si>
  <si>
    <t>Táncsics u. 20.</t>
  </si>
  <si>
    <t>kert</t>
  </si>
  <si>
    <t>Táncsics u. 14.</t>
  </si>
  <si>
    <t>Szegfű u. 4.</t>
  </si>
  <si>
    <t>Szegfű u. 2.</t>
  </si>
  <si>
    <t>Makói u. 2.</t>
  </si>
  <si>
    <t xml:space="preserve"> könyvtár</t>
  </si>
  <si>
    <t>Kossuth u. 16.</t>
  </si>
  <si>
    <t>Damjanich u. 71.</t>
  </si>
  <si>
    <t>669/4</t>
  </si>
  <si>
    <t>Vályogos</t>
  </si>
  <si>
    <t>Szegfű u. 21-23.</t>
  </si>
  <si>
    <t>231/2</t>
  </si>
  <si>
    <t xml:space="preserve"> telek</t>
  </si>
  <si>
    <t>Arany J. u. 9.</t>
  </si>
  <si>
    <t>vízmű telek</t>
  </si>
  <si>
    <t>Arany J. u. 11.</t>
  </si>
  <si>
    <t>Rákóczi u. 141.</t>
  </si>
  <si>
    <t>1024.</t>
  </si>
  <si>
    <t>Petőfi u.34.</t>
  </si>
  <si>
    <t>szociális bérház</t>
  </si>
  <si>
    <t>Makó szivattyúház</t>
  </si>
  <si>
    <t xml:space="preserve">vízmű </t>
  </si>
  <si>
    <t>MAROSLELE ÖNKORMÁNYZATÁNAK KORLÁTOZOTTAN FORGALOMKÉPES TÖRZSVAGYONA (KÜLTERÜLET)</t>
  </si>
  <si>
    <t>0221/3</t>
  </si>
  <si>
    <t>0221/4</t>
  </si>
  <si>
    <t>Kereskedelmi és gazdainformációs Központ</t>
  </si>
  <si>
    <t>038</t>
  </si>
  <si>
    <t>sportöltöző</t>
  </si>
  <si>
    <r>
      <t xml:space="preserve">MAROSLELE ÖNKORMÁNYZATÁNAK </t>
    </r>
    <r>
      <rPr>
        <u/>
        <sz val="10"/>
        <rFont val="Times New Roman"/>
        <family val="1"/>
        <charset val="238"/>
      </rPr>
      <t>ÜZLETI</t>
    </r>
    <r>
      <rPr>
        <sz val="10"/>
        <rFont val="Times New Roman"/>
        <family val="1"/>
        <charset val="238"/>
      </rPr>
      <t xml:space="preserve"> VAGYONA</t>
    </r>
  </si>
  <si>
    <r>
      <t>FORGALOMKÉPES  INGATLANOK (</t>
    </r>
    <r>
      <rPr>
        <b/>
        <sz val="10"/>
        <rFont val="Times New Roman"/>
        <family val="1"/>
        <charset val="238"/>
      </rPr>
      <t>BELTERÜLET</t>
    </r>
    <r>
      <rPr>
        <sz val="10"/>
        <rFont val="Times New Roman"/>
        <family val="1"/>
        <charset val="238"/>
      </rPr>
      <t>)</t>
    </r>
  </si>
  <si>
    <t>220/3</t>
  </si>
  <si>
    <t>Rózsa u. 17/b</t>
  </si>
  <si>
    <t>lakóház udvar</t>
  </si>
  <si>
    <t>Dózsa Gy. u. 34.</t>
  </si>
  <si>
    <t>Szabadság tér 8.</t>
  </si>
  <si>
    <t>220/1</t>
  </si>
  <si>
    <t>Hunyadi u. 12.</t>
  </si>
  <si>
    <t>épület</t>
  </si>
  <si>
    <t>116/5</t>
  </si>
  <si>
    <t>Rózsa u. 103/a.</t>
  </si>
  <si>
    <t>Rózsa u. 76.</t>
  </si>
  <si>
    <t>Szegfű u. 65.</t>
  </si>
  <si>
    <t>Szegfű u. 67.</t>
  </si>
  <si>
    <t>Szegfű u. 69.</t>
  </si>
  <si>
    <t>Szegfű u. 71.</t>
  </si>
  <si>
    <t>Szegfű u. 73.</t>
  </si>
  <si>
    <t>Szegfű u. 79.</t>
  </si>
  <si>
    <t>Szegfű u. 90.</t>
  </si>
  <si>
    <t xml:space="preserve">Szegfű u. 86. </t>
  </si>
  <si>
    <t>Szegfű u. 84.</t>
  </si>
  <si>
    <t>Szegfű u. 80.</t>
  </si>
  <si>
    <t>Szegfű u. 76.</t>
  </si>
  <si>
    <t>Szegfű u. 74.</t>
  </si>
  <si>
    <t>Táncsics u. 61.</t>
  </si>
  <si>
    <t>Táncsics u. 63.</t>
  </si>
  <si>
    <t>Táncsics u. 65.</t>
  </si>
  <si>
    <t>Táncsics u. 69.</t>
  </si>
  <si>
    <t>Táncsics u. 71.</t>
  </si>
  <si>
    <t>Táncsics u. 75.</t>
  </si>
  <si>
    <t>Táncsics u. 96.</t>
  </si>
  <si>
    <t>Táncsics u. 94.</t>
  </si>
  <si>
    <t>Táncsics u. 92.</t>
  </si>
  <si>
    <t>Táncsics u. 90.</t>
  </si>
  <si>
    <t>Táncsics u. 88.</t>
  </si>
  <si>
    <t xml:space="preserve">Táncsics u. 82. </t>
  </si>
  <si>
    <t>Táncsics u. 76.</t>
  </si>
  <si>
    <t>Táncsics u. 68.</t>
  </si>
  <si>
    <t>Szegfű u. 58.</t>
  </si>
  <si>
    <t>Szegfű u. 54.</t>
  </si>
  <si>
    <t>Táncsics u. 31.</t>
  </si>
  <si>
    <t>Táncsics u. 43.</t>
  </si>
  <si>
    <t>Táncsics u. 47.</t>
  </si>
  <si>
    <t>Táncsics u. 49.</t>
  </si>
  <si>
    <t>Táncsics u. 51.</t>
  </si>
  <si>
    <t>Táncsics u. 55.</t>
  </si>
  <si>
    <t>Táncsics u. 57.</t>
  </si>
  <si>
    <t>Táncsics u. 59.</t>
  </si>
  <si>
    <t>Táncsics u. 66.</t>
  </si>
  <si>
    <t>Táncsics u. 62.</t>
  </si>
  <si>
    <t>Táncsics u. 52.</t>
  </si>
  <si>
    <t>Táncsics u. 48.</t>
  </si>
  <si>
    <t>Táncsics u. 42.</t>
  </si>
  <si>
    <t>Táncsics u. 38.</t>
  </si>
  <si>
    <t>Táncsics u. 5.</t>
  </si>
  <si>
    <t>Táncsics u. 7.</t>
  </si>
  <si>
    <t>Táncsics u. 11.</t>
  </si>
  <si>
    <t>Damjanich u. 65.</t>
  </si>
  <si>
    <t>Damjanich u. 82.</t>
  </si>
  <si>
    <t>Béke u. 46.</t>
  </si>
  <si>
    <t>Kossuth u. 58.</t>
  </si>
  <si>
    <t>Kossuth  u. 93.</t>
  </si>
  <si>
    <t>18/A</t>
  </si>
  <si>
    <t>Pavilon</t>
  </si>
  <si>
    <r>
      <t>FORGALOMKÉPES INGATLANOK (</t>
    </r>
    <r>
      <rPr>
        <b/>
        <sz val="10"/>
        <rFont val="Times New Roman"/>
        <family val="1"/>
        <charset val="238"/>
      </rPr>
      <t>KÜLTERÜLET</t>
    </r>
    <r>
      <rPr>
        <sz val="10"/>
        <rFont val="Times New Roman"/>
        <family val="1"/>
        <charset val="238"/>
      </rPr>
      <t>)</t>
    </r>
  </si>
  <si>
    <t>terület m2</t>
  </si>
  <si>
    <t>0319/8</t>
  </si>
  <si>
    <t>szántó</t>
  </si>
  <si>
    <t>0309/9</t>
  </si>
  <si>
    <t xml:space="preserve">szántó </t>
  </si>
  <si>
    <t>0309/10</t>
  </si>
  <si>
    <t>0395/57</t>
  </si>
  <si>
    <t>0395/73</t>
  </si>
  <si>
    <t>IMMATERIÁLIS  JAVAK(nyilvántartási) NETTÓ ÉRTÉKE ÖSSZESEN:</t>
  </si>
  <si>
    <t>INGATLANOK (nyilvántartási )NETTÓ ÉRTÉKE ÖSSZESEN:</t>
  </si>
  <si>
    <t>GÉPEK,BERENDEZÉSEK,FELSZERELÉSEK NETTÓ ÉRTÉKE:</t>
  </si>
  <si>
    <t>FOLYAMATBAN LÉVŐ  FELÚJÍTÁSOK, BERUHÁZÁSOK:</t>
  </si>
  <si>
    <t>- Árpád u.2.felújítás tervei</t>
  </si>
  <si>
    <t xml:space="preserve">  -  kistermelői piac felújítás tervek</t>
  </si>
  <si>
    <t>BEFEKTETETT PÉNZÜGYI ESZKÖZÖK:</t>
  </si>
  <si>
    <t>Nyilvántartott érték</t>
  </si>
  <si>
    <t>Részesedések:</t>
  </si>
  <si>
    <t>Nemzetgazdasági szempontból  kiemelt jelentőségű nemzeti vagyon:</t>
  </si>
  <si>
    <t xml:space="preserve">Forgalomképes üzleti vagyon: </t>
  </si>
  <si>
    <t>NEMZETI VAGYONBA TARTOZÓ BEFEKTETETT ESZKÖZÖK ÖSSZESEN:</t>
  </si>
  <si>
    <t>KÉSZTERMÉKEK</t>
  </si>
  <si>
    <t>eFt</t>
  </si>
  <si>
    <t>Gazdainformációs központ , START munka késztermékei</t>
  </si>
  <si>
    <t>PÉNZESZKÖZÖK:</t>
  </si>
  <si>
    <t>Pénztárak egyenlege:</t>
  </si>
  <si>
    <t>Bankszámlák egyenlege :</t>
  </si>
  <si>
    <t>KÖVETELÉSEK:</t>
  </si>
  <si>
    <t>Követelések közhatalmi bevételre</t>
  </si>
  <si>
    <t>Követelések működési bevételre</t>
  </si>
  <si>
    <t>Követelések működési c.átvett pénzeszközre</t>
  </si>
  <si>
    <t>Követelések felhalm.kölcsönökre</t>
  </si>
  <si>
    <t>Követelések működési kölcsönökre</t>
  </si>
  <si>
    <t>Követelés jell.sajátos elszámolások</t>
  </si>
  <si>
    <t>Egyéb sajátos eszközoldali elszámolások (ÁFA-val kapcsolatos elszámolások)</t>
  </si>
  <si>
    <t>eft</t>
  </si>
  <si>
    <t>ESZKÖZÖK ÖSSZESEN:</t>
  </si>
  <si>
    <t>SAJÁT TŐKE :</t>
  </si>
  <si>
    <t>Nemzeti vagyon induláskori értéke</t>
  </si>
  <si>
    <t xml:space="preserve"> Nemzeti vagyon változása</t>
  </si>
  <si>
    <t>Egyéb eszközök induláskori értéke és változásai</t>
  </si>
  <si>
    <t>Felhalmozott eredmény</t>
  </si>
  <si>
    <t>Mérleg szerinti eredmény</t>
  </si>
  <si>
    <t>KÖTELEZETTSÉGEK :</t>
  </si>
  <si>
    <t>Kötelezettségek dologi kiadásokra</t>
  </si>
  <si>
    <t>Kötelezettség áh.belüli megelőlegezés miatt</t>
  </si>
  <si>
    <t>PASSZÍV IDŐBELI ELHATÁROLÁSOK</t>
  </si>
  <si>
    <t>Költségek ,ráfordítások passzív időbeli elhatárolása</t>
  </si>
  <si>
    <t>Halasztott eredményszemléletű bevételek</t>
  </si>
  <si>
    <t>FORRÁSOK ÖSSZESEN:</t>
  </si>
  <si>
    <t>Összesítő kimutatás a bankszámla és pénztár egyenlegekről</t>
  </si>
  <si>
    <t>(adatok eFt-ban)</t>
  </si>
  <si>
    <t xml:space="preserve">Megnevezés </t>
  </si>
  <si>
    <t>Maroslelei Polgármesteri Hivatal</t>
  </si>
  <si>
    <t>Maroslelei Egyesített Egészségügyi és Szociális Intézmény</t>
  </si>
  <si>
    <t>Nyitó pénzkészlet</t>
  </si>
  <si>
    <t xml:space="preserve">  - költségvetési bankszámlák egyenlege</t>
  </si>
  <si>
    <t xml:space="preserve">  - pénztár egyenleg </t>
  </si>
  <si>
    <t>Záró pénzkészlet</t>
  </si>
  <si>
    <t>Dologi kiadás (szociális tüzifa)</t>
  </si>
  <si>
    <t>EFOP-1.5.3  mintaház kialakítás,kisértékű tárgyi eszk</t>
  </si>
  <si>
    <t>Dologi kiadások (hitel kamat)</t>
  </si>
  <si>
    <t>Működőképesség megőrzését szolgáló támog.,működési c.kv.támogatások</t>
  </si>
  <si>
    <t>Államháztartási megelőlegezés</t>
  </si>
  <si>
    <t xml:space="preserve"> -  államháztartási megelőlegezés</t>
  </si>
  <si>
    <t>mód.ei.</t>
  </si>
  <si>
    <t>Ellátottak pénzbeli juttatásai (Arany J.)</t>
  </si>
  <si>
    <t>ebből fejlesztés fordított ÁFA-ja</t>
  </si>
  <si>
    <t xml:space="preserve"> - Működőképesség megőrzését szolgáló támog.,működési c.kv.támogatások</t>
  </si>
  <si>
    <t>Az önkormányzat több éves kihatással járó döntései</t>
  </si>
  <si>
    <t>ezer forintban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</si>
  <si>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</si>
  <si>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</si>
  <si>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</si>
  <si>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</si>
  <si>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</si>
  <si>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</si>
  <si>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</si>
  <si>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</si>
  <si>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 xml:space="preserve">2. </t>
  </si>
  <si>
    <t>Hiteltörlesztés (kamat)</t>
  </si>
  <si>
    <t xml:space="preserve"> - földalapú támogatások</t>
  </si>
  <si>
    <t xml:space="preserve"> - GINOP támogatás</t>
  </si>
  <si>
    <t xml:space="preserve"> - fel nem használt BURSA</t>
  </si>
  <si>
    <t xml:space="preserve"> - Makó Város önk. átvett pe. </t>
  </si>
  <si>
    <t xml:space="preserve"> - OGY választásra átvett pe. </t>
  </si>
  <si>
    <t>Működési  célú pénzeszköz átvétel és kölcsöntérülés</t>
  </si>
  <si>
    <t>Kölcsön térülések</t>
  </si>
  <si>
    <t>Felhalmozási célú pénzeszköz átvétel,kölcsön térülés</t>
  </si>
  <si>
    <t>Átvett pénzeszköz,támogatás</t>
  </si>
  <si>
    <t>Ebből :EFOP 3.9.2- Iskolarendszeren kívüli egyéb képzés</t>
  </si>
  <si>
    <t>Személyi jellegű kiadás (Baba-mama klub)</t>
  </si>
  <si>
    <t>Személyi jellegű kiadás  (szülő-gyerek családi nap)</t>
  </si>
  <si>
    <t xml:space="preserve">  -  mederelem beszerzések</t>
  </si>
  <si>
    <t>Összesen:</t>
  </si>
  <si>
    <t>teljesítés</t>
  </si>
  <si>
    <t xml:space="preserve"> - Csm-i Településtisztasági Kft : 50 </t>
  </si>
  <si>
    <t xml:space="preserve">  - Alföldvíz Zrt részesedés 140</t>
  </si>
  <si>
    <t xml:space="preserve">LeleInnov Kft törzstőke 3000 </t>
  </si>
  <si>
    <t>Fejlesztési célú hitel</t>
  </si>
  <si>
    <t xml:space="preserve">  -  polgármester</t>
  </si>
  <si>
    <t xml:space="preserve">     munkatörvénykönyve alá tartozó</t>
  </si>
  <si>
    <t>Fejlesztési célú hitel törlesztés (tőke)</t>
  </si>
  <si>
    <t xml:space="preserve">Fejlesztések áfája </t>
  </si>
  <si>
    <t>Kimutatás Maroslele Község Önkormányzat tulajdonában álló gazdálkodó szervezetek</t>
  </si>
  <si>
    <t>Gazdálkodó szervezet megnevezése</t>
  </si>
  <si>
    <t>Részesedés értéke</t>
  </si>
  <si>
    <t>Részesedés könyv szerinti értéke</t>
  </si>
  <si>
    <t>LeleInnov Befektetési és Szolgáltató Nonprofit Kft.</t>
  </si>
  <si>
    <t>Önkormányzat 2019. évi bevételei jogcímenként</t>
  </si>
  <si>
    <t xml:space="preserve">   2019. évben</t>
  </si>
  <si>
    <t>Felhalmozási c.kölcsön térülés</t>
  </si>
  <si>
    <t>teljesülése 2019.évben</t>
  </si>
  <si>
    <t>2019. évi kiadások címrend szerinti kimutatása</t>
  </si>
  <si>
    <t>Vagyonvédelmi rendszer kialakítása (TOP-3.1.1)</t>
  </si>
  <si>
    <t>Külterületi út karbantartás VP</t>
  </si>
  <si>
    <t>Makói,Béke utcai út felújítás</t>
  </si>
  <si>
    <t>Bölcsőde építés (tervek)</t>
  </si>
  <si>
    <t xml:space="preserve">Ellátottak pénzbeli juttatásai </t>
  </si>
  <si>
    <t>Konténer beszerzés</t>
  </si>
  <si>
    <t>Kisértékű tárgyi eszközök</t>
  </si>
  <si>
    <t>Településfejlesztési projektek és támogások</t>
  </si>
  <si>
    <t>Egészségügyi eszközök beszerzése</t>
  </si>
  <si>
    <t>Fogászati eszköz beszerzés</t>
  </si>
  <si>
    <t>EFOP -1.5.3 mintaház kialakítás</t>
  </si>
  <si>
    <t>hitel törlesztés</t>
  </si>
  <si>
    <t>Intézmény finanszírozás</t>
  </si>
  <si>
    <t>Közfoglalkoztatási eszközök</t>
  </si>
  <si>
    <t>Makói-Béke utcai útfelújítás</t>
  </si>
  <si>
    <t>Mosogató gép</t>
  </si>
  <si>
    <t>Bútor</t>
  </si>
  <si>
    <t>Külterületi út felújítás VP</t>
  </si>
  <si>
    <t>Támogatás kiegészítés</t>
  </si>
  <si>
    <t>Iparterület fejlesztése (TOP-111)</t>
  </si>
  <si>
    <t>Konténer vásárlás</t>
  </si>
  <si>
    <t>Külterületi út karbantartás (VP)</t>
  </si>
  <si>
    <t>Bölcsőde építés</t>
  </si>
  <si>
    <t>Fogászati eszközbeszerzés</t>
  </si>
  <si>
    <t>Makói-Béke utca útfelújítás</t>
  </si>
  <si>
    <t>Mosogatógép</t>
  </si>
  <si>
    <t>2019. év</t>
  </si>
  <si>
    <t>Kimutatás a 2019.évben képződött maradványokról</t>
  </si>
  <si>
    <t>Pénzkészlet összesen 2019.január 01 -én</t>
  </si>
  <si>
    <t>Pénzkészlet összesen 2019. december 31-én</t>
  </si>
  <si>
    <t>működéséből származó kötelezettségek és részesedések alakulása 2019.évben</t>
  </si>
  <si>
    <t>Ebből fordított ÁFA : 7721</t>
  </si>
  <si>
    <t>Ebből fordított ÁFA: 23590</t>
  </si>
  <si>
    <t>Önkormányzatok elszámolásai és forg.c.finansz.műveletek</t>
  </si>
  <si>
    <t>működési célú átadott pénzeszköz</t>
  </si>
  <si>
    <t xml:space="preserve">         2019. évi előirányzat</t>
  </si>
  <si>
    <t xml:space="preserve">MAROSLELE ÖNKORMÁNYZAT 2019. ÉVI KÖLTSÉGVETÉSÉNEK </t>
  </si>
  <si>
    <t>2019. évi</t>
  </si>
  <si>
    <t>2019. évi alakulását külön bemutató mérleg</t>
  </si>
  <si>
    <t>Ellátottak pénzbeli juttatásai</t>
  </si>
  <si>
    <t>Mezőgazdasági feltáróút építése Maroslele külteróleti közigazgatási területén (VP6-7.2.1-7.4.1.2.-16)</t>
  </si>
  <si>
    <t>Felhalmozási célú pénzeszköz átvétel</t>
  </si>
  <si>
    <t xml:space="preserve"> -   bölcsőde építés tervek</t>
  </si>
  <si>
    <t>(0-ra leírt ingatlanok értéke : 1.789 eFt)</t>
  </si>
  <si>
    <t>(0-ra leírt immat.javak értéke: 10.727 eFt)</t>
  </si>
  <si>
    <t xml:space="preserve"> - óvodánál bútor beszerzés</t>
  </si>
  <si>
    <t>(0-ra leírt gépek,berendezések,felszerelések,kisértékű eszközök  bruttó értéke:125.537eFt)</t>
  </si>
  <si>
    <t xml:space="preserve">  - pénztárak egyenlege</t>
  </si>
  <si>
    <t>(Adott előlegek:13392eFt,forgótőke 147eFt)</t>
  </si>
  <si>
    <t xml:space="preserve"> - Magyar Falu program működési c.pe átvétel</t>
  </si>
  <si>
    <t xml:space="preserve"> - Lelei Napok támogatása</t>
  </si>
  <si>
    <t xml:space="preserve"> - Rezsicsökkentésben nem rész.háztartások gázpalack befiz.</t>
  </si>
  <si>
    <t>Átadott pénzeszköz (Bursa)önkorm.elszámolása COFOG-on</t>
  </si>
  <si>
    <t xml:space="preserve"> 2019. évben</t>
  </si>
  <si>
    <t>Visszautalt elszámolási maradv(TOP,szelektív hull.)</t>
  </si>
  <si>
    <t>ÖNKORMÁNYZAT LELTÁRA A 2019.ÉVI ZÁRSZÁMADÁSI RENDELETHEZ:</t>
  </si>
  <si>
    <t>Kötelezettség jell.sajátos elszámolások</t>
  </si>
  <si>
    <t>Egyéb önkormányzati feladatok támogatása</t>
  </si>
  <si>
    <t>Az önkormányzat 2019. évi bevételei intézményenkénti címrend szerint</t>
  </si>
  <si>
    <t>Intézmények 2019. évi létszámkerete</t>
  </si>
  <si>
    <t>2019. évi előirányzat</t>
  </si>
  <si>
    <t xml:space="preserve"> 11.melléklet a 7/2020.(VI.19) önkormányzati rendelethez</t>
  </si>
  <si>
    <t>12.melléklet  7/2020.(VI.19)önkormányzati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</si>
</sst>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"/>
    <numFmt numFmtId="166" formatCode="_-* #,##0\ _F_t_-;\-* #,##0\ _F_t_-;_-* &quot;-&quot;??\ _F_t_-;_-@_-"/>
  </numFmts>
  <fonts count="3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Arial CE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</font>
    <font>
      <sz val="9"/>
      <name val="Times New Roman"/>
      <family val="1"/>
      <charset val="238"/>
    </font>
    <font>
      <sz val="12"/>
      <name val="Arial"/>
      <family val="2"/>
      <charset val="238"/>
    </font>
    <font>
      <sz val="11"/>
      <color rgb="FF000000"/>
      <name val="Times-Roman"/>
    </font>
  </fonts>
  <fills count="2">
    <fill>
      <patternFill patternType="none"/>
    </fill>
    <fill>
      <patternFill patternType="gray125"/>
    </fill>
  </fills>
  <borders count="1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</cellStyleXfs>
  <cellXfs count="80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3" fontId="4" fillId="0" borderId="0" xfId="0" applyNumberFormat="1" applyFont="1"/>
    <xf numFmtId="0" fontId="4" fillId="0" borderId="12" xfId="0" applyFont="1" applyBorder="1"/>
    <xf numFmtId="0" fontId="4" fillId="0" borderId="13" xfId="0" applyFont="1" applyBorder="1"/>
    <xf numFmtId="0" fontId="3" fillId="0" borderId="15" xfId="0" applyFont="1" applyBorder="1"/>
    <xf numFmtId="3" fontId="3" fillId="0" borderId="17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7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4" fontId="3" fillId="0" borderId="15" xfId="0" applyNumberFormat="1" applyFont="1" applyBorder="1" applyAlignment="1">
      <alignment horizontal="center"/>
    </xf>
    <xf numFmtId="1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14" fontId="3" fillId="0" borderId="27" xfId="0" applyNumberFormat="1" applyFont="1" applyBorder="1" applyAlignment="1">
      <alignment horizontal="right"/>
    </xf>
    <xf numFmtId="14" fontId="4" fillId="0" borderId="28" xfId="0" applyNumberFormat="1" applyFont="1" applyBorder="1"/>
    <xf numFmtId="0" fontId="4" fillId="0" borderId="29" xfId="0" applyFont="1" applyBorder="1"/>
    <xf numFmtId="0" fontId="4" fillId="0" borderId="15" xfId="0" applyFont="1" applyBorder="1" applyAlignment="1">
      <alignment horizontal="left" wrapText="1"/>
    </xf>
    <xf numFmtId="3" fontId="4" fillId="0" borderId="15" xfId="0" applyNumberFormat="1" applyFont="1" applyBorder="1"/>
    <xf numFmtId="3" fontId="4" fillId="0" borderId="26" xfId="0" applyNumberFormat="1" applyFont="1" applyBorder="1"/>
    <xf numFmtId="0" fontId="4" fillId="0" borderId="30" xfId="0" applyFont="1" applyBorder="1"/>
    <xf numFmtId="0" fontId="4" fillId="0" borderId="31" xfId="0" applyFont="1" applyBorder="1" applyAlignment="1">
      <alignment horizontal="left" wrapText="1"/>
    </xf>
    <xf numFmtId="3" fontId="4" fillId="0" borderId="31" xfId="0" applyNumberFormat="1" applyFont="1" applyBorder="1"/>
    <xf numFmtId="0" fontId="3" fillId="0" borderId="33" xfId="0" applyFont="1" applyBorder="1" applyAlignment="1">
      <alignment horizontal="left" wrapText="1"/>
    </xf>
    <xf numFmtId="3" fontId="3" fillId="0" borderId="33" xfId="0" applyNumberFormat="1" applyFont="1" applyBorder="1"/>
    <xf numFmtId="0" fontId="4" fillId="0" borderId="35" xfId="0" applyFont="1" applyBorder="1"/>
    <xf numFmtId="0" fontId="4" fillId="0" borderId="12" xfId="0" applyFont="1" applyBorder="1" applyAlignment="1">
      <alignment horizontal="left" wrapText="1"/>
    </xf>
    <xf numFmtId="3" fontId="4" fillId="0" borderId="12" xfId="0" applyNumberFormat="1" applyFont="1" applyBorder="1"/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left" wrapText="1"/>
    </xf>
    <xf numFmtId="3" fontId="3" fillId="0" borderId="38" xfId="0" applyNumberFormat="1" applyFont="1" applyBorder="1" applyAlignment="1">
      <alignment horizontal="right"/>
    </xf>
    <xf numFmtId="3" fontId="5" fillId="0" borderId="38" xfId="0" applyNumberFormat="1" applyFont="1" applyBorder="1"/>
    <xf numFmtId="3" fontId="5" fillId="0" borderId="39" xfId="0" applyNumberFormat="1" applyFont="1" applyBorder="1"/>
    <xf numFmtId="0" fontId="4" fillId="0" borderId="35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horizontal="right" wrapText="1"/>
    </xf>
    <xf numFmtId="0" fontId="4" fillId="0" borderId="40" xfId="0" applyFont="1" applyBorder="1"/>
    <xf numFmtId="0" fontId="3" fillId="0" borderId="13" xfId="0" applyFont="1" applyBorder="1" applyAlignment="1">
      <alignment horizontal="left" wrapText="1"/>
    </xf>
    <xf numFmtId="3" fontId="4" fillId="0" borderId="13" xfId="0" applyNumberFormat="1" applyFont="1" applyBorder="1"/>
    <xf numFmtId="3" fontId="5" fillId="0" borderId="13" xfId="0" applyNumberFormat="1" applyFont="1" applyBorder="1"/>
    <xf numFmtId="3" fontId="5" fillId="0" borderId="41" xfId="0" applyNumberFormat="1" applyFont="1" applyBorder="1"/>
    <xf numFmtId="0" fontId="3" fillId="0" borderId="42" xfId="0" applyFont="1" applyBorder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3" fillId="0" borderId="43" xfId="0" applyFont="1" applyBorder="1" applyAlignment="1">
      <alignment horizontal="center"/>
    </xf>
    <xf numFmtId="0" fontId="4" fillId="0" borderId="25" xfId="0" applyFont="1" applyBorder="1"/>
    <xf numFmtId="3" fontId="4" fillId="0" borderId="25" xfId="0" applyNumberFormat="1" applyFont="1" applyBorder="1"/>
    <xf numFmtId="0" fontId="4" fillId="0" borderId="46" xfId="0" applyFont="1" applyBorder="1"/>
    <xf numFmtId="0" fontId="6" fillId="0" borderId="37" xfId="0" applyFont="1" applyBorder="1"/>
    <xf numFmtId="3" fontId="6" fillId="0" borderId="34" xfId="0" applyNumberFormat="1" applyFont="1" applyBorder="1"/>
    <xf numFmtId="0" fontId="3" fillId="0" borderId="35" xfId="0" applyFont="1" applyBorder="1"/>
    <xf numFmtId="3" fontId="3" fillId="0" borderId="35" xfId="0" applyNumberFormat="1" applyFont="1" applyBorder="1"/>
    <xf numFmtId="3" fontId="4" fillId="0" borderId="29" xfId="0" applyNumberFormat="1" applyFont="1" applyBorder="1"/>
    <xf numFmtId="0" fontId="4" fillId="0" borderId="47" xfId="0" applyFont="1" applyBorder="1"/>
    <xf numFmtId="3" fontId="4" fillId="0" borderId="48" xfId="0" applyNumberFormat="1" applyFont="1" applyBorder="1"/>
    <xf numFmtId="0" fontId="6" fillId="0" borderId="42" xfId="0" applyFont="1" applyBorder="1"/>
    <xf numFmtId="0" fontId="3" fillId="0" borderId="50" xfId="0" applyFont="1" applyBorder="1"/>
    <xf numFmtId="3" fontId="3" fillId="0" borderId="34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4" fillId="0" borderId="54" xfId="0" applyFont="1" applyBorder="1"/>
    <xf numFmtId="0" fontId="4" fillId="0" borderId="58" xfId="0" applyFont="1" applyBorder="1"/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0" fontId="4" fillId="0" borderId="17" xfId="0" applyFont="1" applyBorder="1"/>
    <xf numFmtId="0" fontId="4" fillId="0" borderId="20" xfId="0" applyFont="1" applyBorder="1"/>
    <xf numFmtId="3" fontId="3" fillId="0" borderId="12" xfId="0" applyNumberFormat="1" applyFont="1" applyBorder="1" applyAlignment="1">
      <alignment horizontal="right"/>
    </xf>
    <xf numFmtId="0" fontId="4" fillId="0" borderId="31" xfId="0" applyFont="1" applyBorder="1"/>
    <xf numFmtId="3" fontId="4" fillId="0" borderId="31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4" fillId="0" borderId="21" xfId="0" applyFont="1" applyBorder="1"/>
    <xf numFmtId="0" fontId="3" fillId="0" borderId="29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60" xfId="0" applyFont="1" applyBorder="1"/>
    <xf numFmtId="0" fontId="3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0" fontId="3" fillId="0" borderId="12" xfId="0" applyFont="1" applyBorder="1" applyAlignment="1">
      <alignment horizontal="left"/>
    </xf>
    <xf numFmtId="0" fontId="4" fillId="0" borderId="63" xfId="0" applyFont="1" applyBorder="1"/>
    <xf numFmtId="0" fontId="4" fillId="0" borderId="64" xfId="0" applyFont="1" applyBorder="1"/>
    <xf numFmtId="0" fontId="3" fillId="0" borderId="17" xfId="0" applyFont="1" applyBorder="1"/>
    <xf numFmtId="0" fontId="4" fillId="0" borderId="65" xfId="0" applyFont="1" applyBorder="1"/>
    <xf numFmtId="3" fontId="4" fillId="0" borderId="65" xfId="0" applyNumberFormat="1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3" fontId="6" fillId="0" borderId="1" xfId="0" applyNumberFormat="1" applyFont="1" applyBorder="1"/>
    <xf numFmtId="3" fontId="4" fillId="0" borderId="6" xfId="0" applyNumberFormat="1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3" fillId="0" borderId="1" xfId="0" applyNumberFormat="1" applyFont="1" applyBorder="1"/>
    <xf numFmtId="0" fontId="8" fillId="0" borderId="1" xfId="0" applyFont="1" applyBorder="1"/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5" xfId="0" applyFont="1" applyBorder="1"/>
    <xf numFmtId="0" fontId="4" fillId="0" borderId="5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right"/>
    </xf>
    <xf numFmtId="0" fontId="4" fillId="0" borderId="38" xfId="0" applyFont="1" applyBorder="1"/>
    <xf numFmtId="0" fontId="3" fillId="0" borderId="38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6" fillId="0" borderId="0" xfId="0" applyFont="1"/>
    <xf numFmtId="0" fontId="4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right" vertical="top" wrapText="1"/>
    </xf>
    <xf numFmtId="0" fontId="7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right" wrapText="1"/>
    </xf>
    <xf numFmtId="0" fontId="4" fillId="0" borderId="29" xfId="0" applyFont="1" applyBorder="1" applyAlignment="1">
      <alignment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center"/>
    </xf>
    <xf numFmtId="0" fontId="4" fillId="0" borderId="29" xfId="0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0" fontId="3" fillId="0" borderId="31" xfId="0" applyFont="1" applyBorder="1" applyAlignment="1">
      <alignment horizontal="left" wrapText="1"/>
    </xf>
    <xf numFmtId="3" fontId="4" fillId="0" borderId="67" xfId="0" applyNumberFormat="1" applyFont="1" applyBorder="1"/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3" fillId="0" borderId="52" xfId="0" applyNumberFormat="1" applyFont="1" applyBorder="1" applyAlignment="1">
      <alignment horizontal="center"/>
    </xf>
    <xf numFmtId="3" fontId="4" fillId="0" borderId="35" xfId="0" applyNumberFormat="1" applyFont="1" applyBorder="1"/>
    <xf numFmtId="3" fontId="3" fillId="0" borderId="50" xfId="0" applyNumberFormat="1" applyFont="1" applyBorder="1"/>
    <xf numFmtId="3" fontId="3" fillId="0" borderId="56" xfId="0" applyNumberFormat="1" applyFont="1" applyBorder="1"/>
    <xf numFmtId="3" fontId="4" fillId="0" borderId="31" xfId="0" applyNumberFormat="1" applyFont="1" applyBorder="1" applyAlignment="1">
      <alignment horizontal="right" wrapText="1"/>
    </xf>
    <xf numFmtId="3" fontId="3" fillId="0" borderId="51" xfId="0" applyNumberFormat="1" applyFont="1" applyBorder="1"/>
    <xf numFmtId="3" fontId="3" fillId="0" borderId="52" xfId="0" applyNumberFormat="1" applyFont="1" applyBorder="1"/>
    <xf numFmtId="3" fontId="3" fillId="0" borderId="53" xfId="0" applyNumberFormat="1" applyFont="1" applyBorder="1"/>
    <xf numFmtId="3" fontId="4" fillId="0" borderId="54" xfId="0" applyNumberFormat="1" applyFont="1" applyBorder="1"/>
    <xf numFmtId="3" fontId="3" fillId="0" borderId="55" xfId="0" applyNumberFormat="1" applyFont="1" applyBorder="1"/>
    <xf numFmtId="3" fontId="3" fillId="0" borderId="49" xfId="0" applyNumberFormat="1" applyFont="1" applyBorder="1"/>
    <xf numFmtId="3" fontId="3" fillId="0" borderId="56" xfId="0" applyNumberFormat="1" applyFont="1" applyBorder="1" applyAlignment="1">
      <alignment horizontal="center"/>
    </xf>
    <xf numFmtId="3" fontId="4" fillId="0" borderId="44" xfId="0" applyNumberFormat="1" applyFont="1" applyBorder="1"/>
    <xf numFmtId="3" fontId="4" fillId="0" borderId="55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3" fillId="0" borderId="29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6" fillId="0" borderId="15" xfId="0" applyNumberFormat="1" applyFont="1" applyBorder="1"/>
    <xf numFmtId="3" fontId="4" fillId="0" borderId="29" xfId="0" applyNumberFormat="1" applyFont="1" applyBorder="1" applyAlignment="1">
      <alignment horizontal="left" indent="15"/>
    </xf>
    <xf numFmtId="3" fontId="4" fillId="0" borderId="15" xfId="0" applyNumberFormat="1" applyFont="1" applyBorder="1" applyAlignment="1">
      <alignment horizontal="left" indent="15"/>
    </xf>
    <xf numFmtId="3" fontId="3" fillId="0" borderId="15" xfId="0" applyNumberFormat="1" applyFont="1" applyBorder="1" applyAlignment="1">
      <alignment horizontal="left" indent="15"/>
    </xf>
    <xf numFmtId="3" fontId="6" fillId="0" borderId="15" xfId="0" applyNumberFormat="1" applyFont="1" applyBorder="1" applyAlignment="1">
      <alignment horizontal="left" indent="15"/>
    </xf>
    <xf numFmtId="3" fontId="4" fillId="0" borderId="29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6" fillId="0" borderId="15" xfId="0" applyNumberFormat="1" applyFont="1" applyBorder="1" applyAlignment="1">
      <alignment horizontal="left"/>
    </xf>
    <xf numFmtId="3" fontId="3" fillId="0" borderId="15" xfId="0" applyNumberFormat="1" applyFont="1" applyBorder="1" applyAlignment="1">
      <alignment horizontal="left"/>
    </xf>
    <xf numFmtId="3" fontId="4" fillId="0" borderId="31" xfId="0" applyNumberFormat="1" applyFont="1" applyBorder="1" applyAlignment="1">
      <alignment horizontal="left"/>
    </xf>
    <xf numFmtId="3" fontId="3" fillId="0" borderId="29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3" fillId="0" borderId="65" xfId="0" applyNumberFormat="1" applyFont="1" applyBorder="1" applyAlignment="1">
      <alignment horizontal="right"/>
    </xf>
    <xf numFmtId="3" fontId="3" fillId="0" borderId="70" xfId="0" applyNumberFormat="1" applyFont="1" applyBorder="1"/>
    <xf numFmtId="3" fontId="3" fillId="0" borderId="0" xfId="0" applyNumberFormat="1" applyFont="1" applyAlignment="1">
      <alignment horizontal="right"/>
    </xf>
    <xf numFmtId="0" fontId="4" fillId="0" borderId="3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69" xfId="0" applyNumberFormat="1" applyFont="1" applyBorder="1"/>
    <xf numFmtId="3" fontId="4" fillId="0" borderId="59" xfId="0" applyNumberFormat="1" applyFont="1" applyBorder="1"/>
    <xf numFmtId="3" fontId="3" fillId="0" borderId="59" xfId="0" applyNumberFormat="1" applyFont="1" applyBorder="1"/>
    <xf numFmtId="0" fontId="3" fillId="0" borderId="23" xfId="0" applyFont="1" applyBorder="1"/>
    <xf numFmtId="0" fontId="3" fillId="0" borderId="71" xfId="0" applyFont="1" applyBorder="1"/>
    <xf numFmtId="0" fontId="3" fillId="0" borderId="24" xfId="0" applyFont="1" applyBorder="1"/>
    <xf numFmtId="0" fontId="4" fillId="0" borderId="72" xfId="0" applyFont="1" applyBorder="1"/>
    <xf numFmtId="0" fontId="4" fillId="0" borderId="73" xfId="0" applyFont="1" applyBorder="1"/>
    <xf numFmtId="0" fontId="4" fillId="0" borderId="73" xfId="0" applyFont="1" applyBorder="1" applyAlignment="1">
      <alignment horizontal="right"/>
    </xf>
    <xf numFmtId="0" fontId="4" fillId="0" borderId="74" xfId="0" applyFont="1" applyBorder="1"/>
    <xf numFmtId="3" fontId="4" fillId="0" borderId="16" xfId="0" applyNumberFormat="1" applyFont="1" applyBorder="1"/>
    <xf numFmtId="0" fontId="3" fillId="0" borderId="16" xfId="0" applyFont="1" applyBorder="1"/>
    <xf numFmtId="0" fontId="3" fillId="0" borderId="59" xfId="0" applyFont="1" applyBorder="1"/>
    <xf numFmtId="3" fontId="4" fillId="0" borderId="30" xfId="0" applyNumberFormat="1" applyFont="1" applyBorder="1" applyAlignment="1">
      <alignment horizontal="right"/>
    </xf>
    <xf numFmtId="3" fontId="4" fillId="0" borderId="75" xfId="0" applyNumberFormat="1" applyFont="1" applyBorder="1"/>
    <xf numFmtId="0" fontId="3" fillId="0" borderId="27" xfId="0" applyFont="1" applyBorder="1"/>
    <xf numFmtId="3" fontId="3" fillId="0" borderId="31" xfId="0" applyNumberFormat="1" applyFont="1" applyBorder="1" applyAlignment="1">
      <alignment horizontal="left"/>
    </xf>
    <xf numFmtId="3" fontId="6" fillId="0" borderId="31" xfId="0" applyNumberFormat="1" applyFont="1" applyBorder="1"/>
    <xf numFmtId="3" fontId="6" fillId="0" borderId="67" xfId="0" applyNumberFormat="1" applyFont="1" applyBorder="1"/>
    <xf numFmtId="0" fontId="3" fillId="0" borderId="76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77" xfId="0" applyFont="1" applyBorder="1"/>
    <xf numFmtId="0" fontId="3" fillId="0" borderId="74" xfId="0" applyFont="1" applyBorder="1"/>
    <xf numFmtId="0" fontId="3" fillId="0" borderId="5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2" xfId="0" applyFont="1" applyBorder="1"/>
    <xf numFmtId="0" fontId="4" fillId="0" borderId="76" xfId="0" applyFont="1" applyBorder="1"/>
    <xf numFmtId="0" fontId="3" fillId="0" borderId="17" xfId="0" applyFont="1" applyBorder="1" applyAlignment="1">
      <alignment horizontal="center"/>
    </xf>
    <xf numFmtId="0" fontId="4" fillId="0" borderId="50" xfId="0" applyFont="1" applyBorder="1"/>
    <xf numFmtId="0" fontId="4" fillId="0" borderId="6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4" fillId="0" borderId="41" xfId="0" applyNumberFormat="1" applyFont="1" applyBorder="1"/>
    <xf numFmtId="0" fontId="3" fillId="0" borderId="54" xfId="0" applyFont="1" applyBorder="1"/>
    <xf numFmtId="0" fontId="4" fillId="0" borderId="19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indent="7"/>
    </xf>
    <xf numFmtId="0" fontId="6" fillId="0" borderId="17" xfId="0" applyFont="1" applyBorder="1"/>
    <xf numFmtId="0" fontId="6" fillId="0" borderId="17" xfId="0" applyFont="1" applyBorder="1" applyAlignment="1">
      <alignment horizontal="left" indent="2"/>
    </xf>
    <xf numFmtId="0" fontId="6" fillId="0" borderId="17" xfId="0" applyFont="1" applyBorder="1" applyAlignment="1">
      <alignment horizontal="left"/>
    </xf>
    <xf numFmtId="0" fontId="4" fillId="0" borderId="80" xfId="0" applyFont="1" applyBorder="1"/>
    <xf numFmtId="0" fontId="4" fillId="0" borderId="82" xfId="0" applyFont="1" applyBorder="1"/>
    <xf numFmtId="0" fontId="3" fillId="0" borderId="64" xfId="0" applyFont="1" applyBorder="1" applyAlignment="1">
      <alignment horizontal="center"/>
    </xf>
    <xf numFmtId="0" fontId="4" fillId="0" borderId="84" xfId="0" applyFont="1" applyBorder="1"/>
    <xf numFmtId="0" fontId="3" fillId="0" borderId="85" xfId="0" applyFont="1" applyBorder="1" applyAlignment="1">
      <alignment horizontal="center"/>
    </xf>
    <xf numFmtId="0" fontId="6" fillId="0" borderId="81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/>
    <xf numFmtId="0" fontId="4" fillId="0" borderId="86" xfId="0" applyFont="1" applyBorder="1"/>
    <xf numFmtId="0" fontId="4" fillId="0" borderId="87" xfId="0" applyFont="1" applyBorder="1"/>
    <xf numFmtId="3" fontId="3" fillId="0" borderId="1" xfId="0" applyNumberFormat="1" applyFont="1" applyBorder="1" applyAlignment="1">
      <alignment horizontal="right"/>
    </xf>
    <xf numFmtId="3" fontId="3" fillId="0" borderId="31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8" xfId="0" applyFont="1" applyBorder="1" applyAlignment="1">
      <alignment horizontal="right"/>
    </xf>
    <xf numFmtId="3" fontId="3" fillId="0" borderId="88" xfId="0" applyNumberFormat="1" applyFont="1" applyBorder="1" applyAlignment="1">
      <alignment horizontal="center"/>
    </xf>
    <xf numFmtId="3" fontId="4" fillId="0" borderId="88" xfId="0" applyNumberFormat="1" applyFont="1" applyBorder="1"/>
    <xf numFmtId="0" fontId="4" fillId="0" borderId="31" xfId="0" applyFont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3" fillId="0" borderId="31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wrapText="1"/>
    </xf>
    <xf numFmtId="0" fontId="4" fillId="0" borderId="88" xfId="0" applyFont="1" applyBorder="1"/>
    <xf numFmtId="0" fontId="4" fillId="0" borderId="88" xfId="0" applyFont="1" applyBorder="1" applyAlignment="1">
      <alignment vertical="top" wrapText="1"/>
    </xf>
    <xf numFmtId="0" fontId="4" fillId="0" borderId="88" xfId="0" applyFont="1" applyBorder="1" applyAlignment="1">
      <alignment horizontal="right" vertical="top" wrapText="1"/>
    </xf>
    <xf numFmtId="0" fontId="3" fillId="0" borderId="88" xfId="0" applyFont="1" applyBorder="1" applyAlignment="1">
      <alignment wrapText="1"/>
    </xf>
    <xf numFmtId="0" fontId="4" fillId="0" borderId="87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right" wrapText="1"/>
    </xf>
    <xf numFmtId="0" fontId="3" fillId="0" borderId="31" xfId="0" applyFont="1" applyBorder="1" applyAlignment="1">
      <alignment horizontal="justify" wrapText="1"/>
    </xf>
    <xf numFmtId="0" fontId="4" fillId="0" borderId="31" xfId="0" applyFont="1" applyBorder="1" applyAlignment="1">
      <alignment horizontal="center" wrapText="1"/>
    </xf>
    <xf numFmtId="0" fontId="4" fillId="0" borderId="87" xfId="0" applyFont="1" applyBorder="1" applyAlignment="1">
      <alignment horizontal="center" wrapText="1"/>
    </xf>
    <xf numFmtId="0" fontId="4" fillId="0" borderId="27" xfId="0" applyFont="1" applyBorder="1" applyAlignment="1">
      <alignment wrapText="1"/>
    </xf>
    <xf numFmtId="0" fontId="3" fillId="0" borderId="67" xfId="0" applyFont="1" applyBorder="1" applyAlignment="1">
      <alignment horizontal="justify" wrapText="1"/>
    </xf>
    <xf numFmtId="3" fontId="3" fillId="0" borderId="60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0" borderId="35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 indent="4"/>
    </xf>
    <xf numFmtId="0" fontId="4" fillId="0" borderId="69" xfId="0" applyFont="1" applyBorder="1"/>
    <xf numFmtId="0" fontId="3" fillId="0" borderId="17" xfId="0" applyFont="1" applyBorder="1" applyAlignment="1">
      <alignment horizontal="justify" wrapText="1"/>
    </xf>
    <xf numFmtId="0" fontId="3" fillId="0" borderId="13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3" fillId="0" borderId="20" xfId="0" applyFont="1" applyBorder="1" applyAlignment="1">
      <alignment horizontal="left"/>
    </xf>
    <xf numFmtId="0" fontId="4" fillId="0" borderId="2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/>
    </xf>
    <xf numFmtId="0" fontId="4" fillId="0" borderId="89" xfId="0" applyFont="1" applyBorder="1"/>
    <xf numFmtId="0" fontId="4" fillId="0" borderId="89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horizontal="justify"/>
    </xf>
    <xf numFmtId="3" fontId="4" fillId="0" borderId="21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4" fillId="0" borderId="83" xfId="0" applyNumberFormat="1" applyFont="1" applyBorder="1"/>
    <xf numFmtId="0" fontId="4" fillId="0" borderId="87" xfId="0" applyFont="1" applyBorder="1" applyAlignment="1">
      <alignment horizontal="right" wrapText="1"/>
    </xf>
    <xf numFmtId="0" fontId="4" fillId="0" borderId="88" xfId="0" applyFont="1" applyBorder="1" applyAlignment="1">
      <alignment horizontal="right" wrapText="1"/>
    </xf>
    <xf numFmtId="0" fontId="3" fillId="0" borderId="88" xfId="0" applyFont="1" applyBorder="1" applyAlignment="1">
      <alignment horizontal="left"/>
    </xf>
    <xf numFmtId="3" fontId="3" fillId="0" borderId="88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75" xfId="0" applyFont="1" applyBorder="1"/>
    <xf numFmtId="0" fontId="6" fillId="0" borderId="17" xfId="0" applyFont="1" applyBorder="1" applyAlignment="1">
      <alignment vertical="top" wrapText="1"/>
    </xf>
    <xf numFmtId="0" fontId="3" fillId="0" borderId="25" xfId="0" applyFont="1" applyBorder="1"/>
    <xf numFmtId="0" fontId="11" fillId="0" borderId="17" xfId="0" applyFont="1" applyBorder="1"/>
    <xf numFmtId="3" fontId="6" fillId="0" borderId="37" xfId="0" applyNumberFormat="1" applyFont="1" applyBorder="1"/>
    <xf numFmtId="3" fontId="3" fillId="0" borderId="44" xfId="0" applyNumberFormat="1" applyFont="1" applyBorder="1"/>
    <xf numFmtId="3" fontId="4" fillId="0" borderId="45" xfId="0" applyNumberFormat="1" applyFont="1" applyBorder="1"/>
    <xf numFmtId="3" fontId="7" fillId="0" borderId="32" xfId="0" applyNumberFormat="1" applyFont="1" applyBorder="1" applyAlignment="1">
      <alignment horizontal="left"/>
    </xf>
    <xf numFmtId="3" fontId="6" fillId="0" borderId="43" xfId="0" applyNumberFormat="1" applyFont="1" applyBorder="1"/>
    <xf numFmtId="0" fontId="4" fillId="0" borderId="89" xfId="0" applyFont="1" applyBorder="1" applyAlignment="1">
      <alignment horizontal="justify"/>
    </xf>
    <xf numFmtId="0" fontId="4" fillId="0" borderId="89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justify"/>
    </xf>
    <xf numFmtId="0" fontId="3" fillId="0" borderId="4" xfId="0" applyFont="1" applyBorder="1"/>
    <xf numFmtId="0" fontId="8" fillId="0" borderId="4" xfId="0" applyFont="1" applyBorder="1"/>
    <xf numFmtId="3" fontId="8" fillId="0" borderId="4" xfId="0" applyNumberFormat="1" applyFont="1" applyBorder="1"/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0" fontId="3" fillId="0" borderId="91" xfId="2" applyFont="1" applyBorder="1" applyAlignment="1">
      <alignment horizontal="center" vertical="center"/>
    </xf>
    <xf numFmtId="0" fontId="4" fillId="0" borderId="91" xfId="2" applyFont="1" applyBorder="1"/>
    <xf numFmtId="3" fontId="4" fillId="0" borderId="91" xfId="2" applyNumberFormat="1" applyFont="1" applyBorder="1"/>
    <xf numFmtId="0" fontId="4" fillId="0" borderId="91" xfId="2" applyFont="1" applyBorder="1" applyAlignment="1">
      <alignment vertical="center" wrapText="1"/>
    </xf>
    <xf numFmtId="0" fontId="3" fillId="0" borderId="91" xfId="2" applyFont="1" applyBorder="1"/>
    <xf numFmtId="3" fontId="3" fillId="0" borderId="91" xfId="2" applyNumberFormat="1" applyFont="1" applyBorder="1"/>
    <xf numFmtId="3" fontId="4" fillId="0" borderId="91" xfId="2" applyNumberFormat="1" applyFont="1" applyBorder="1" applyAlignment="1">
      <alignment horizontal="right"/>
    </xf>
    <xf numFmtId="0" fontId="3" fillId="0" borderId="91" xfId="2" applyFont="1" applyBorder="1" applyAlignment="1">
      <alignment vertical="center" wrapText="1"/>
    </xf>
    <xf numFmtId="3" fontId="3" fillId="0" borderId="91" xfId="2" applyNumberFormat="1" applyFont="1" applyBorder="1" applyAlignment="1">
      <alignment horizontal="right"/>
    </xf>
    <xf numFmtId="0" fontId="4" fillId="0" borderId="0" xfId="2" applyFont="1" applyAlignment="1">
      <alignment vertical="center" wrapText="1"/>
    </xf>
    <xf numFmtId="0" fontId="4" fillId="0" borderId="59" xfId="0" applyFont="1" applyBorder="1"/>
    <xf numFmtId="3" fontId="4" fillId="0" borderId="20" xfId="0" applyNumberFormat="1" applyFont="1" applyBorder="1"/>
    <xf numFmtId="3" fontId="3" fillId="0" borderId="31" xfId="0" applyNumberFormat="1" applyFont="1" applyBorder="1" applyAlignment="1">
      <alignment horizontal="right"/>
    </xf>
    <xf numFmtId="0" fontId="4" fillId="0" borderId="18" xfId="0" applyFont="1" applyBorder="1"/>
    <xf numFmtId="0" fontId="3" fillId="0" borderId="14" xfId="0" applyFont="1" applyBorder="1"/>
    <xf numFmtId="0" fontId="3" fillId="0" borderId="55" xfId="0" applyFont="1" applyBorder="1"/>
    <xf numFmtId="1" fontId="3" fillId="0" borderId="52" xfId="0" applyNumberFormat="1" applyFont="1" applyBorder="1"/>
    <xf numFmtId="1" fontId="3" fillId="0" borderId="13" xfId="0" applyNumberFormat="1" applyFont="1" applyBorder="1"/>
    <xf numFmtId="1" fontId="3" fillId="0" borderId="56" xfId="0" applyNumberFormat="1" applyFont="1" applyBorder="1"/>
    <xf numFmtId="165" fontId="4" fillId="0" borderId="7" xfId="0" applyNumberFormat="1" applyFont="1" applyBorder="1"/>
    <xf numFmtId="165" fontId="3" fillId="0" borderId="28" xfId="0" applyNumberFormat="1" applyFont="1" applyBorder="1"/>
    <xf numFmtId="3" fontId="3" fillId="0" borderId="74" xfId="0" applyNumberFormat="1" applyFont="1" applyBorder="1" applyAlignment="1">
      <alignment horizontal="right"/>
    </xf>
    <xf numFmtId="0" fontId="3" fillId="0" borderId="31" xfId="0" applyFont="1" applyBorder="1" applyAlignment="1">
      <alignment horizontal="left"/>
    </xf>
    <xf numFmtId="0" fontId="3" fillId="0" borderId="88" xfId="0" applyFont="1" applyBorder="1" applyAlignment="1">
      <alignment horizontal="center"/>
    </xf>
    <xf numFmtId="0" fontId="3" fillId="0" borderId="69" xfId="0" applyFont="1" applyBorder="1"/>
    <xf numFmtId="0" fontId="4" fillId="0" borderId="17" xfId="0" applyFont="1" applyBorder="1" applyAlignment="1">
      <alignment horizontal="justify" wrapText="1"/>
    </xf>
    <xf numFmtId="0" fontId="4" fillId="0" borderId="14" xfId="0" applyFont="1" applyBorder="1"/>
    <xf numFmtId="0" fontId="3" fillId="0" borderId="60" xfId="0" applyFont="1" applyBorder="1" applyAlignment="1">
      <alignment horizontal="left"/>
    </xf>
    <xf numFmtId="0" fontId="3" fillId="0" borderId="56" xfId="0" applyFont="1" applyBorder="1"/>
    <xf numFmtId="0" fontId="9" fillId="0" borderId="56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3" fontId="4" fillId="0" borderId="21" xfId="0" applyNumberFormat="1" applyFont="1" applyBorder="1"/>
    <xf numFmtId="3" fontId="6" fillId="0" borderId="90" xfId="0" applyNumberFormat="1" applyFont="1" applyBorder="1"/>
    <xf numFmtId="3" fontId="3" fillId="0" borderId="19" xfId="0" applyNumberFormat="1" applyFont="1" applyBorder="1"/>
    <xf numFmtId="3" fontId="4" fillId="0" borderId="18" xfId="0" applyNumberFormat="1" applyFont="1" applyBorder="1"/>
    <xf numFmtId="3" fontId="3" fillId="0" borderId="90" xfId="0" applyNumberFormat="1" applyFont="1" applyBorder="1"/>
    <xf numFmtId="3" fontId="3" fillId="0" borderId="10" xfId="0" applyNumberFormat="1" applyFont="1" applyBorder="1"/>
    <xf numFmtId="3" fontId="4" fillId="0" borderId="14" xfId="0" applyNumberFormat="1" applyFont="1" applyBorder="1"/>
    <xf numFmtId="0" fontId="4" fillId="0" borderId="67" xfId="0" applyFont="1" applyBorder="1"/>
    <xf numFmtId="3" fontId="4" fillId="0" borderId="17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27" xfId="0" applyNumberFormat="1" applyFont="1" applyBorder="1"/>
    <xf numFmtId="0" fontId="3" fillId="0" borderId="18" xfId="0" applyFont="1" applyBorder="1" applyAlignment="1">
      <alignment horizontal="left"/>
    </xf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5" xfId="0" applyFont="1" applyBorder="1" applyAlignment="1">
      <alignment wrapText="1"/>
    </xf>
    <xf numFmtId="0" fontId="3" fillId="0" borderId="28" xfId="0" applyFont="1" applyBorder="1"/>
    <xf numFmtId="3" fontId="4" fillId="0" borderId="88" xfId="0" applyNumberFormat="1" applyFont="1" applyBorder="1" applyAlignment="1">
      <alignment horizontal="right"/>
    </xf>
    <xf numFmtId="3" fontId="4" fillId="0" borderId="60" xfId="0" applyNumberFormat="1" applyFont="1" applyBorder="1" applyAlignment="1">
      <alignment horizontal="right"/>
    </xf>
    <xf numFmtId="3" fontId="4" fillId="0" borderId="59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4" fillId="0" borderId="82" xfId="0" applyNumberFormat="1" applyFont="1" applyBorder="1"/>
    <xf numFmtId="3" fontId="4" fillId="0" borderId="70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top" wrapText="1"/>
    </xf>
    <xf numFmtId="0" fontId="4" fillId="0" borderId="31" xfId="0" applyFont="1" applyBorder="1" applyAlignment="1">
      <alignment wrapText="1"/>
    </xf>
    <xf numFmtId="3" fontId="6" fillId="0" borderId="31" xfId="0" applyNumberFormat="1" applyFont="1" applyBorder="1" applyAlignment="1">
      <alignment horizontal="left"/>
    </xf>
    <xf numFmtId="3" fontId="4" fillId="0" borderId="93" xfId="0" applyNumberFormat="1" applyFont="1" applyBorder="1" applyAlignment="1">
      <alignment horizontal="right"/>
    </xf>
    <xf numFmtId="0" fontId="4" fillId="0" borderId="49" xfId="0" applyFont="1" applyBorder="1"/>
    <xf numFmtId="0" fontId="4" fillId="0" borderId="56" xfId="0" applyFont="1" applyBorder="1"/>
    <xf numFmtId="0" fontId="4" fillId="0" borderId="57" xfId="0" applyFont="1" applyBorder="1"/>
    <xf numFmtId="3" fontId="3" fillId="0" borderId="57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 vertical="top" wrapText="1"/>
    </xf>
    <xf numFmtId="3" fontId="12" fillId="0" borderId="13" xfId="0" applyNumberFormat="1" applyFont="1" applyBorder="1"/>
    <xf numFmtId="3" fontId="11" fillId="0" borderId="15" xfId="0" applyNumberFormat="1" applyFont="1" applyBorder="1" applyAlignment="1">
      <alignment horizontal="right" wrapText="1"/>
    </xf>
    <xf numFmtId="3" fontId="11" fillId="0" borderId="31" xfId="0" applyNumberFormat="1" applyFont="1" applyBorder="1" applyAlignment="1">
      <alignment horizontal="right" wrapText="1"/>
    </xf>
    <xf numFmtId="3" fontId="11" fillId="0" borderId="88" xfId="0" applyNumberFormat="1" applyFont="1" applyBorder="1" applyAlignment="1">
      <alignment horizontal="right" wrapText="1"/>
    </xf>
    <xf numFmtId="3" fontId="11" fillId="0" borderId="20" xfId="0" applyNumberFormat="1" applyFont="1" applyBorder="1" applyAlignment="1">
      <alignment horizontal="right" wrapText="1"/>
    </xf>
    <xf numFmtId="0" fontId="11" fillId="0" borderId="88" xfId="0" applyFont="1" applyBorder="1" applyAlignment="1">
      <alignment wrapText="1"/>
    </xf>
    <xf numFmtId="3" fontId="12" fillId="0" borderId="12" xfId="0" applyNumberFormat="1" applyFont="1" applyBorder="1" applyAlignment="1">
      <alignment horizontal="right" vertical="top" wrapText="1"/>
    </xf>
    <xf numFmtId="3" fontId="12" fillId="0" borderId="15" xfId="0" applyNumberFormat="1" applyFont="1" applyBorder="1" applyAlignment="1">
      <alignment horizontal="right" wrapText="1"/>
    </xf>
    <xf numFmtId="0" fontId="11" fillId="0" borderId="88" xfId="0" applyFont="1" applyBorder="1"/>
    <xf numFmtId="3" fontId="12" fillId="0" borderId="62" xfId="0" applyNumberFormat="1" applyFont="1" applyBorder="1"/>
    <xf numFmtId="3" fontId="12" fillId="0" borderId="15" xfId="0" applyNumberFormat="1" applyFont="1" applyBorder="1"/>
    <xf numFmtId="3" fontId="12" fillId="0" borderId="88" xfId="0" applyNumberFormat="1" applyFont="1" applyBorder="1" applyAlignment="1">
      <alignment horizontal="right" wrapText="1"/>
    </xf>
    <xf numFmtId="3" fontId="12" fillId="0" borderId="12" xfId="0" applyNumberFormat="1" applyFont="1" applyBorder="1" applyAlignment="1">
      <alignment horizontal="right" wrapText="1"/>
    </xf>
    <xf numFmtId="0" fontId="4" fillId="0" borderId="94" xfId="0" applyFont="1" applyBorder="1"/>
    <xf numFmtId="0" fontId="4" fillId="0" borderId="94" xfId="0" applyFont="1" applyBorder="1" applyAlignment="1">
      <alignment horizontal="justify"/>
    </xf>
    <xf numFmtId="0" fontId="4" fillId="0" borderId="3" xfId="0" applyFont="1" applyBorder="1" applyAlignment="1">
      <alignment horizontal="left" wrapText="1"/>
    </xf>
    <xf numFmtId="0" fontId="3" fillId="0" borderId="17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7" fillId="0" borderId="29" xfId="0" applyFont="1" applyBorder="1" applyAlignment="1">
      <alignment horizontal="center" vertical="top" wrapText="1"/>
    </xf>
    <xf numFmtId="3" fontId="6" fillId="0" borderId="27" xfId="0" applyNumberFormat="1" applyFont="1" applyBorder="1"/>
    <xf numFmtId="3" fontId="7" fillId="0" borderId="43" xfId="0" applyNumberFormat="1" applyFont="1" applyBorder="1" applyAlignment="1">
      <alignment horizontal="left"/>
    </xf>
    <xf numFmtId="3" fontId="7" fillId="0" borderId="26" xfId="0" applyNumberFormat="1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96" xfId="0" applyFont="1" applyBorder="1"/>
    <xf numFmtId="14" fontId="3" fillId="0" borderId="7" xfId="0" applyNumberFormat="1" applyFont="1" applyBorder="1"/>
    <xf numFmtId="3" fontId="4" fillId="0" borderId="7" xfId="0" applyNumberFormat="1" applyFont="1" applyBorder="1"/>
    <xf numFmtId="14" fontId="3" fillId="0" borderId="65" xfId="0" applyNumberFormat="1" applyFont="1" applyBorder="1"/>
    <xf numFmtId="3" fontId="4" fillId="0" borderId="71" xfId="0" applyNumberFormat="1" applyFont="1" applyBorder="1"/>
    <xf numFmtId="3" fontId="3" fillId="0" borderId="21" xfId="0" applyNumberFormat="1" applyFont="1" applyBorder="1" applyAlignment="1">
      <alignment horizontal="right"/>
    </xf>
    <xf numFmtId="3" fontId="3" fillId="0" borderId="9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14" fontId="10" fillId="0" borderId="83" xfId="0" applyNumberFormat="1" applyFont="1" applyBorder="1"/>
    <xf numFmtId="3" fontId="4" fillId="0" borderId="21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3" fontId="4" fillId="0" borderId="88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horizontal="right" vertical="top" wrapText="1"/>
    </xf>
    <xf numFmtId="3" fontId="3" fillId="0" borderId="19" xfId="0" applyNumberFormat="1" applyFont="1" applyBorder="1" applyAlignment="1">
      <alignment horizontal="right" vertical="top" wrapText="1"/>
    </xf>
    <xf numFmtId="3" fontId="4" fillId="0" borderId="32" xfId="0" applyNumberFormat="1" applyFont="1" applyBorder="1"/>
    <xf numFmtId="0" fontId="4" fillId="0" borderId="96" xfId="0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4" fillId="0" borderId="74" xfId="0" applyNumberFormat="1" applyFont="1" applyBorder="1" applyAlignment="1">
      <alignment horizontal="right"/>
    </xf>
    <xf numFmtId="0" fontId="3" fillId="0" borderId="6" xfId="0" applyFont="1" applyBorder="1"/>
    <xf numFmtId="0" fontId="4" fillId="0" borderId="37" xfId="0" applyFont="1" applyBorder="1"/>
    <xf numFmtId="0" fontId="4" fillId="0" borderId="68" xfId="0" applyFont="1" applyBorder="1"/>
    <xf numFmtId="3" fontId="4" fillId="0" borderId="41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14" fillId="0" borderId="0" xfId="0" applyFont="1"/>
    <xf numFmtId="0" fontId="1" fillId="0" borderId="0" xfId="0" applyFont="1"/>
    <xf numFmtId="0" fontId="1" fillId="0" borderId="15" xfId="0" applyFont="1" applyBorder="1"/>
    <xf numFmtId="0" fontId="0" fillId="0" borderId="15" xfId="0" applyBorder="1"/>
    <xf numFmtId="0" fontId="16" fillId="0" borderId="15" xfId="0" applyFont="1" applyBorder="1" applyAlignment="1">
      <alignment wrapText="1"/>
    </xf>
    <xf numFmtId="0" fontId="16" fillId="0" borderId="15" xfId="0" applyFont="1" applyBorder="1"/>
    <xf numFmtId="0" fontId="1" fillId="0" borderId="15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02" xfId="0" applyFont="1" applyBorder="1" applyAlignment="1">
      <alignment horizontal="center" vertical="center" wrapText="1"/>
    </xf>
    <xf numFmtId="16" fontId="10" fillId="0" borderId="95" xfId="0" applyNumberFormat="1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justify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66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96" xfId="0" applyFont="1" applyBorder="1"/>
    <xf numFmtId="0" fontId="10" fillId="0" borderId="95" xfId="0" applyFont="1" applyBorder="1"/>
    <xf numFmtId="17" fontId="10" fillId="0" borderId="9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01" xfId="0" quotePrefix="1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  <xf numFmtId="0" fontId="22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/>
    <xf numFmtId="0" fontId="3" fillId="0" borderId="2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" xfId="0" applyBorder="1"/>
    <xf numFmtId="166" fontId="4" fillId="0" borderId="1" xfId="0" applyNumberFormat="1" applyFont="1" applyBorder="1"/>
    <xf numFmtId="166" fontId="4" fillId="0" borderId="4" xfId="0" applyNumberFormat="1" applyFont="1" applyBorder="1"/>
    <xf numFmtId="0" fontId="3" fillId="0" borderId="37" xfId="0" applyFont="1" applyBorder="1"/>
    <xf numFmtId="166" fontId="3" fillId="0" borderId="66" xfId="0" applyNumberFormat="1" applyFont="1" applyBorder="1"/>
    <xf numFmtId="166" fontId="10" fillId="0" borderId="6" xfId="0" applyNumberFormat="1" applyFont="1" applyBorder="1"/>
    <xf numFmtId="166" fontId="10" fillId="0" borderId="1" xfId="0" applyNumberFormat="1" applyFont="1" applyBorder="1"/>
    <xf numFmtId="166" fontId="4" fillId="0" borderId="1" xfId="3" applyNumberFormat="1" applyFont="1" applyBorder="1"/>
    <xf numFmtId="166" fontId="3" fillId="0" borderId="66" xfId="3" applyNumberFormat="1" applyFont="1" applyBorder="1"/>
    <xf numFmtId="166" fontId="27" fillId="0" borderId="0" xfId="3" applyNumberFormat="1" applyFont="1"/>
    <xf numFmtId="166" fontId="0" fillId="0" borderId="0" xfId="0" applyNumberFormat="1"/>
    <xf numFmtId="0" fontId="24" fillId="0" borderId="0" xfId="0" applyFont="1"/>
    <xf numFmtId="0" fontId="0" fillId="0" borderId="0" xfId="0" applyAlignment="1">
      <alignment horizontal="center"/>
    </xf>
    <xf numFmtId="0" fontId="22" fillId="0" borderId="59" xfId="0" applyFont="1" applyBorder="1"/>
    <xf numFmtId="3" fontId="4" fillId="0" borderId="15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3" fontId="4" fillId="0" borderId="10" xfId="0" applyNumberFormat="1" applyFont="1" applyBorder="1"/>
    <xf numFmtId="0" fontId="3" fillId="0" borderId="4" xfId="0" applyFont="1" applyBorder="1" applyAlignment="1">
      <alignment horizontal="center"/>
    </xf>
    <xf numFmtId="3" fontId="7" fillId="0" borderId="18" xfId="0" applyNumberFormat="1" applyFont="1" applyBorder="1" applyAlignment="1">
      <alignment horizontal="left"/>
    </xf>
    <xf numFmtId="3" fontId="7" fillId="0" borderId="21" xfId="0" applyNumberFormat="1" applyFont="1" applyBorder="1" applyAlignment="1">
      <alignment horizontal="left"/>
    </xf>
    <xf numFmtId="3" fontId="7" fillId="0" borderId="57" xfId="0" applyNumberFormat="1" applyFont="1" applyBorder="1" applyAlignment="1">
      <alignment horizontal="left"/>
    </xf>
    <xf numFmtId="3" fontId="6" fillId="0" borderId="57" xfId="0" applyNumberFormat="1" applyFont="1" applyBorder="1"/>
    <xf numFmtId="3" fontId="7" fillId="0" borderId="15" xfId="0" applyNumberFormat="1" applyFont="1" applyBorder="1" applyAlignment="1">
      <alignment horizontal="left"/>
    </xf>
    <xf numFmtId="3" fontId="4" fillId="0" borderId="15" xfId="0" applyNumberFormat="1" applyFont="1" applyBorder="1" applyAlignment="1">
      <alignment vertical="top" wrapText="1"/>
    </xf>
    <xf numFmtId="3" fontId="3" fillId="0" borderId="15" xfId="0" applyNumberFormat="1" applyFont="1" applyBorder="1" applyAlignment="1">
      <alignment horizontal="right" wrapText="1"/>
    </xf>
    <xf numFmtId="3" fontId="3" fillId="0" borderId="31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4" fillId="0" borderId="59" xfId="0" applyFont="1" applyBorder="1" applyAlignment="1">
      <alignment vertical="top" wrapText="1"/>
    </xf>
    <xf numFmtId="0" fontId="3" fillId="0" borderId="35" xfId="0" applyFont="1" applyBorder="1" applyAlignment="1">
      <alignment horizontal="center" wrapText="1"/>
    </xf>
    <xf numFmtId="0" fontId="3" fillId="0" borderId="56" xfId="0" applyFont="1" applyBorder="1" applyAlignment="1">
      <alignment horizontal="left" wrapText="1"/>
    </xf>
    <xf numFmtId="3" fontId="3" fillId="0" borderId="5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65" xfId="0" applyNumberFormat="1" applyFont="1" applyBorder="1" applyAlignment="1">
      <alignment horizontal="center"/>
    </xf>
    <xf numFmtId="3" fontId="3" fillId="0" borderId="43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3" fontId="3" fillId="0" borderId="45" xfId="0" applyNumberFormat="1" applyFont="1" applyBorder="1"/>
    <xf numFmtId="3" fontId="3" fillId="0" borderId="36" xfId="0" applyNumberFormat="1" applyFont="1" applyBorder="1"/>
    <xf numFmtId="3" fontId="4" fillId="0" borderId="40" xfId="0" applyNumberFormat="1" applyFont="1" applyBorder="1"/>
    <xf numFmtId="3" fontId="4" fillId="0" borderId="47" xfId="0" applyNumberFormat="1" applyFont="1" applyBorder="1"/>
    <xf numFmtId="3" fontId="3" fillId="0" borderId="65" xfId="0" applyNumberFormat="1" applyFont="1" applyBorder="1"/>
    <xf numFmtId="3" fontId="3" fillId="0" borderId="11" xfId="0" applyNumberFormat="1" applyFont="1" applyBorder="1" applyAlignment="1">
      <alignment horizontal="center"/>
    </xf>
    <xf numFmtId="0" fontId="17" fillId="0" borderId="0" xfId="0" applyFont="1"/>
    <xf numFmtId="0" fontId="6" fillId="0" borderId="7" xfId="0" applyFont="1" applyBorder="1"/>
    <xf numFmtId="3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3" fontId="17" fillId="0" borderId="0" xfId="0" applyNumberFormat="1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9" fillId="0" borderId="0" xfId="0" applyFont="1" applyFill="1"/>
    <xf numFmtId="3" fontId="6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/>
    </xf>
    <xf numFmtId="0" fontId="4" fillId="0" borderId="0" xfId="0" applyFont="1" applyBorder="1"/>
    <xf numFmtId="0" fontId="0" fillId="0" borderId="13" xfId="0" applyBorder="1"/>
    <xf numFmtId="3" fontId="4" fillId="0" borderId="24" xfId="0" applyNumberFormat="1" applyFont="1" applyBorder="1" applyAlignment="1">
      <alignment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4" fillId="0" borderId="30" xfId="0" applyFont="1" applyBorder="1" applyAlignment="1">
      <alignment horizontal="right" vertical="top" wrapText="1"/>
    </xf>
    <xf numFmtId="3" fontId="4" fillId="0" borderId="111" xfId="0" applyNumberFormat="1" applyFont="1" applyBorder="1" applyAlignment="1">
      <alignment horizontal="right"/>
    </xf>
    <xf numFmtId="3" fontId="3" fillId="0" borderId="111" xfId="0" applyNumberFormat="1" applyFont="1" applyBorder="1" applyAlignment="1">
      <alignment horizontal="right"/>
    </xf>
    <xf numFmtId="3" fontId="4" fillId="0" borderId="110" xfId="0" applyNumberFormat="1" applyFont="1" applyBorder="1"/>
    <xf numFmtId="0" fontId="4" fillId="0" borderId="112" xfId="0" applyFont="1" applyBorder="1"/>
    <xf numFmtId="0" fontId="4" fillId="0" borderId="113" xfId="0" applyFont="1" applyBorder="1"/>
    <xf numFmtId="0" fontId="4" fillId="0" borderId="114" xfId="0" applyFont="1" applyBorder="1"/>
    <xf numFmtId="0" fontId="4" fillId="0" borderId="115" xfId="0" applyFont="1" applyBorder="1"/>
    <xf numFmtId="3" fontId="4" fillId="0" borderId="113" xfId="0" applyNumberFormat="1" applyFont="1" applyBorder="1"/>
    <xf numFmtId="3" fontId="4" fillId="0" borderId="114" xfId="0" applyNumberFormat="1" applyFont="1" applyBorder="1"/>
    <xf numFmtId="3" fontId="4" fillId="0" borderId="116" xfId="0" applyNumberFormat="1" applyFont="1" applyBorder="1"/>
    <xf numFmtId="3" fontId="4" fillId="0" borderId="117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3" fontId="4" fillId="0" borderId="122" xfId="0" applyNumberFormat="1" applyFont="1" applyBorder="1" applyAlignment="1">
      <alignment horizontal="right"/>
    </xf>
    <xf numFmtId="3" fontId="3" fillId="0" borderId="117" xfId="0" applyNumberFormat="1" applyFont="1" applyBorder="1" applyAlignment="1">
      <alignment horizontal="right"/>
    </xf>
    <xf numFmtId="0" fontId="4" fillId="0" borderId="123" xfId="0" applyFont="1" applyBorder="1"/>
    <xf numFmtId="0" fontId="4" fillId="0" borderId="124" xfId="0" applyFont="1" applyBorder="1"/>
    <xf numFmtId="3" fontId="4" fillId="0" borderId="21" xfId="0" applyNumberFormat="1" applyFont="1" applyFill="1" applyBorder="1" applyAlignment="1">
      <alignment horizontal="right"/>
    </xf>
    <xf numFmtId="3" fontId="4" fillId="0" borderId="111" xfId="0" applyNumberFormat="1" applyFont="1" applyFill="1" applyBorder="1" applyAlignment="1">
      <alignment horizontal="right"/>
    </xf>
    <xf numFmtId="14" fontId="9" fillId="0" borderId="18" xfId="1" applyNumberFormat="1" applyFont="1" applyBorder="1" applyAlignment="1">
      <alignment horizontal="center"/>
    </xf>
    <xf numFmtId="0" fontId="4" fillId="0" borderId="125" xfId="0" applyFont="1" applyBorder="1"/>
    <xf numFmtId="0" fontId="4" fillId="0" borderId="121" xfId="0" applyFont="1" applyBorder="1"/>
    <xf numFmtId="9" fontId="3" fillId="0" borderId="58" xfId="1" applyFont="1" applyBorder="1" applyAlignment="1">
      <alignment horizontal="center"/>
    </xf>
    <xf numFmtId="9" fontId="3" fillId="0" borderId="121" xfId="1" applyFont="1" applyBorder="1" applyAlignment="1">
      <alignment horizontal="center"/>
    </xf>
    <xf numFmtId="0" fontId="4" fillId="0" borderId="128" xfId="0" applyFont="1" applyBorder="1"/>
    <xf numFmtId="14" fontId="10" fillId="0" borderId="110" xfId="0" applyNumberFormat="1" applyFont="1" applyBorder="1"/>
    <xf numFmtId="0" fontId="4" fillId="0" borderId="129" xfId="0" applyFont="1" applyBorder="1"/>
    <xf numFmtId="3" fontId="4" fillId="0" borderId="120" xfId="0" applyNumberFormat="1" applyFont="1" applyBorder="1"/>
    <xf numFmtId="3" fontId="4" fillId="0" borderId="119" xfId="0" applyNumberFormat="1" applyFont="1" applyBorder="1"/>
    <xf numFmtId="3" fontId="4" fillId="0" borderId="111" xfId="0" applyNumberFormat="1" applyFont="1" applyBorder="1" applyAlignment="1">
      <alignment horizontal="right" vertical="top" wrapText="1"/>
    </xf>
    <xf numFmtId="3" fontId="3" fillId="0" borderId="111" xfId="0" applyNumberFormat="1" applyFont="1" applyBorder="1" applyAlignment="1">
      <alignment horizontal="right" vertical="top" wrapText="1"/>
    </xf>
    <xf numFmtId="3" fontId="4" fillId="0" borderId="120" xfId="0" applyNumberFormat="1" applyFont="1" applyBorder="1" applyAlignment="1">
      <alignment horizontal="right" vertical="top" wrapText="1"/>
    </xf>
    <xf numFmtId="3" fontId="4" fillId="0" borderId="119" xfId="0" applyNumberFormat="1" applyFont="1" applyBorder="1" applyAlignment="1">
      <alignment horizontal="right" vertical="top" wrapText="1"/>
    </xf>
    <xf numFmtId="3" fontId="4" fillId="0" borderId="117" xfId="0" applyNumberFormat="1" applyFont="1" applyBorder="1" applyAlignment="1">
      <alignment horizontal="right" vertical="top" wrapText="1"/>
    </xf>
    <xf numFmtId="3" fontId="3" fillId="0" borderId="119" xfId="0" applyNumberFormat="1" applyFont="1" applyBorder="1" applyAlignment="1">
      <alignment horizontal="right" vertical="top" wrapText="1"/>
    </xf>
    <xf numFmtId="3" fontId="12" fillId="0" borderId="12" xfId="0" applyNumberFormat="1" applyFont="1" applyBorder="1"/>
    <xf numFmtId="0" fontId="3" fillId="0" borderId="65" xfId="0" applyFont="1" applyBorder="1" applyAlignment="1">
      <alignment horizontal="left" wrapText="1" indent="4"/>
    </xf>
    <xf numFmtId="3" fontId="4" fillId="0" borderId="83" xfId="0" applyNumberFormat="1" applyFont="1" applyBorder="1" applyAlignment="1">
      <alignment horizontal="right" vertical="top" wrapText="1"/>
    </xf>
    <xf numFmtId="3" fontId="4" fillId="0" borderId="110" xfId="0" applyNumberFormat="1" applyFont="1" applyBorder="1" applyAlignment="1">
      <alignment horizontal="right" vertical="top" wrapText="1"/>
    </xf>
    <xf numFmtId="0" fontId="4" fillId="0" borderId="42" xfId="0" applyFont="1" applyBorder="1" applyAlignment="1">
      <alignment horizontal="right" vertical="top" wrapText="1"/>
    </xf>
    <xf numFmtId="0" fontId="4" fillId="0" borderId="33" xfId="0" applyFont="1" applyBorder="1" applyAlignment="1">
      <alignment horizontal="right" vertical="top" wrapText="1"/>
    </xf>
    <xf numFmtId="0" fontId="4" fillId="0" borderId="34" xfId="0" applyFont="1" applyBorder="1" applyAlignment="1">
      <alignment wrapText="1"/>
    </xf>
    <xf numFmtId="0" fontId="4" fillId="0" borderId="79" xfId="0" applyFont="1" applyBorder="1" applyAlignment="1">
      <alignment wrapText="1"/>
    </xf>
    <xf numFmtId="3" fontId="3" fillId="0" borderId="65" xfId="0" applyNumberFormat="1" applyFont="1" applyBorder="1" applyAlignment="1">
      <alignment horizontal="right" wrapText="1"/>
    </xf>
    <xf numFmtId="3" fontId="3" fillId="0" borderId="83" xfId="0" applyNumberFormat="1" applyFont="1" applyBorder="1" applyAlignment="1">
      <alignment horizontal="right" vertical="top" wrapText="1"/>
    </xf>
    <xf numFmtId="3" fontId="3" fillId="0" borderId="110" xfId="0" applyNumberFormat="1" applyFont="1" applyBorder="1" applyAlignment="1">
      <alignment horizontal="right" vertical="top" wrapText="1"/>
    </xf>
    <xf numFmtId="0" fontId="30" fillId="0" borderId="0" xfId="0" applyFont="1"/>
    <xf numFmtId="0" fontId="15" fillId="0" borderId="0" xfId="0" applyFont="1"/>
    <xf numFmtId="0" fontId="30" fillId="0" borderId="96" xfId="0" applyFont="1" applyBorder="1"/>
    <xf numFmtId="0" fontId="30" fillId="0" borderId="7" xfId="0" applyFont="1" applyBorder="1"/>
    <xf numFmtId="0" fontId="15" fillId="0" borderId="66" xfId="0" applyFont="1" applyBorder="1"/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0" fillId="0" borderId="4" xfId="0" applyFont="1" applyBorder="1"/>
    <xf numFmtId="0" fontId="15" fillId="0" borderId="39" xfId="0" applyFont="1" applyBorder="1"/>
    <xf numFmtId="0" fontId="30" fillId="0" borderId="95" xfId="0" applyFont="1" applyBorder="1"/>
    <xf numFmtId="0" fontId="30" fillId="0" borderId="0" xfId="0" applyFont="1" applyBorder="1"/>
    <xf numFmtId="0" fontId="30" fillId="0" borderId="96" xfId="0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3" fontId="3" fillId="0" borderId="21" xfId="0" applyNumberFormat="1" applyFont="1" applyBorder="1"/>
    <xf numFmtId="0" fontId="4" fillId="0" borderId="29" xfId="0" applyFont="1" applyBorder="1" applyAlignment="1">
      <alignment horizontal="left"/>
    </xf>
    <xf numFmtId="0" fontId="4" fillId="0" borderId="8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57" xfId="0" applyNumberFormat="1" applyFont="1" applyBorder="1"/>
    <xf numFmtId="0" fontId="4" fillId="0" borderId="130" xfId="0" applyFont="1" applyBorder="1" applyAlignment="1">
      <alignment horizontal="left"/>
    </xf>
    <xf numFmtId="0" fontId="4" fillId="0" borderId="131" xfId="0" applyFont="1" applyBorder="1" applyAlignment="1">
      <alignment horizontal="left"/>
    </xf>
    <xf numFmtId="3" fontId="7" fillId="0" borderId="29" xfId="0" applyNumberFormat="1" applyFont="1" applyBorder="1" applyAlignment="1">
      <alignment horizontal="left"/>
    </xf>
    <xf numFmtId="3" fontId="4" fillId="0" borderId="36" xfId="0" applyNumberFormat="1" applyFont="1" applyBorder="1"/>
    <xf numFmtId="3" fontId="4" fillId="0" borderId="45" xfId="0" applyNumberFormat="1" applyFont="1" applyBorder="1" applyAlignment="1">
      <alignment horizontal="right" wrapText="1"/>
    </xf>
    <xf numFmtId="3" fontId="4" fillId="0" borderId="26" xfId="0" applyNumberFormat="1" applyFont="1" applyBorder="1" applyAlignment="1">
      <alignment horizontal="right" wrapText="1"/>
    </xf>
    <xf numFmtId="3" fontId="4" fillId="0" borderId="32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/>
    <xf numFmtId="3" fontId="3" fillId="0" borderId="111" xfId="0" applyNumberFormat="1" applyFont="1" applyBorder="1"/>
    <xf numFmtId="0" fontId="3" fillId="0" borderId="15" xfId="0" applyFont="1" applyFill="1" applyBorder="1" applyAlignment="1">
      <alignment horizontal="center"/>
    </xf>
    <xf numFmtId="3" fontId="4" fillId="0" borderId="15" xfId="0" applyNumberFormat="1" applyFont="1" applyFill="1" applyBorder="1"/>
    <xf numFmtId="3" fontId="3" fillId="0" borderId="15" xfId="0" applyNumberFormat="1" applyFont="1" applyFill="1" applyBorder="1"/>
    <xf numFmtId="0" fontId="3" fillId="0" borderId="21" xfId="0" applyFont="1" applyFill="1" applyBorder="1" applyAlignment="1">
      <alignment horizontal="center"/>
    </xf>
    <xf numFmtId="3" fontId="4" fillId="0" borderId="21" xfId="0" applyNumberFormat="1" applyFont="1" applyFill="1" applyBorder="1"/>
    <xf numFmtId="0" fontId="0" fillId="0" borderId="0" xfId="0" applyFill="1"/>
    <xf numFmtId="3" fontId="3" fillId="0" borderId="21" xfId="0" applyNumberFormat="1" applyFont="1" applyFill="1" applyBorder="1"/>
    <xf numFmtId="0" fontId="0" fillId="0" borderId="21" xfId="0" applyFill="1" applyBorder="1"/>
    <xf numFmtId="0" fontId="0" fillId="0" borderId="0" xfId="0" applyBorder="1"/>
    <xf numFmtId="0" fontId="9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3" fillId="0" borderId="0" xfId="0" applyNumberFormat="1" applyFont="1" applyBorder="1"/>
    <xf numFmtId="1" fontId="0" fillId="0" borderId="15" xfId="0" applyNumberFormat="1" applyBorder="1"/>
    <xf numFmtId="0" fontId="10" fillId="0" borderId="0" xfId="0" applyFont="1" applyFill="1" applyAlignment="1">
      <alignment horizontal="right"/>
    </xf>
    <xf numFmtId="0" fontId="7" fillId="0" borderId="1" xfId="0" applyFont="1" applyFill="1" applyBorder="1"/>
    <xf numFmtId="0" fontId="4" fillId="0" borderId="1" xfId="0" applyFont="1" applyFill="1" applyBorder="1"/>
    <xf numFmtId="0" fontId="7" fillId="0" borderId="1" xfId="0" applyFont="1" applyBorder="1" applyAlignment="1">
      <alignment wrapText="1"/>
    </xf>
    <xf numFmtId="0" fontId="20" fillId="0" borderId="0" xfId="0" applyFont="1" applyAlignment="1">
      <alignment horizontal="left" vertical="top"/>
    </xf>
    <xf numFmtId="0" fontId="4" fillId="0" borderId="17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4" fillId="0" borderId="0" xfId="0" applyFont="1" applyFill="1"/>
    <xf numFmtId="3" fontId="4" fillId="0" borderId="111" xfId="0" applyNumberFormat="1" applyFont="1" applyFill="1" applyBorder="1" applyAlignment="1">
      <alignment horizontal="right" vertical="top" wrapText="1"/>
    </xf>
    <xf numFmtId="3" fontId="4" fillId="0" borderId="26" xfId="0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3" fillId="0" borderId="1" xfId="0" applyFont="1" applyFill="1" applyBorder="1"/>
    <xf numFmtId="0" fontId="4" fillId="0" borderId="132" xfId="0" applyFont="1" applyBorder="1"/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1" fillId="0" borderId="21" xfId="0" applyFont="1" applyBorder="1" applyAlignment="1">
      <alignment horizontal="left" vertical="top" wrapText="1"/>
    </xf>
    <xf numFmtId="0" fontId="31" fillId="0" borderId="27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88" xfId="0" applyFont="1" applyBorder="1" applyAlignment="1">
      <alignment horizontal="center" wrapText="1"/>
    </xf>
    <xf numFmtId="0" fontId="3" fillId="0" borderId="8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26" xfId="0" applyFont="1" applyBorder="1" applyAlignment="1">
      <alignment horizontal="center"/>
    </xf>
    <xf numFmtId="0" fontId="3" fillId="0" borderId="127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4" xfId="0" applyFont="1" applyBorder="1" applyAlignment="1">
      <alignment horizontal="center" wrapText="1"/>
    </xf>
    <xf numFmtId="0" fontId="4" fillId="0" borderId="55" xfId="0" applyFont="1" applyBorder="1"/>
    <xf numFmtId="0" fontId="4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0" borderId="5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distributed"/>
    </xf>
    <xf numFmtId="0" fontId="4" fillId="0" borderId="0" xfId="2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0" fillId="0" borderId="0" xfId="0"/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0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166" fontId="3" fillId="0" borderId="37" xfId="0" applyNumberFormat="1" applyFont="1" applyBorder="1" applyAlignment="1">
      <alignment horizontal="center"/>
    </xf>
    <xf numFmtId="166" fontId="3" fillId="0" borderId="78" xfId="0" applyNumberFormat="1" applyFont="1" applyBorder="1" applyAlignment="1">
      <alignment horizontal="center"/>
    </xf>
    <xf numFmtId="166" fontId="3" fillId="0" borderId="37" xfId="0" applyNumberFormat="1" applyFont="1" applyBorder="1"/>
    <xf numFmtId="166" fontId="3" fillId="0" borderId="78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3" applyNumberFormat="1" applyFont="1" applyBorder="1" applyAlignment="1">
      <alignment wrapText="1"/>
    </xf>
    <xf numFmtId="166" fontId="4" fillId="0" borderId="13" xfId="3" applyNumberFormat="1" applyFont="1" applyBorder="1" applyAlignment="1">
      <alignment vertical="center" wrapText="1"/>
    </xf>
    <xf numFmtId="166" fontId="4" fillId="0" borderId="75" xfId="3" applyNumberFormat="1" applyFont="1" applyBorder="1" applyAlignment="1">
      <alignment vertical="center" wrapText="1"/>
    </xf>
    <xf numFmtId="166" fontId="4" fillId="0" borderId="56" xfId="3" applyNumberFormat="1" applyFont="1" applyBorder="1" applyAlignment="1">
      <alignment wrapText="1"/>
    </xf>
    <xf numFmtId="166" fontId="4" fillId="0" borderId="56" xfId="3" applyNumberFormat="1" applyFont="1" applyBorder="1" applyAlignment="1">
      <alignment vertical="center" wrapText="1"/>
    </xf>
    <xf numFmtId="166" fontId="4" fillId="0" borderId="57" xfId="3" applyNumberFormat="1" applyFont="1" applyBorder="1" applyAlignment="1">
      <alignment vertical="center" wrapText="1"/>
    </xf>
    <xf numFmtId="166" fontId="4" fillId="0" borderId="75" xfId="3" applyNumberFormat="1" applyFont="1" applyBorder="1" applyAlignment="1">
      <alignment horizontal="center"/>
    </xf>
    <xf numFmtId="166" fontId="4" fillId="0" borderId="16" xfId="3" applyNumberFormat="1" applyFont="1" applyBorder="1" applyAlignment="1">
      <alignment horizontal="center"/>
    </xf>
    <xf numFmtId="166" fontId="4" fillId="0" borderId="0" xfId="3" applyNumberFormat="1" applyFont="1" applyAlignment="1">
      <alignment horizontal="center"/>
    </xf>
    <xf numFmtId="166" fontId="3" fillId="0" borderId="37" xfId="3" applyNumberFormat="1" applyFont="1" applyBorder="1" applyAlignment="1">
      <alignment horizontal="center"/>
    </xf>
    <xf numFmtId="166" fontId="3" fillId="0" borderId="39" xfId="3" applyNumberFormat="1" applyFont="1" applyBorder="1" applyAlignment="1">
      <alignment horizontal="center"/>
    </xf>
    <xf numFmtId="166" fontId="3" fillId="0" borderId="37" xfId="3" applyNumberFormat="1" applyFont="1" applyBorder="1"/>
    <xf numFmtId="166" fontId="3" fillId="0" borderId="39" xfId="3" applyNumberFormat="1" applyFont="1" applyBorder="1"/>
    <xf numFmtId="166" fontId="25" fillId="0" borderId="11" xfId="0" applyNumberFormat="1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6" fontId="3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28" fillId="0" borderId="0" xfId="3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3" fontId="4" fillId="0" borderId="7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4">
    <cellStyle name="Ezres" xfId="3" builtinId="3"/>
    <cellStyle name="Normál" xfId="0" builtinId="0"/>
    <cellStyle name="Normál 2" xfId="2" xr:uid="{00000000-0005-0000-0000-000002000000}"/>
    <cellStyle name="Százalék" xfId="1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workbookViewId="0">
      <selection activeCell="J38" sqref="J38"/>
    </sheetView>
  </sheetViews>
  <sheetFormatPr defaultRowHeight="15.75"/>
  <cols>
    <col min="1" max="1" width="8.140625" style="12" customWidth="1"/>
    <col min="2" max="2" width="28.5703125" style="12" customWidth="1"/>
    <col min="3" max="3" width="6.85546875" style="12" customWidth="1"/>
    <col min="4" max="4" width="69.140625" style="12" customWidth="1"/>
    <col min="5" max="16384" width="9.140625" style="12"/>
  </cols>
  <sheetData>
    <row r="1" spans="1:4">
      <c r="A1" s="705" t="s">
        <v>0</v>
      </c>
      <c r="B1" s="705"/>
      <c r="C1" s="705"/>
      <c r="D1" s="705"/>
    </row>
    <row r="2" spans="1:4" ht="16.5" thickBot="1"/>
    <row r="3" spans="1:4">
      <c r="A3" s="7" t="s">
        <v>1</v>
      </c>
      <c r="B3" s="7" t="s">
        <v>2</v>
      </c>
      <c r="C3" s="7" t="s">
        <v>3</v>
      </c>
      <c r="D3" s="7" t="s">
        <v>4</v>
      </c>
    </row>
    <row r="4" spans="1:4" ht="16.5" thickBot="1">
      <c r="A4" s="4" t="s">
        <v>5</v>
      </c>
      <c r="B4" s="4"/>
      <c r="C4" s="4" t="s">
        <v>6</v>
      </c>
      <c r="D4" s="4"/>
    </row>
    <row r="5" spans="1:4" ht="15.75" customHeight="1">
      <c r="A5" s="13" t="s">
        <v>7</v>
      </c>
      <c r="B5" s="7" t="s">
        <v>240</v>
      </c>
      <c r="C5" s="298" t="s">
        <v>7</v>
      </c>
      <c r="D5" s="299" t="s">
        <v>271</v>
      </c>
    </row>
    <row r="6" spans="1:4" ht="15.75" customHeight="1">
      <c r="A6" s="1"/>
      <c r="B6" s="1" t="s">
        <v>241</v>
      </c>
      <c r="C6" s="3" t="s">
        <v>10</v>
      </c>
      <c r="D6" s="295" t="s">
        <v>272</v>
      </c>
    </row>
    <row r="7" spans="1:4" ht="15.75" customHeight="1">
      <c r="A7" s="1"/>
      <c r="B7" s="1"/>
      <c r="C7" s="3" t="s">
        <v>11</v>
      </c>
      <c r="D7" s="296" t="s">
        <v>273</v>
      </c>
    </row>
    <row r="8" spans="1:4" ht="15.75" customHeight="1">
      <c r="A8" s="1"/>
      <c r="B8" s="1"/>
      <c r="C8" s="3" t="s">
        <v>12</v>
      </c>
      <c r="D8" s="296" t="s">
        <v>364</v>
      </c>
    </row>
    <row r="9" spans="1:4" ht="15.75" customHeight="1">
      <c r="A9" s="1"/>
      <c r="B9" s="1"/>
      <c r="C9" s="3" t="s">
        <v>13</v>
      </c>
      <c r="D9" s="296" t="s">
        <v>365</v>
      </c>
    </row>
    <row r="10" spans="1:4" ht="15.75" customHeight="1">
      <c r="A10" s="1"/>
      <c r="B10" s="1"/>
      <c r="C10" s="3" t="s">
        <v>14</v>
      </c>
      <c r="D10" s="296" t="s">
        <v>367</v>
      </c>
    </row>
    <row r="11" spans="1:4" ht="15.75" customHeight="1">
      <c r="A11" s="1"/>
      <c r="B11" s="1"/>
      <c r="C11" s="3" t="s">
        <v>15</v>
      </c>
      <c r="D11" s="296" t="s">
        <v>274</v>
      </c>
    </row>
    <row r="12" spans="1:4" ht="15.75" customHeight="1">
      <c r="A12" s="1"/>
      <c r="B12" s="1"/>
      <c r="C12" s="3" t="s">
        <v>16</v>
      </c>
      <c r="D12" s="296" t="s">
        <v>275</v>
      </c>
    </row>
    <row r="13" spans="1:4" ht="15.75" customHeight="1">
      <c r="A13" s="1"/>
      <c r="B13" s="1"/>
      <c r="C13" s="3" t="s">
        <v>17</v>
      </c>
      <c r="D13" s="295" t="s">
        <v>277</v>
      </c>
    </row>
    <row r="14" spans="1:4" ht="15.75" customHeight="1">
      <c r="A14" s="1"/>
      <c r="B14" s="1"/>
      <c r="C14" s="3" t="s">
        <v>18</v>
      </c>
      <c r="D14" s="295" t="s">
        <v>278</v>
      </c>
    </row>
    <row r="15" spans="1:4" ht="15.75" customHeight="1">
      <c r="A15" s="1"/>
      <c r="B15" s="1"/>
      <c r="C15" s="3" t="s">
        <v>19</v>
      </c>
      <c r="D15" s="295" t="s">
        <v>296</v>
      </c>
    </row>
    <row r="16" spans="1:4" ht="15.75" customHeight="1">
      <c r="A16" s="1"/>
      <c r="B16" s="1"/>
      <c r="C16" s="3" t="s">
        <v>20</v>
      </c>
      <c r="D16" s="295" t="s">
        <v>279</v>
      </c>
    </row>
    <row r="17" spans="1:4" ht="15.75" customHeight="1">
      <c r="A17" s="1"/>
      <c r="B17" s="1"/>
      <c r="C17" s="3" t="s">
        <v>21</v>
      </c>
      <c r="D17" s="295" t="s">
        <v>280</v>
      </c>
    </row>
    <row r="18" spans="1:4" ht="15.75" customHeight="1">
      <c r="A18" s="1"/>
      <c r="B18" s="1"/>
      <c r="C18" s="3" t="s">
        <v>22</v>
      </c>
      <c r="D18" s="295" t="s">
        <v>281</v>
      </c>
    </row>
    <row r="19" spans="1:4" ht="15.75" customHeight="1">
      <c r="A19" s="1"/>
      <c r="B19" s="1"/>
      <c r="C19" s="3" t="s">
        <v>23</v>
      </c>
      <c r="D19" s="295" t="s">
        <v>242</v>
      </c>
    </row>
    <row r="20" spans="1:4" ht="15.75" customHeight="1">
      <c r="A20" s="1"/>
      <c r="B20" s="1"/>
      <c r="C20" s="3" t="s">
        <v>24</v>
      </c>
      <c r="D20" s="295" t="s">
        <v>321</v>
      </c>
    </row>
    <row r="21" spans="1:4" ht="15.75" customHeight="1">
      <c r="A21" s="1"/>
      <c r="B21" s="1"/>
      <c r="C21" s="3" t="s">
        <v>25</v>
      </c>
      <c r="D21" s="295" t="s">
        <v>243</v>
      </c>
    </row>
    <row r="22" spans="1:4" ht="15.75" customHeight="1">
      <c r="A22" s="1"/>
      <c r="B22" s="1"/>
      <c r="C22" s="3" t="s">
        <v>26</v>
      </c>
      <c r="D22" s="295" t="s">
        <v>282</v>
      </c>
    </row>
    <row r="23" spans="1:4" ht="15.75" customHeight="1">
      <c r="A23" s="1"/>
      <c r="B23" s="1"/>
      <c r="C23" s="3" t="s">
        <v>27</v>
      </c>
      <c r="D23" s="295" t="s">
        <v>283</v>
      </c>
    </row>
    <row r="24" spans="1:4" ht="15.75" customHeight="1">
      <c r="A24" s="1"/>
      <c r="B24" s="1"/>
      <c r="C24" s="3" t="s">
        <v>28</v>
      </c>
      <c r="D24" s="295" t="s">
        <v>284</v>
      </c>
    </row>
    <row r="25" spans="1:4" ht="16.5" customHeight="1">
      <c r="A25" s="1"/>
      <c r="B25" s="1"/>
      <c r="C25" s="3" t="s">
        <v>29</v>
      </c>
      <c r="D25" s="295" t="s">
        <v>285</v>
      </c>
    </row>
    <row r="26" spans="1:4" ht="16.5" customHeight="1">
      <c r="A26" s="1"/>
      <c r="B26" s="1"/>
      <c r="C26" s="3" t="s">
        <v>30</v>
      </c>
      <c r="D26" s="295" t="s">
        <v>213</v>
      </c>
    </row>
    <row r="27" spans="1:4" ht="16.5" customHeight="1">
      <c r="A27" s="1"/>
      <c r="B27" s="1"/>
      <c r="C27" s="3" t="s">
        <v>31</v>
      </c>
      <c r="D27" s="295" t="s">
        <v>212</v>
      </c>
    </row>
    <row r="28" spans="1:4" ht="16.5" customHeight="1">
      <c r="A28" s="1"/>
      <c r="B28" s="1"/>
      <c r="C28" s="3" t="s">
        <v>32</v>
      </c>
      <c r="D28" s="295" t="s">
        <v>363</v>
      </c>
    </row>
    <row r="29" spans="1:4" ht="16.5" customHeight="1">
      <c r="A29" s="1"/>
      <c r="B29" s="1"/>
      <c r="C29" s="3" t="s">
        <v>33</v>
      </c>
      <c r="D29" s="295" t="s">
        <v>366</v>
      </c>
    </row>
    <row r="30" spans="1:4" ht="16.5" customHeight="1">
      <c r="A30" s="1"/>
      <c r="B30" s="1"/>
      <c r="C30" s="3" t="s">
        <v>34</v>
      </c>
      <c r="D30" s="296" t="s">
        <v>395</v>
      </c>
    </row>
    <row r="31" spans="1:4" ht="16.5" customHeight="1">
      <c r="A31" s="1"/>
      <c r="B31" s="1"/>
      <c r="C31" s="3" t="s">
        <v>36</v>
      </c>
      <c r="D31" s="296" t="s">
        <v>394</v>
      </c>
    </row>
    <row r="32" spans="1:4" ht="16.5" customHeight="1">
      <c r="A32" s="1"/>
      <c r="B32" s="1"/>
      <c r="C32" s="3" t="s">
        <v>38</v>
      </c>
      <c r="D32" s="296" t="s">
        <v>223</v>
      </c>
    </row>
    <row r="33" spans="1:6" ht="16.5" customHeight="1">
      <c r="A33" s="1"/>
      <c r="B33" s="1"/>
      <c r="C33" s="3" t="s">
        <v>41</v>
      </c>
      <c r="D33" s="296" t="s">
        <v>302</v>
      </c>
    </row>
    <row r="34" spans="1:6" ht="30.75" customHeight="1">
      <c r="A34" s="1"/>
      <c r="B34" s="1"/>
      <c r="C34" s="3" t="s">
        <v>43</v>
      </c>
      <c r="D34" s="320" t="s">
        <v>286</v>
      </c>
    </row>
    <row r="35" spans="1:6" ht="17.25" customHeight="1">
      <c r="A35" s="1"/>
      <c r="B35" s="1"/>
      <c r="C35" s="3" t="s">
        <v>185</v>
      </c>
      <c r="D35" s="411" t="s">
        <v>305</v>
      </c>
    </row>
    <row r="36" spans="1:6" ht="18.75" customHeight="1">
      <c r="A36" s="1"/>
      <c r="B36" s="1"/>
      <c r="C36" s="3" t="s">
        <v>215</v>
      </c>
      <c r="D36" s="411" t="s">
        <v>42</v>
      </c>
    </row>
    <row r="37" spans="1:6" ht="19.5" customHeight="1">
      <c r="A37" s="1"/>
      <c r="B37" s="1"/>
      <c r="C37" s="3" t="s">
        <v>479</v>
      </c>
      <c r="D37" s="411" t="s">
        <v>482</v>
      </c>
    </row>
    <row r="38" spans="1:6" ht="16.5" customHeight="1" thickBot="1">
      <c r="A38" s="4"/>
      <c r="B38" s="4"/>
      <c r="C38" s="3" t="s">
        <v>481</v>
      </c>
      <c r="D38" s="4" t="s">
        <v>483</v>
      </c>
    </row>
    <row r="39" spans="1:6" ht="33.75" customHeight="1">
      <c r="A39" s="111" t="s">
        <v>10</v>
      </c>
      <c r="B39" s="1" t="s">
        <v>8</v>
      </c>
      <c r="C39" s="2" t="s">
        <v>43</v>
      </c>
      <c r="D39" s="319" t="s">
        <v>286</v>
      </c>
    </row>
    <row r="40" spans="1:6" ht="18.75" customHeight="1">
      <c r="A40" s="111"/>
      <c r="B40" s="1" t="s">
        <v>9</v>
      </c>
      <c r="C40" s="3" t="s">
        <v>400</v>
      </c>
      <c r="D40" s="297" t="s">
        <v>401</v>
      </c>
    </row>
    <row r="41" spans="1:6" ht="32.25" customHeight="1">
      <c r="A41" s="111"/>
      <c r="B41" s="1"/>
      <c r="C41" s="1" t="s">
        <v>186</v>
      </c>
      <c r="D41" s="297" t="s">
        <v>287</v>
      </c>
    </row>
    <row r="42" spans="1:6" ht="18.75" customHeight="1" thickBot="1">
      <c r="A42" s="4"/>
      <c r="B42" s="4"/>
      <c r="C42" s="9" t="s">
        <v>479</v>
      </c>
      <c r="D42" s="321" t="s">
        <v>482</v>
      </c>
    </row>
    <row r="43" spans="1:6" ht="15.75" customHeight="1">
      <c r="A43" s="13" t="s">
        <v>11</v>
      </c>
      <c r="B43" s="7" t="s">
        <v>35</v>
      </c>
      <c r="C43" s="2" t="s">
        <v>187</v>
      </c>
      <c r="D43" s="7" t="s">
        <v>291</v>
      </c>
    </row>
    <row r="44" spans="1:6" ht="15.75" customHeight="1">
      <c r="A44" s="1"/>
      <c r="B44" s="1" t="s">
        <v>37</v>
      </c>
      <c r="C44" s="3" t="s">
        <v>214</v>
      </c>
      <c r="D44" s="3" t="s">
        <v>39</v>
      </c>
      <c r="F44" s="12" t="s">
        <v>210</v>
      </c>
    </row>
    <row r="45" spans="1:6" ht="15.75" customHeight="1">
      <c r="A45" s="1"/>
      <c r="B45" s="1" t="s">
        <v>40</v>
      </c>
      <c r="C45" s="3" t="s">
        <v>215</v>
      </c>
      <c r="D45" s="3" t="s">
        <v>42</v>
      </c>
    </row>
    <row r="46" spans="1:6" ht="15.75" customHeight="1">
      <c r="A46" s="1"/>
      <c r="B46" s="1"/>
      <c r="C46" s="3" t="s">
        <v>216</v>
      </c>
      <c r="D46" s="3" t="s">
        <v>368</v>
      </c>
    </row>
    <row r="47" spans="1:6">
      <c r="A47" s="1"/>
      <c r="B47" s="1"/>
      <c r="C47" s="3" t="s">
        <v>217</v>
      </c>
      <c r="D47" s="3" t="s">
        <v>369</v>
      </c>
    </row>
    <row r="48" spans="1:6">
      <c r="A48" s="1"/>
      <c r="B48" s="1"/>
      <c r="C48" s="3" t="s">
        <v>218</v>
      </c>
      <c r="D48" s="3" t="s">
        <v>276</v>
      </c>
    </row>
    <row r="49" spans="1:4">
      <c r="A49" s="1"/>
      <c r="B49" s="1"/>
      <c r="C49" s="3" t="s">
        <v>25</v>
      </c>
      <c r="D49" s="3" t="s">
        <v>243</v>
      </c>
    </row>
    <row r="50" spans="1:4" ht="18.75" customHeight="1" thickBot="1">
      <c r="A50" s="1"/>
      <c r="B50" s="1"/>
      <c r="C50" s="4" t="s">
        <v>479</v>
      </c>
      <c r="D50" s="295" t="s">
        <v>482</v>
      </c>
    </row>
    <row r="51" spans="1:4">
      <c r="A51" s="13" t="s">
        <v>12</v>
      </c>
      <c r="B51" s="300" t="s">
        <v>485</v>
      </c>
      <c r="C51" s="2" t="s">
        <v>219</v>
      </c>
      <c r="D51" s="322" t="s">
        <v>288</v>
      </c>
    </row>
    <row r="52" spans="1:4">
      <c r="A52" s="1"/>
      <c r="B52" s="1" t="s">
        <v>486</v>
      </c>
      <c r="C52" s="3" t="s">
        <v>220</v>
      </c>
      <c r="D52" s="297" t="s">
        <v>289</v>
      </c>
    </row>
    <row r="53" spans="1:4" ht="31.5">
      <c r="A53" s="1"/>
      <c r="B53" s="1"/>
      <c r="C53" s="409" t="s">
        <v>221</v>
      </c>
      <c r="D53" s="410" t="s">
        <v>290</v>
      </c>
    </row>
    <row r="54" spans="1:4" ht="18.75" customHeight="1" thickBot="1">
      <c r="A54" s="4"/>
      <c r="B54" s="4"/>
      <c r="C54" s="9" t="s">
        <v>479</v>
      </c>
      <c r="D54" s="301" t="s">
        <v>482</v>
      </c>
    </row>
  </sheetData>
  <mergeCells count="1">
    <mergeCell ref="A1:D1"/>
  </mergeCells>
  <phoneticPr fontId="2" type="noConversion"/>
  <printOptions horizontalCentered="1"/>
  <pageMargins left="0.39370078740157483" right="0.39370078740157483" top="0.59055118110236227" bottom="0.19685039370078741" header="0.31496062992125984" footer="0.31496062992125984"/>
  <pageSetup paperSize="9" scale="80" orientation="portrait" horizontalDpi="300" verticalDpi="300" r:id="rId1"/>
  <headerFooter alignWithMargins="0">
    <oddHeader xml:space="preserve">&amp;R1. melléklet a 7/2020.(VI.19)önkormányzati rendelethez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D29"/>
  <sheetViews>
    <sheetView workbookViewId="0">
      <selection activeCell="G29" sqref="G29"/>
    </sheetView>
  </sheetViews>
  <sheetFormatPr defaultRowHeight="12.75"/>
  <cols>
    <col min="2" max="2" width="40.85546875" customWidth="1"/>
    <col min="3" max="3" width="13.5703125" customWidth="1"/>
    <col min="4" max="4" width="12.85546875" customWidth="1"/>
  </cols>
  <sheetData>
    <row r="3" spans="1:4" ht="15.75">
      <c r="A3" s="710" t="s">
        <v>322</v>
      </c>
      <c r="B3" s="710"/>
      <c r="C3" s="710"/>
      <c r="D3" s="710"/>
    </row>
    <row r="4" spans="1:4" ht="13.5" thickBot="1">
      <c r="D4" s="327" t="s">
        <v>209</v>
      </c>
    </row>
    <row r="5" spans="1:4" ht="15.75">
      <c r="A5" s="7"/>
      <c r="B5" s="237"/>
      <c r="C5" s="13" t="s">
        <v>326</v>
      </c>
      <c r="D5" s="13" t="s">
        <v>327</v>
      </c>
    </row>
    <row r="6" spans="1:4" ht="15.75">
      <c r="A6" s="111" t="s">
        <v>45</v>
      </c>
      <c r="B6" s="5" t="s">
        <v>46</v>
      </c>
      <c r="C6" s="111" t="s">
        <v>1004</v>
      </c>
      <c r="D6" s="111" t="s">
        <v>1004</v>
      </c>
    </row>
    <row r="7" spans="1:4" ht="16.5" thickBot="1">
      <c r="A7" s="4"/>
      <c r="B7" s="10"/>
      <c r="C7" s="4"/>
      <c r="D7" s="4"/>
    </row>
    <row r="8" spans="1:4" ht="16.5" thickBot="1">
      <c r="A8" s="113">
        <v>1</v>
      </c>
      <c r="B8" s="113">
        <v>2</v>
      </c>
      <c r="C8" s="113">
        <v>3</v>
      </c>
      <c r="D8" s="113">
        <v>4</v>
      </c>
    </row>
    <row r="9" spans="1:4" ht="15.75">
      <c r="A9" s="112"/>
      <c r="B9" s="1"/>
      <c r="C9" s="1"/>
      <c r="D9" s="1"/>
    </row>
    <row r="10" spans="1:4" ht="15.75">
      <c r="A10" s="111" t="s">
        <v>7</v>
      </c>
      <c r="B10" s="119" t="s">
        <v>93</v>
      </c>
      <c r="C10" s="125">
        <v>700</v>
      </c>
      <c r="D10" s="125">
        <v>0</v>
      </c>
    </row>
    <row r="11" spans="1:4" ht="15.75">
      <c r="A11" s="117"/>
      <c r="B11" s="118"/>
      <c r="C11" s="115"/>
      <c r="D11" s="115"/>
    </row>
    <row r="12" spans="1:4" ht="15.75">
      <c r="A12" s="111"/>
      <c r="B12" s="118"/>
      <c r="C12" s="260"/>
      <c r="D12" s="260"/>
    </row>
    <row r="13" spans="1:4" ht="15.75">
      <c r="A13" s="111" t="s">
        <v>10</v>
      </c>
      <c r="B13" s="118" t="s">
        <v>292</v>
      </c>
      <c r="C13" s="260">
        <v>1005</v>
      </c>
      <c r="D13" s="260">
        <v>0</v>
      </c>
    </row>
    <row r="14" spans="1:4" ht="15.75">
      <c r="A14" s="111"/>
      <c r="B14" s="118"/>
      <c r="C14" s="260"/>
      <c r="D14" s="260"/>
    </row>
    <row r="15" spans="1:4" ht="31.5">
      <c r="A15" s="111" t="s">
        <v>11</v>
      </c>
      <c r="B15" s="326" t="s">
        <v>323</v>
      </c>
      <c r="C15" s="260">
        <v>243</v>
      </c>
      <c r="D15" s="260">
        <v>0</v>
      </c>
    </row>
    <row r="16" spans="1:4" ht="15.75">
      <c r="A16" s="111"/>
      <c r="B16" s="118"/>
      <c r="C16" s="260"/>
      <c r="D16" s="260"/>
    </row>
    <row r="17" spans="1:4" ht="15.75">
      <c r="A17" s="111" t="s">
        <v>12</v>
      </c>
      <c r="B17" s="118" t="s">
        <v>376</v>
      </c>
      <c r="C17" s="260">
        <v>2000</v>
      </c>
      <c r="D17" s="260">
        <v>0</v>
      </c>
    </row>
    <row r="18" spans="1:4" ht="15.75">
      <c r="A18" s="111"/>
      <c r="B18" s="118"/>
      <c r="C18" s="260"/>
      <c r="D18" s="260"/>
    </row>
    <row r="19" spans="1:4" ht="15.75">
      <c r="A19" s="111" t="s">
        <v>13</v>
      </c>
      <c r="B19" s="118" t="s">
        <v>368</v>
      </c>
      <c r="C19" s="260">
        <v>8593</v>
      </c>
      <c r="D19" s="260">
        <v>2289</v>
      </c>
    </row>
    <row r="20" spans="1:4" ht="15.75">
      <c r="A20" s="111"/>
      <c r="B20" s="118"/>
      <c r="C20" s="260"/>
      <c r="D20" s="260"/>
    </row>
    <row r="21" spans="1:4" ht="15.75">
      <c r="A21" s="111" t="s">
        <v>14</v>
      </c>
      <c r="B21" s="118" t="s">
        <v>324</v>
      </c>
      <c r="C21" s="260">
        <v>10716</v>
      </c>
      <c r="D21" s="260">
        <v>6701</v>
      </c>
    </row>
    <row r="22" spans="1:4" ht="15.75">
      <c r="A22" s="111"/>
      <c r="B22" s="118"/>
      <c r="C22" s="260"/>
      <c r="D22" s="260"/>
    </row>
    <row r="23" spans="1:4" ht="15.75">
      <c r="A23" s="111" t="s">
        <v>15</v>
      </c>
      <c r="B23" s="118" t="s">
        <v>325</v>
      </c>
      <c r="C23" s="260">
        <v>2843</v>
      </c>
      <c r="D23" s="260">
        <v>1616</v>
      </c>
    </row>
    <row r="24" spans="1:4" ht="15.75">
      <c r="A24" s="111"/>
      <c r="B24" s="118"/>
      <c r="C24" s="260"/>
      <c r="D24" s="260"/>
    </row>
    <row r="25" spans="1:4" ht="15.75">
      <c r="A25" s="111" t="s">
        <v>16</v>
      </c>
      <c r="B25" s="118" t="s">
        <v>404</v>
      </c>
      <c r="C25" s="260">
        <v>44</v>
      </c>
      <c r="D25" s="260">
        <v>1375</v>
      </c>
    </row>
    <row r="26" spans="1:4" ht="16.5" thickBot="1">
      <c r="A26" s="208"/>
      <c r="B26" s="1"/>
      <c r="C26" s="116"/>
      <c r="D26" s="116"/>
    </row>
    <row r="27" spans="1:4" ht="15.75">
      <c r="A27" s="7"/>
      <c r="B27" s="7"/>
      <c r="C27" s="122"/>
      <c r="D27" s="122"/>
    </row>
    <row r="28" spans="1:4" ht="15.75">
      <c r="A28" s="114"/>
      <c r="B28" s="123" t="s">
        <v>48</v>
      </c>
      <c r="C28" s="124">
        <f>SUM(C10:C25)</f>
        <v>26144</v>
      </c>
      <c r="D28" s="124">
        <f>SUM(D10:D25)</f>
        <v>11981</v>
      </c>
    </row>
    <row r="29" spans="1:4" ht="16.5" thickBot="1">
      <c r="A29" s="323"/>
      <c r="B29" s="324"/>
      <c r="C29" s="325"/>
      <c r="D29" s="325"/>
    </row>
  </sheetData>
  <mergeCells count="1"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&amp;R4/c. melléklet  a 7/2020. (VI.19)
 önkormányzati rendelethez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0"/>
  <sheetViews>
    <sheetView workbookViewId="0">
      <selection activeCell="A3" sqref="A3:D3"/>
    </sheetView>
  </sheetViews>
  <sheetFormatPr defaultRowHeight="12.75"/>
  <cols>
    <col min="2" max="2" width="41.85546875" customWidth="1"/>
    <col min="3" max="3" width="13.28515625" customWidth="1"/>
    <col min="4" max="4" width="13.85546875" customWidth="1"/>
  </cols>
  <sheetData>
    <row r="1" spans="1:4" ht="16.5" customHeight="1"/>
    <row r="2" spans="1:4" ht="16.5" customHeight="1"/>
    <row r="3" spans="1:4" ht="15.75">
      <c r="A3" s="710" t="s">
        <v>328</v>
      </c>
      <c r="B3" s="710"/>
      <c r="C3" s="710"/>
      <c r="D3" s="710"/>
    </row>
    <row r="4" spans="1:4" ht="23.25" customHeight="1" thickBot="1">
      <c r="D4" s="327" t="s">
        <v>209</v>
      </c>
    </row>
    <row r="5" spans="1:4" ht="15.75">
      <c r="A5" s="7"/>
      <c r="B5" s="237"/>
      <c r="C5" s="13" t="s">
        <v>326</v>
      </c>
      <c r="D5" s="13" t="s">
        <v>327</v>
      </c>
    </row>
    <row r="6" spans="1:4" ht="15.75">
      <c r="A6" s="111" t="s">
        <v>45</v>
      </c>
      <c r="B6" s="5" t="s">
        <v>46</v>
      </c>
      <c r="C6" s="111" t="s">
        <v>1004</v>
      </c>
      <c r="D6" s="111" t="s">
        <v>1004</v>
      </c>
    </row>
    <row r="7" spans="1:4" ht="16.5" thickBot="1">
      <c r="A7" s="4"/>
      <c r="B7" s="10"/>
      <c r="C7" s="4"/>
      <c r="D7" s="4"/>
    </row>
    <row r="8" spans="1:4" ht="16.5" thickBot="1">
      <c r="A8" s="113">
        <v>1</v>
      </c>
      <c r="B8" s="113">
        <v>2</v>
      </c>
      <c r="C8" s="113">
        <v>3</v>
      </c>
      <c r="D8" s="113">
        <v>4</v>
      </c>
    </row>
    <row r="9" spans="1:4" ht="15.75">
      <c r="A9" s="111" t="s">
        <v>7</v>
      </c>
      <c r="B9" s="119" t="s">
        <v>333</v>
      </c>
      <c r="C9" s="1"/>
      <c r="D9" s="1"/>
    </row>
    <row r="10" spans="1:4" ht="15.75">
      <c r="A10" s="111"/>
      <c r="B10" s="116" t="s">
        <v>329</v>
      </c>
      <c r="C10" s="125">
        <v>0</v>
      </c>
      <c r="D10" s="125">
        <v>48804</v>
      </c>
    </row>
    <row r="11" spans="1:4" ht="15.75">
      <c r="A11" s="117"/>
      <c r="B11" s="116" t="s">
        <v>330</v>
      </c>
      <c r="C11" s="260">
        <v>0</v>
      </c>
      <c r="D11" s="260">
        <v>5397</v>
      </c>
    </row>
    <row r="12" spans="1:4" ht="15.75">
      <c r="A12" s="111"/>
      <c r="B12" s="116" t="s">
        <v>331</v>
      </c>
      <c r="C12" s="260">
        <v>0</v>
      </c>
      <c r="D12" s="260">
        <v>1586</v>
      </c>
    </row>
    <row r="13" spans="1:4" ht="15.75">
      <c r="A13" s="111"/>
      <c r="B13" s="118"/>
      <c r="C13" s="260"/>
      <c r="D13" s="260"/>
    </row>
    <row r="14" spans="1:4" ht="15.75">
      <c r="A14" s="111" t="s">
        <v>10</v>
      </c>
      <c r="B14" s="118" t="s">
        <v>332</v>
      </c>
      <c r="C14" s="260">
        <v>47658</v>
      </c>
      <c r="D14" s="260">
        <v>47660</v>
      </c>
    </row>
    <row r="15" spans="1:4" ht="15.75">
      <c r="A15" s="111"/>
      <c r="B15" s="118"/>
      <c r="C15" s="260"/>
      <c r="D15" s="260"/>
    </row>
    <row r="16" spans="1:4" ht="18.75" customHeight="1">
      <c r="A16" s="111" t="s">
        <v>11</v>
      </c>
      <c r="B16" s="119" t="s">
        <v>222</v>
      </c>
      <c r="C16" s="260">
        <v>6585</v>
      </c>
      <c r="D16" s="260">
        <v>5079</v>
      </c>
    </row>
    <row r="17" spans="1:4" ht="16.5" thickBot="1">
      <c r="A17" s="111"/>
      <c r="B17" s="118"/>
      <c r="C17" s="260"/>
      <c r="D17" s="260"/>
    </row>
    <row r="18" spans="1:4" ht="15.75">
      <c r="A18" s="7"/>
      <c r="B18" s="7"/>
      <c r="C18" s="122"/>
      <c r="D18" s="122"/>
    </row>
    <row r="19" spans="1:4" ht="15.75">
      <c r="A19" s="114"/>
      <c r="B19" s="123" t="s">
        <v>48</v>
      </c>
      <c r="C19" s="124">
        <f>SUM(C10:C17)</f>
        <v>54243</v>
      </c>
      <c r="D19" s="124">
        <f>SUM(D10:D17)</f>
        <v>108526</v>
      </c>
    </row>
    <row r="20" spans="1:4" ht="16.5" thickBot="1">
      <c r="A20" s="323"/>
      <c r="B20" s="324"/>
      <c r="C20" s="325"/>
      <c r="D20" s="325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&amp;R4/d. sz. melléklet a 7/2020. (VI.19) önkormányzati rendelethez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workbookViewId="0">
      <selection activeCell="F39" sqref="F39"/>
    </sheetView>
  </sheetViews>
  <sheetFormatPr defaultRowHeight="15.75"/>
  <cols>
    <col min="1" max="1" width="43.5703125" style="12" customWidth="1"/>
    <col min="2" max="3" width="12.28515625" style="12" customWidth="1"/>
    <col min="4" max="4" width="49.140625" style="12" customWidth="1"/>
    <col min="5" max="6" width="11.42578125" style="12" customWidth="1"/>
    <col min="7" max="16384" width="9.140625" style="12"/>
  </cols>
  <sheetData>
    <row r="1" spans="1:6">
      <c r="A1" s="718" t="s">
        <v>1059</v>
      </c>
      <c r="B1" s="718"/>
      <c r="C1" s="718"/>
      <c r="D1" s="718"/>
    </row>
    <row r="2" spans="1:6">
      <c r="A2" s="718" t="s">
        <v>169</v>
      </c>
      <c r="B2" s="718"/>
      <c r="C2" s="718"/>
      <c r="D2" s="718"/>
    </row>
    <row r="3" spans="1:6" ht="16.5" thickBot="1">
      <c r="D3" s="26" t="s">
        <v>470</v>
      </c>
    </row>
    <row r="4" spans="1:6" ht="21" customHeight="1">
      <c r="A4" s="725" t="s">
        <v>113</v>
      </c>
      <c r="B4" s="360" t="s">
        <v>1060</v>
      </c>
      <c r="C4" s="449" t="s">
        <v>493</v>
      </c>
      <c r="D4" s="725" t="s">
        <v>113</v>
      </c>
      <c r="E4" s="27" t="s">
        <v>1060</v>
      </c>
      <c r="F4" s="13" t="s">
        <v>493</v>
      </c>
    </row>
    <row r="5" spans="1:6" ht="21" customHeight="1" thickBot="1">
      <c r="A5" s="726"/>
      <c r="B5" s="361" t="s">
        <v>974</v>
      </c>
      <c r="C5" s="450"/>
      <c r="D5" s="726"/>
      <c r="E5" s="67" t="s">
        <v>974</v>
      </c>
      <c r="F5" s="552"/>
    </row>
    <row r="6" spans="1:6" ht="21" customHeight="1">
      <c r="A6" s="354" t="s">
        <v>115</v>
      </c>
      <c r="B6" s="221"/>
      <c r="C6" s="221"/>
      <c r="D6" s="354" t="s">
        <v>116</v>
      </c>
      <c r="F6" s="447"/>
    </row>
    <row r="7" spans="1:6" ht="21" customHeight="1">
      <c r="A7" s="68" t="s">
        <v>117</v>
      </c>
      <c r="B7" s="362">
        <f>+'3. sz. m. (mód) '!G86</f>
        <v>16923</v>
      </c>
      <c r="C7" s="362">
        <f>+'3. sz. m. (mód) '!H86</f>
        <v>40566</v>
      </c>
      <c r="D7" s="289" t="s">
        <v>254</v>
      </c>
      <c r="E7" s="362">
        <f>+'4 sz. m.(mód) '!H318-'4 sz. m.(mód) '!H312-'4 sz. m.(mód) '!H315</f>
        <v>643605</v>
      </c>
      <c r="F7" s="42">
        <f>+'4 sz. m.(mód) '!I318-'4 sz. m.(mód) '!I312-'4 sz. m.(mód) '!I315</f>
        <v>316334</v>
      </c>
    </row>
    <row r="8" spans="1:6" ht="21" customHeight="1">
      <c r="A8" s="68" t="s">
        <v>118</v>
      </c>
      <c r="B8" s="362">
        <f>+'3. sz. m. (mód) '!G87</f>
        <v>39389</v>
      </c>
      <c r="C8" s="362">
        <f>+'3. sz. m. (mód) '!H87</f>
        <v>47503</v>
      </c>
      <c r="D8" s="69" t="s">
        <v>119</v>
      </c>
      <c r="E8" s="362">
        <f>+'4 sz. m.(mód) '!H491</f>
        <v>53402</v>
      </c>
      <c r="F8" s="42">
        <f>+'4 sz. m.(mód) '!I491</f>
        <v>51295</v>
      </c>
    </row>
    <row r="9" spans="1:6" ht="21" customHeight="1">
      <c r="A9" s="68" t="s">
        <v>270</v>
      </c>
      <c r="B9" s="362">
        <f>+'3. sz. m. (mód) '!G88</f>
        <v>160180</v>
      </c>
      <c r="C9" s="362">
        <f>+'3. sz. m. (mód) '!H88</f>
        <v>160642</v>
      </c>
      <c r="D9" s="69" t="s">
        <v>120</v>
      </c>
      <c r="E9" s="362">
        <f>+'4 sz. m.(mód) '!H396</f>
        <v>63938</v>
      </c>
      <c r="F9" s="42">
        <f>+'4 sz. m.(mód) '!I396</f>
        <v>51593</v>
      </c>
    </row>
    <row r="10" spans="1:6" ht="21" customHeight="1">
      <c r="A10" s="68" t="s">
        <v>122</v>
      </c>
      <c r="B10" s="362">
        <f>+'3. sz. m. (mód) '!G90</f>
        <v>317965</v>
      </c>
      <c r="C10" s="362">
        <f>+'3. sz. m. (mód) '!H90</f>
        <v>47590</v>
      </c>
      <c r="D10" s="68" t="s">
        <v>310</v>
      </c>
      <c r="E10" s="223">
        <f>+'4 sz. m.(mód) '!H541</f>
        <v>45314</v>
      </c>
      <c r="F10" s="242">
        <f>+'4 sz. m.(mód) '!I541</f>
        <v>44922</v>
      </c>
    </row>
    <row r="11" spans="1:6" ht="21" customHeight="1">
      <c r="A11" s="68" t="s">
        <v>124</v>
      </c>
      <c r="B11" s="362">
        <v>0</v>
      </c>
      <c r="C11" s="362">
        <v>0</v>
      </c>
      <c r="D11" s="69" t="s">
        <v>121</v>
      </c>
      <c r="E11" s="362">
        <f>+'4 sz. m.(mód) '!H559</f>
        <v>8625</v>
      </c>
      <c r="F11" s="42">
        <f>+'4 sz. m.(mód) '!I559</f>
        <v>5028</v>
      </c>
    </row>
    <row r="12" spans="1:6" ht="33" customHeight="1">
      <c r="A12" s="294" t="s">
        <v>977</v>
      </c>
      <c r="B12" s="362">
        <f>+'3. sz. m. (mód) '!G89</f>
        <v>3999</v>
      </c>
      <c r="C12" s="362">
        <f>+'3. sz. m. (mód) '!H89</f>
        <v>10142</v>
      </c>
      <c r="D12" s="69" t="s">
        <v>123</v>
      </c>
      <c r="E12" s="362">
        <f>+'4 sz. m.(mód) '!Q313</f>
        <v>0</v>
      </c>
      <c r="F12" s="42"/>
    </row>
    <row r="13" spans="1:6" ht="21" customHeight="1">
      <c r="A13" s="70" t="s">
        <v>126</v>
      </c>
      <c r="B13" s="41">
        <f>+'3. sz. m. (mód) '!G91</f>
        <v>276428</v>
      </c>
      <c r="C13" s="362">
        <f>+'3. sz. m. (mód) '!H91</f>
        <v>276428</v>
      </c>
      <c r="D13" s="69" t="s">
        <v>125</v>
      </c>
      <c r="E13" s="362">
        <f>+'4 sz. m.(mód) '!Q314</f>
        <v>0</v>
      </c>
      <c r="F13" s="42"/>
    </row>
    <row r="14" spans="1:6" ht="21" customHeight="1">
      <c r="A14" s="70" t="s">
        <v>476</v>
      </c>
      <c r="B14" s="365">
        <f>+'3. sz. m. (mód) '!G93</f>
        <v>0</v>
      </c>
      <c r="C14" s="42">
        <f>+'3. sz. m. (mód) '!H93</f>
        <v>0</v>
      </c>
      <c r="D14" s="75"/>
      <c r="E14" s="365"/>
      <c r="F14" s="42"/>
    </row>
    <row r="15" spans="1:6" ht="21" customHeight="1" thickBot="1">
      <c r="A15" s="76" t="s">
        <v>973</v>
      </c>
      <c r="B15" s="109">
        <f>+'3. sz. m. (mód) '!G24</f>
        <v>6569</v>
      </c>
      <c r="C15" s="223">
        <f>+'3. sz. m. (mód) '!H24</f>
        <v>6569</v>
      </c>
      <c r="D15" s="551"/>
      <c r="E15" s="304"/>
      <c r="F15" s="77"/>
    </row>
    <row r="16" spans="1:6" ht="21" customHeight="1" thickBot="1">
      <c r="A16" s="71" t="s">
        <v>127</v>
      </c>
      <c r="B16" s="363">
        <f>SUM(B7:B14)</f>
        <v>814884</v>
      </c>
      <c r="C16" s="363">
        <f>SUM(C7:C15)</f>
        <v>589440</v>
      </c>
      <c r="D16" s="314" t="s">
        <v>63</v>
      </c>
      <c r="E16" s="72">
        <f>SUM(E7:E14)</f>
        <v>814884</v>
      </c>
      <c r="F16" s="72">
        <f>SUM(F7:F14)</f>
        <v>469172</v>
      </c>
    </row>
    <row r="17" spans="1:6" ht="21" customHeight="1">
      <c r="A17" s="73" t="s">
        <v>128</v>
      </c>
      <c r="B17" s="364"/>
      <c r="C17" s="211"/>
      <c r="D17" s="315" t="s">
        <v>129</v>
      </c>
      <c r="E17" s="179"/>
      <c r="F17" s="42"/>
    </row>
    <row r="18" spans="1:6" ht="21" customHeight="1">
      <c r="A18" s="39" t="s">
        <v>130</v>
      </c>
      <c r="B18" s="362">
        <f>+'3. sz. m. (mód) '!G98+'3. sz. m. (mód) '!G99</f>
        <v>34590</v>
      </c>
      <c r="C18" s="362">
        <f>+'3. sz. m. (mód) '!H98+'3. sz. m. (mód) '!H99</f>
        <v>15531</v>
      </c>
      <c r="D18" s="39" t="s">
        <v>456</v>
      </c>
      <c r="E18" s="553">
        <f>+'4 sz. m.(mód) '!H568</f>
        <v>38920</v>
      </c>
      <c r="F18" s="417">
        <f>+'4 sz. m.(mód) '!I568</f>
        <v>38917</v>
      </c>
    </row>
    <row r="19" spans="1:6" ht="21" customHeight="1">
      <c r="A19" s="39" t="s">
        <v>131</v>
      </c>
      <c r="B19" s="362">
        <f>+'3. sz. m. (mód) '!G103</f>
        <v>67</v>
      </c>
      <c r="C19" s="362">
        <f>+'3. sz. m. (mód) '!H103</f>
        <v>400</v>
      </c>
      <c r="D19" s="39" t="s">
        <v>293</v>
      </c>
      <c r="E19" s="553">
        <f>+'4 sz. m.(mód) '!H569+'4 sz. m.(mód) '!H587</f>
        <v>50861</v>
      </c>
      <c r="F19" s="317">
        <f>+'4 sz. m.(mód) '!I569+'4 sz. m.(mód) '!I587</f>
        <v>18257</v>
      </c>
    </row>
    <row r="20" spans="1:6" ht="21" customHeight="1">
      <c r="A20" s="39" t="s">
        <v>132</v>
      </c>
      <c r="B20" s="362">
        <f>+'3. sz. m. (mód) '!G104</f>
        <v>183869</v>
      </c>
      <c r="C20" s="362">
        <f>+'3. sz. m. (mód) '!H104</f>
        <v>183869</v>
      </c>
      <c r="D20" s="39" t="s">
        <v>1042</v>
      </c>
      <c r="E20" s="553">
        <f>+'4 sz. m.(mód) '!H570</f>
        <v>84985</v>
      </c>
      <c r="F20" s="317">
        <f>+'4 sz. m.(mód) '!I570</f>
        <v>83908</v>
      </c>
    </row>
    <row r="21" spans="1:6" ht="21" customHeight="1">
      <c r="A21" s="39" t="s">
        <v>133</v>
      </c>
      <c r="B21" s="362">
        <f>+'3. sz. m. (mód) '!G107</f>
        <v>0</v>
      </c>
      <c r="C21" s="362">
        <f>+'3. sz. m. (mód) '!H107</f>
        <v>0</v>
      </c>
      <c r="D21" s="39" t="s">
        <v>446</v>
      </c>
      <c r="E21" s="553">
        <f>+'4 sz. m.(mód) '!H571</f>
        <v>1000</v>
      </c>
      <c r="F21" s="317">
        <f>+'4 sz. m.(mód) '!I571</f>
        <v>0</v>
      </c>
    </row>
    <row r="22" spans="1:6" ht="21" customHeight="1">
      <c r="A22" s="39" t="s">
        <v>183</v>
      </c>
      <c r="B22" s="362">
        <f>+'3. sz. m. (mód) '!G100</f>
        <v>80101</v>
      </c>
      <c r="C22" s="362">
        <f>+'3. sz. m. (mód) '!H100</f>
        <v>23540</v>
      </c>
      <c r="D22" s="39" t="s">
        <v>457</v>
      </c>
      <c r="E22" s="553">
        <f>+'4 sz. m.(mód) '!H572</f>
        <v>2839</v>
      </c>
      <c r="F22" s="417">
        <f>+'4 sz. m.(mód) '!I572</f>
        <v>1798</v>
      </c>
    </row>
    <row r="23" spans="1:6" ht="21" customHeight="1">
      <c r="A23" s="39"/>
      <c r="B23" s="41"/>
      <c r="C23" s="373"/>
      <c r="D23" s="39" t="s">
        <v>1043</v>
      </c>
      <c r="E23" s="553">
        <f>+'4 sz. m.(mód) '!H573</f>
        <v>508</v>
      </c>
      <c r="F23" s="317">
        <f>+'4 sz. m.(mód) '!I573</f>
        <v>461</v>
      </c>
    </row>
    <row r="24" spans="1:6" ht="21" customHeight="1">
      <c r="A24" s="39"/>
      <c r="B24" s="41"/>
      <c r="C24" s="373"/>
      <c r="D24" s="39" t="s">
        <v>487</v>
      </c>
      <c r="E24" s="553">
        <f>+'4 sz. m.(mód) '!H574</f>
        <v>8220</v>
      </c>
      <c r="F24" s="317">
        <f>+'4 sz. m.(mód) '!I574</f>
        <v>8220</v>
      </c>
    </row>
    <row r="25" spans="1:6" ht="21" customHeight="1">
      <c r="A25" s="39"/>
      <c r="B25" s="41"/>
      <c r="C25" s="373"/>
      <c r="D25" s="39" t="s">
        <v>459</v>
      </c>
      <c r="E25" s="553">
        <f>'4 sz. m.(mód) '!H588</f>
        <v>34257</v>
      </c>
      <c r="F25" s="317">
        <f>'4 sz. m.(mód) '!I588</f>
        <v>34542</v>
      </c>
    </row>
    <row r="26" spans="1:6" ht="21" customHeight="1">
      <c r="A26" s="39"/>
      <c r="B26" s="41"/>
      <c r="C26" s="373"/>
      <c r="D26" s="39" t="s">
        <v>374</v>
      </c>
      <c r="E26" s="553">
        <f>'4 sz. m.(mód) '!H589</f>
        <v>1233</v>
      </c>
      <c r="F26" s="317">
        <f>'4 sz. m.(mód) '!I589</f>
        <v>696</v>
      </c>
    </row>
    <row r="27" spans="1:6" ht="21" customHeight="1">
      <c r="A27" s="39"/>
      <c r="B27" s="41"/>
      <c r="C27" s="373"/>
      <c r="D27" s="39" t="s">
        <v>1044</v>
      </c>
      <c r="E27" s="553">
        <f>'4 sz. m.(mód) '!H590</f>
        <v>28788</v>
      </c>
      <c r="F27" s="317">
        <f>'4 sz. m.(mód) '!I590</f>
        <v>28788</v>
      </c>
    </row>
    <row r="28" spans="1:6" ht="21" customHeight="1">
      <c r="A28" s="39"/>
      <c r="B28" s="41"/>
      <c r="C28" s="373"/>
      <c r="D28" s="39" t="s">
        <v>489</v>
      </c>
      <c r="E28" s="553">
        <f>'4 sz. m.(mód) '!H591</f>
        <v>14880</v>
      </c>
      <c r="F28" s="317">
        <f>'4 sz. m.(mód) '!I591</f>
        <v>14880</v>
      </c>
    </row>
    <row r="29" spans="1:6" ht="21" customHeight="1">
      <c r="A29" s="39"/>
      <c r="B29" s="41"/>
      <c r="C29" s="373"/>
      <c r="D29" s="663" t="s">
        <v>1036</v>
      </c>
      <c r="E29" s="553">
        <f>'4 sz. m.(mód) '!H576</f>
        <v>53</v>
      </c>
      <c r="F29" s="317">
        <f>'4 sz. m.(mód) '!I576</f>
        <v>51</v>
      </c>
    </row>
    <row r="30" spans="1:6" ht="21" customHeight="1">
      <c r="A30" s="39"/>
      <c r="B30" s="41"/>
      <c r="C30" s="373"/>
      <c r="D30" s="663" t="s">
        <v>1045</v>
      </c>
      <c r="E30" s="553">
        <f>'4 sz. m.(mód) '!H577</f>
        <v>2318</v>
      </c>
      <c r="F30" s="317">
        <f>'4 sz. m.(mód) '!I577</f>
        <v>2318</v>
      </c>
    </row>
    <row r="31" spans="1:6" ht="21" customHeight="1">
      <c r="A31" s="39"/>
      <c r="B31" s="41"/>
      <c r="C31" s="373"/>
      <c r="D31" s="664" t="s">
        <v>1031</v>
      </c>
      <c r="E31" s="553">
        <f>'4 sz. m.(mód) '!H578</f>
        <v>837</v>
      </c>
      <c r="F31" s="317">
        <f>'4 sz. m.(mód) '!I578</f>
        <v>0</v>
      </c>
    </row>
    <row r="32" spans="1:6" ht="21" customHeight="1">
      <c r="A32" s="39"/>
      <c r="B32" s="41"/>
      <c r="C32" s="373"/>
      <c r="D32" s="3" t="s">
        <v>1023</v>
      </c>
      <c r="E32" s="553">
        <f>'4 sz. m.(mód) '!H580</f>
        <v>1180</v>
      </c>
      <c r="F32" s="317">
        <f>'4 sz. m.(mód) '!I580</f>
        <v>1180</v>
      </c>
    </row>
    <row r="33" spans="1:6" ht="21" customHeight="1">
      <c r="A33" s="39"/>
      <c r="B33" s="41"/>
      <c r="C33" s="373"/>
      <c r="D33" s="665" t="s">
        <v>1046</v>
      </c>
      <c r="E33" s="553">
        <f>'4 sz. m.(mód) '!H579</f>
        <v>7559</v>
      </c>
      <c r="F33" s="317">
        <f>'4 sz. m.(mód) '!I579</f>
        <v>7521</v>
      </c>
    </row>
    <row r="34" spans="1:6" ht="21" customHeight="1">
      <c r="A34" s="39"/>
      <c r="B34" s="45"/>
      <c r="C34" s="167"/>
      <c r="D34" s="665" t="s">
        <v>1047</v>
      </c>
      <c r="E34" s="554">
        <f>'4 sz. m.(mód) '!H592</f>
        <v>15000</v>
      </c>
      <c r="F34" s="417">
        <f>'4 sz. m.(mód) '!I592</f>
        <v>0</v>
      </c>
    </row>
    <row r="35" spans="1:6" ht="21" customHeight="1">
      <c r="A35" s="59"/>
      <c r="B35" s="45"/>
      <c r="C35" s="41"/>
      <c r="D35" s="665" t="s">
        <v>1048</v>
      </c>
      <c r="E35" s="557">
        <f>'4 sz. m.(mód) '!H581</f>
        <v>450</v>
      </c>
      <c r="F35" s="417">
        <f>'4 sz. m.(mód) '!I581</f>
        <v>450</v>
      </c>
    </row>
    <row r="36" spans="1:6" ht="21" customHeight="1">
      <c r="A36" s="39"/>
      <c r="B36" s="41"/>
      <c r="C36" s="41"/>
      <c r="D36" s="667" t="s">
        <v>444</v>
      </c>
      <c r="E36" s="669">
        <f>'4 sz. m.(mód) '!H583</f>
        <v>3739</v>
      </c>
      <c r="F36" s="417">
        <f>'4 sz. m.(mód) '!I583</f>
        <v>0</v>
      </c>
    </row>
    <row r="37" spans="1:6" ht="21" customHeight="1" thickBot="1">
      <c r="A37" s="239"/>
      <c r="B37" s="666"/>
      <c r="C37" s="45"/>
      <c r="D37" s="668" t="s">
        <v>1039</v>
      </c>
      <c r="E37" s="555">
        <f>'4 sz. m.(mód) '!H582</f>
        <v>1000</v>
      </c>
      <c r="F37" s="416">
        <f>'4 sz. m.(mód) '!I582</f>
        <v>967</v>
      </c>
    </row>
    <row r="38" spans="1:6" ht="21" customHeight="1" thickBot="1">
      <c r="A38" s="78" t="s">
        <v>63</v>
      </c>
      <c r="B38" s="363">
        <f>SUM(B18:B34)</f>
        <v>298627</v>
      </c>
      <c r="C38" s="72">
        <f>SUM(C18:C34)</f>
        <v>223340</v>
      </c>
      <c r="D38" s="78" t="s">
        <v>63</v>
      </c>
      <c r="E38" s="556">
        <f>SUM(E18:E37)</f>
        <v>298627</v>
      </c>
      <c r="F38" s="318">
        <f>SUM(F18:F37)</f>
        <v>242954</v>
      </c>
    </row>
    <row r="39" spans="1:6" ht="21" customHeight="1" thickBot="1">
      <c r="A39" s="236" t="s">
        <v>134</v>
      </c>
      <c r="B39" s="366">
        <f>SUM(B16+B38)</f>
        <v>1113511</v>
      </c>
      <c r="C39" s="366">
        <f>SUM(C16+C38)</f>
        <v>812780</v>
      </c>
      <c r="D39" s="367" t="s">
        <v>135</v>
      </c>
      <c r="E39" s="366">
        <f>SUM(E16+E38)</f>
        <v>1113511</v>
      </c>
      <c r="F39" s="80">
        <f>SUM(F16+F38)</f>
        <v>712126</v>
      </c>
    </row>
    <row r="40" spans="1:6">
      <c r="A40" s="25"/>
      <c r="B40" s="66"/>
      <c r="C40" s="66"/>
      <c r="D40" s="14"/>
    </row>
  </sheetData>
  <mergeCells count="4">
    <mergeCell ref="A4:A5"/>
    <mergeCell ref="D4:D5"/>
    <mergeCell ref="A1:D1"/>
    <mergeCell ref="A2:D2"/>
  </mergeCells>
  <phoneticPr fontId="2" type="noConversion"/>
  <printOptions horizontalCentered="1"/>
  <pageMargins left="0.19685039370078741" right="0.19685039370078741" top="0.35433070866141736" bottom="0.35433070866141736" header="0.11811023622047245" footer="0.11811023622047245"/>
  <pageSetup paperSize="9" scale="70" orientation="portrait" horizontalDpi="300" verticalDpi="300" r:id="rId1"/>
  <headerFooter alignWithMargins="0">
    <oddHeader>&amp;R5.melléklet a 7/2020.(VI.19.)
önkormányzati rendelethez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D5F4-975E-4B55-952E-2A7CF9A6D615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1"/>
  <sheetViews>
    <sheetView workbookViewId="0">
      <selection activeCell="I16" sqref="I16"/>
    </sheetView>
  </sheetViews>
  <sheetFormatPr defaultRowHeight="15.75"/>
  <cols>
    <col min="1" max="1" width="6.42578125" style="12" customWidth="1"/>
    <col min="2" max="2" width="42.7109375" style="12" customWidth="1"/>
    <col min="3" max="3" width="11.140625" style="12" customWidth="1"/>
    <col min="4" max="5" width="10.7109375" style="12" customWidth="1"/>
    <col min="6" max="16384" width="9.140625" style="12"/>
  </cols>
  <sheetData>
    <row r="1" spans="1:5" ht="18" customHeight="1">
      <c r="A1" s="718" t="s">
        <v>160</v>
      </c>
      <c r="B1" s="718"/>
      <c r="C1" s="718"/>
      <c r="D1" s="718"/>
      <c r="E1" s="718"/>
    </row>
    <row r="2" spans="1:5" ht="18" customHeight="1">
      <c r="A2" s="718" t="s">
        <v>1061</v>
      </c>
      <c r="B2" s="718"/>
      <c r="C2" s="718"/>
      <c r="D2" s="718"/>
      <c r="E2" s="718"/>
    </row>
    <row r="3" spans="1:5" ht="18" customHeight="1" thickBot="1">
      <c r="B3" s="28"/>
      <c r="E3" s="26" t="s">
        <v>159</v>
      </c>
    </row>
    <row r="4" spans="1:5" ht="18" customHeight="1">
      <c r="A4" s="29" t="s">
        <v>136</v>
      </c>
      <c r="B4" s="30" t="s">
        <v>46</v>
      </c>
      <c r="C4" s="727" t="s">
        <v>1083</v>
      </c>
      <c r="D4" s="728"/>
      <c r="E4" s="729"/>
    </row>
    <row r="5" spans="1:5" ht="18" customHeight="1">
      <c r="A5" s="31"/>
      <c r="B5" s="32"/>
      <c r="C5" s="33" t="s">
        <v>91</v>
      </c>
      <c r="D5" s="34"/>
      <c r="E5" s="35"/>
    </row>
    <row r="6" spans="1:5" ht="18" customHeight="1">
      <c r="A6" s="31"/>
      <c r="B6" s="36"/>
      <c r="C6" s="37" t="s">
        <v>137</v>
      </c>
      <c r="E6" s="38"/>
    </row>
    <row r="7" spans="1:5" ht="18" customHeight="1">
      <c r="A7" s="140" t="s">
        <v>7</v>
      </c>
      <c r="B7" s="40" t="s">
        <v>138</v>
      </c>
      <c r="C7" s="41">
        <f>+'3. sz. m. (mód) '!F86</f>
        <v>16633</v>
      </c>
      <c r="D7" s="41">
        <f>+'3. sz. m. (mód) '!G86</f>
        <v>16923</v>
      </c>
      <c r="E7" s="42">
        <f>+'3. sz. m. (mód) '!H86</f>
        <v>40566</v>
      </c>
    </row>
    <row r="8" spans="1:5" ht="18" customHeight="1">
      <c r="A8" s="140" t="s">
        <v>10</v>
      </c>
      <c r="B8" s="40" t="s">
        <v>139</v>
      </c>
      <c r="C8" s="41">
        <f>+'3. sz. m. (mód) '!F87</f>
        <v>37500</v>
      </c>
      <c r="D8" s="41">
        <f>+'3. sz. m. (mód) '!G87</f>
        <v>39389</v>
      </c>
      <c r="E8" s="42">
        <f>+'3. sz. m. (mód) '!H87</f>
        <v>47503</v>
      </c>
    </row>
    <row r="9" spans="1:5" ht="18" customHeight="1">
      <c r="A9" s="140" t="s">
        <v>11</v>
      </c>
      <c r="B9" s="40" t="s">
        <v>188</v>
      </c>
      <c r="C9" s="41">
        <f>+'3. sz. m. (mód) '!F88</f>
        <v>154893</v>
      </c>
      <c r="D9" s="41">
        <f>+'3. sz. m. (mód) '!G88</f>
        <v>160180</v>
      </c>
      <c r="E9" s="42">
        <f>+'3. sz. m. (mód) '!H88</f>
        <v>160642</v>
      </c>
    </row>
    <row r="10" spans="1:5" ht="18" customHeight="1">
      <c r="A10" s="140" t="s">
        <v>13</v>
      </c>
      <c r="B10" s="40" t="s">
        <v>67</v>
      </c>
      <c r="C10" s="41">
        <f>+'3. sz. m. (mód) '!F90+'3. sz. m. (mód) '!F89</f>
        <v>278425</v>
      </c>
      <c r="D10" s="41">
        <f>+'3. sz. m. (mód) '!G90+'3. sz. m. (mód) '!G89</f>
        <v>321964</v>
      </c>
      <c r="E10" s="42">
        <f>+'3. sz. m. (mód) '!H90+'3. sz. m. (mód) '!H89</f>
        <v>57732</v>
      </c>
    </row>
    <row r="11" spans="1:5" ht="18" customHeight="1">
      <c r="A11" s="140" t="s">
        <v>14</v>
      </c>
      <c r="B11" s="40" t="s">
        <v>82</v>
      </c>
      <c r="C11" s="41">
        <v>0</v>
      </c>
      <c r="D11" s="41">
        <v>0</v>
      </c>
      <c r="E11" s="42">
        <v>0</v>
      </c>
    </row>
    <row r="12" spans="1:5" ht="18" customHeight="1">
      <c r="A12" s="205" t="s">
        <v>15</v>
      </c>
      <c r="B12" s="40" t="s">
        <v>140</v>
      </c>
      <c r="C12" s="41">
        <f>+'3. sz. m. (mód) '!F91</f>
        <v>277158</v>
      </c>
      <c r="D12" s="41">
        <f>+'3. sz. m. (mód) '!G91</f>
        <v>276428</v>
      </c>
      <c r="E12" s="42">
        <f>+'3. sz. m. (mód) '!H91</f>
        <v>276428</v>
      </c>
    </row>
    <row r="13" spans="1:5" ht="18" customHeight="1">
      <c r="A13" s="205" t="s">
        <v>16</v>
      </c>
      <c r="B13" s="40" t="s">
        <v>475</v>
      </c>
      <c r="C13" s="41"/>
      <c r="D13" s="41">
        <f>'3. sz. m. (mód) '!G93</f>
        <v>0</v>
      </c>
      <c r="E13" s="42">
        <f>'3. sz. m. (mód) '!H93</f>
        <v>0</v>
      </c>
    </row>
    <row r="14" spans="1:5" ht="18" customHeight="1" thickBot="1">
      <c r="A14" s="205" t="s">
        <v>17</v>
      </c>
      <c r="B14" s="40" t="s">
        <v>972</v>
      </c>
      <c r="C14" s="41"/>
      <c r="D14" s="41"/>
      <c r="E14" s="42">
        <f>'3. sz. m. (mód) '!H94</f>
        <v>6569</v>
      </c>
    </row>
    <row r="15" spans="1:5" ht="18" customHeight="1" thickBot="1">
      <c r="A15" s="206"/>
      <c r="B15" s="564" t="s">
        <v>141</v>
      </c>
      <c r="C15" s="174">
        <f>SUM(C7:C12)</f>
        <v>764609</v>
      </c>
      <c r="D15" s="174">
        <f>SUM(D7:D13)</f>
        <v>814884</v>
      </c>
      <c r="E15" s="568">
        <f>SUM(E7:E14)</f>
        <v>589440</v>
      </c>
    </row>
    <row r="16" spans="1:5" ht="18" customHeight="1">
      <c r="A16" s="162" t="s">
        <v>18</v>
      </c>
      <c r="B16" s="49" t="s">
        <v>108</v>
      </c>
      <c r="C16" s="50">
        <f>+'4 sz. m.(mód) '!G555</f>
        <v>215535</v>
      </c>
      <c r="D16" s="50">
        <f>+'4 sz. m.(mód) '!H555</f>
        <v>244275</v>
      </c>
      <c r="E16" s="670">
        <f>+'4 sz. m.(mód) '!I555</f>
        <v>216635</v>
      </c>
    </row>
    <row r="17" spans="1:5" ht="18" customHeight="1">
      <c r="A17" s="162" t="s">
        <v>19</v>
      </c>
      <c r="B17" s="40" t="s">
        <v>142</v>
      </c>
      <c r="C17" s="41">
        <f>+'4 sz. m.(mód) '!G556</f>
        <v>42144</v>
      </c>
      <c r="D17" s="41">
        <f>+'4 sz. m.(mód) '!H556</f>
        <v>45174</v>
      </c>
      <c r="E17" s="42">
        <f>+'4 sz. m.(mód) '!I556</f>
        <v>38208</v>
      </c>
    </row>
    <row r="18" spans="1:5" ht="18" customHeight="1">
      <c r="A18" s="162" t="s">
        <v>20</v>
      </c>
      <c r="B18" s="40" t="s">
        <v>98</v>
      </c>
      <c r="C18" s="41">
        <f>+'4 sz. m.(mód) '!G557</f>
        <v>478468</v>
      </c>
      <c r="D18" s="41">
        <f>+'4 sz. m.(mód) '!H557</f>
        <v>496048</v>
      </c>
      <c r="E18" s="42">
        <f>+'4 sz. m.(mód) '!I557</f>
        <v>193680</v>
      </c>
    </row>
    <row r="19" spans="1:5" ht="18" customHeight="1">
      <c r="A19" s="162" t="s">
        <v>21</v>
      </c>
      <c r="B19" s="40" t="s">
        <v>100</v>
      </c>
      <c r="C19" s="41">
        <f>+'4 sz. m.(mód) '!G558</f>
        <v>11250</v>
      </c>
      <c r="D19" s="41">
        <f>+'4 sz. m.(mód) '!H558</f>
        <v>12170</v>
      </c>
      <c r="E19" s="42">
        <f>+'4 sz. m.(mód) '!I558</f>
        <v>7049</v>
      </c>
    </row>
    <row r="20" spans="1:5" ht="18" customHeight="1">
      <c r="A20" s="162" t="s">
        <v>22</v>
      </c>
      <c r="B20" s="40" t="s">
        <v>143</v>
      </c>
      <c r="C20" s="41">
        <f>+'4 sz. m.(mód) '!G559</f>
        <v>8600</v>
      </c>
      <c r="D20" s="41">
        <f>+'4 sz. m.(mód) '!H559</f>
        <v>8625</v>
      </c>
      <c r="E20" s="42">
        <f>+'4 sz. m.(mód) '!I559</f>
        <v>5028</v>
      </c>
    </row>
    <row r="21" spans="1:5" ht="18" customHeight="1">
      <c r="A21" s="162" t="s">
        <v>23</v>
      </c>
      <c r="B21" s="40" t="s">
        <v>382</v>
      </c>
      <c r="C21" s="41">
        <f>+'4 sz. m.(mód) '!G563</f>
        <v>2000</v>
      </c>
      <c r="D21" s="41">
        <f>+'4 sz. m.(mód) '!H563</f>
        <v>2000</v>
      </c>
      <c r="E21" s="42">
        <f>+'4 sz. m.(mód) '!I563</f>
        <v>2000</v>
      </c>
    </row>
    <row r="22" spans="1:5" ht="18" customHeight="1" thickBot="1">
      <c r="A22" s="162" t="s">
        <v>25</v>
      </c>
      <c r="B22" s="91" t="s">
        <v>460</v>
      </c>
      <c r="C22" s="45">
        <f>+'4 sz. m.(mód) '!G564</f>
        <v>6612</v>
      </c>
      <c r="D22" s="45">
        <f>+'4 sz. m.(mód) '!H564</f>
        <v>6592</v>
      </c>
      <c r="E22" s="441">
        <f>+'4 sz. m.(mód) '!I564</f>
        <v>6572</v>
      </c>
    </row>
    <row r="23" spans="1:5" ht="18" customHeight="1" thickBot="1">
      <c r="A23" s="162" t="s">
        <v>26</v>
      </c>
      <c r="B23" s="46" t="s">
        <v>144</v>
      </c>
      <c r="C23" s="47">
        <f>SUM(C16:C22)</f>
        <v>764609</v>
      </c>
      <c r="D23" s="47">
        <f>SUM(D16:D22)</f>
        <v>814884</v>
      </c>
      <c r="E23" s="80">
        <f>SUM(E16:E22)</f>
        <v>469172</v>
      </c>
    </row>
    <row r="24" spans="1:5" ht="18" customHeight="1" thickBot="1">
      <c r="A24" s="51"/>
      <c r="B24" s="52"/>
      <c r="C24" s="53" t="s">
        <v>145</v>
      </c>
      <c r="D24" s="54"/>
      <c r="E24" s="55"/>
    </row>
    <row r="25" spans="1:5" ht="18" customHeight="1">
      <c r="A25" s="56" t="s">
        <v>27</v>
      </c>
      <c r="B25" s="49" t="s">
        <v>83</v>
      </c>
      <c r="C25" s="57">
        <f>+'2. sz. m. (mód)'!F26</f>
        <v>32318</v>
      </c>
      <c r="D25" s="57">
        <f>+'2. sz. m. (mód)'!G26</f>
        <v>34590</v>
      </c>
      <c r="E25" s="671">
        <f>+'2. sz. m. (mód)'!H26</f>
        <v>15531</v>
      </c>
    </row>
    <row r="26" spans="1:5" ht="18" customHeight="1">
      <c r="A26" s="56" t="s">
        <v>28</v>
      </c>
      <c r="B26" s="40" t="s">
        <v>146</v>
      </c>
      <c r="C26" s="58">
        <f>+'2. sz. m. (mód)'!F31</f>
        <v>0</v>
      </c>
      <c r="D26" s="58">
        <f>+'2. sz. m. (mód)'!G31</f>
        <v>67</v>
      </c>
      <c r="E26" s="672">
        <f>+'2. sz. m. (mód)'!H31</f>
        <v>400</v>
      </c>
    </row>
    <row r="27" spans="1:5" ht="18" customHeight="1">
      <c r="A27" s="56" t="s">
        <v>29</v>
      </c>
      <c r="B27" s="40" t="s">
        <v>147</v>
      </c>
      <c r="C27" s="58">
        <f>+'2. sz. m. (mód)'!F37</f>
        <v>180661</v>
      </c>
      <c r="D27" s="58">
        <f>+'2. sz. m. (mód)'!G37</f>
        <v>183869</v>
      </c>
      <c r="E27" s="672">
        <f>+'2. sz. m. (mód)'!H37</f>
        <v>183869</v>
      </c>
    </row>
    <row r="28" spans="1:5" ht="18" customHeight="1">
      <c r="A28" s="56" t="s">
        <v>30</v>
      </c>
      <c r="B28" s="44" t="s">
        <v>174</v>
      </c>
      <c r="C28" s="175">
        <f>+'2. sz. m. (mód)'!F16</f>
        <v>47098</v>
      </c>
      <c r="D28" s="175">
        <f>+'2. sz. m. (mód)'!G16</f>
        <v>80101</v>
      </c>
      <c r="E28" s="673">
        <f>+'2. sz. m. (mód)'!H16</f>
        <v>23540</v>
      </c>
    </row>
    <row r="29" spans="1:5" ht="18" customHeight="1" thickBot="1">
      <c r="A29" s="56" t="s">
        <v>31</v>
      </c>
      <c r="B29" s="44" t="s">
        <v>148</v>
      </c>
      <c r="C29" s="45">
        <v>0</v>
      </c>
      <c r="D29" s="45">
        <f>'3. sz. m. (mód) '!G107</f>
        <v>0</v>
      </c>
      <c r="E29" s="441">
        <f>'3. sz. m. (mód) '!H107</f>
        <v>0</v>
      </c>
    </row>
    <row r="30" spans="1:5" ht="18" customHeight="1" thickBot="1">
      <c r="A30" s="563" t="s">
        <v>32</v>
      </c>
      <c r="B30" s="46" t="s">
        <v>149</v>
      </c>
      <c r="C30" s="47">
        <f>SUM(C25:C29)</f>
        <v>260077</v>
      </c>
      <c r="D30" s="47">
        <f t="shared" ref="D30:E30" si="0">SUM(D25:D29)</f>
        <v>298627</v>
      </c>
      <c r="E30" s="80">
        <f t="shared" si="0"/>
        <v>223340</v>
      </c>
    </row>
    <row r="31" spans="1:5" ht="18" customHeight="1">
      <c r="A31" s="563" t="s">
        <v>33</v>
      </c>
      <c r="B31" s="49" t="s">
        <v>150</v>
      </c>
      <c r="C31" s="50">
        <v>699516</v>
      </c>
      <c r="D31" s="50">
        <f>+'5.sz.m.(mód)'!E18+'5.sz.m.(mód)'!E19+'5.sz.m.(mód)'!E20+'5.sz.m.(mód)'!E21+'5.sz.m.(mód)'!E22+'5.sz.m.(mód)'!E23+'5.sz.m.(mód)'!E24+'5.sz.m.(mód)'!E25+'5.sz.m.(mód)'!E26+'5.sz.m.(mód)'!E27+'5.sz.m.(mód)'!E37</f>
        <v>252611</v>
      </c>
      <c r="E31" s="670">
        <f>+'5.sz.m.(mód)'!F18+'5.sz.m.(mód)'!F19+'5.sz.m.(mód)'!F20+'5.sz.m.(mód)'!F21+'5.sz.m.(mód)'!F22+'5.sz.m.(mód)'!F23+'5.sz.m.(mód)'!F24+'5.sz.m.(mód)'!F25+'5.sz.m.(mód)'!F26+'5.sz.m.(mód)'!F27+'5.sz.m.(mód)'!F37</f>
        <v>216554</v>
      </c>
    </row>
    <row r="32" spans="1:5" ht="18" customHeight="1">
      <c r="A32" s="563" t="s">
        <v>34</v>
      </c>
      <c r="B32" s="40" t="s">
        <v>151</v>
      </c>
      <c r="C32" s="41">
        <v>163313</v>
      </c>
      <c r="D32" s="41">
        <f>+'5.sz.m.(mód)'!E28+'5.sz.m.(mód)'!E29+'5.sz.m.(mód)'!E30+'5.sz.m.(mód)'!E31+'5.sz.m.(mód)'!E32+'5.sz.m.(mód)'!E33+'5.sz.m.(mód)'!E34+'5.sz.m.(mód)'!E35</f>
        <v>42277</v>
      </c>
      <c r="E32" s="42">
        <f>+'5.sz.m.(mód)'!F28+'5.sz.m.(mód)'!F29+'5.sz.m.(mód)'!F30+'5.sz.m.(mód)'!F31+'5.sz.m.(mód)'!F32+'5.sz.m.(mód)'!F33+'5.sz.m.(mód)'!F34+'5.sz.m.(mód)'!F35</f>
        <v>26400</v>
      </c>
    </row>
    <row r="33" spans="1:5" ht="18" customHeight="1">
      <c r="A33" s="563" t="s">
        <v>36</v>
      </c>
      <c r="B33" s="40" t="s">
        <v>152</v>
      </c>
      <c r="C33" s="41"/>
      <c r="D33" s="41"/>
      <c r="E33" s="42"/>
    </row>
    <row r="34" spans="1:5" ht="18" customHeight="1">
      <c r="A34" s="563" t="s">
        <v>38</v>
      </c>
      <c r="B34" s="40" t="s">
        <v>153</v>
      </c>
      <c r="C34" s="41"/>
      <c r="D34" s="41">
        <f>+'5.sz.m.(mód)'!E36</f>
        <v>3739</v>
      </c>
      <c r="E34" s="42">
        <f>+'5.sz.m.(mód)'!F36</f>
        <v>0</v>
      </c>
    </row>
    <row r="35" spans="1:5" ht="18" customHeight="1">
      <c r="A35" s="563" t="s">
        <v>41</v>
      </c>
      <c r="B35" s="40" t="s">
        <v>234</v>
      </c>
      <c r="C35" s="41"/>
      <c r="D35" s="41"/>
      <c r="E35" s="42"/>
    </row>
    <row r="36" spans="1:5" ht="18" customHeight="1" thickBot="1">
      <c r="A36" s="563" t="s">
        <v>43</v>
      </c>
      <c r="B36" s="44" t="s">
        <v>154</v>
      </c>
      <c r="C36" s="45"/>
      <c r="D36" s="45"/>
      <c r="E36" s="441"/>
    </row>
    <row r="37" spans="1:5" ht="18" customHeight="1" thickBot="1">
      <c r="A37" s="563" t="s">
        <v>185</v>
      </c>
      <c r="B37" s="46" t="s">
        <v>155</v>
      </c>
      <c r="C37" s="47">
        <f>SUM(C31:C36)</f>
        <v>862829</v>
      </c>
      <c r="D37" s="47">
        <f>SUM(D31:D36)</f>
        <v>298627</v>
      </c>
      <c r="E37" s="80">
        <f>SUM(E31:E36)</f>
        <v>242954</v>
      </c>
    </row>
    <row r="38" spans="1:5" ht="18" customHeight="1" thickBot="1">
      <c r="A38" s="59"/>
      <c r="B38" s="60"/>
      <c r="C38" s="61"/>
      <c r="D38" s="62"/>
      <c r="E38" s="63"/>
    </row>
    <row r="39" spans="1:5" ht="18" customHeight="1" thickBot="1">
      <c r="A39" s="64" t="s">
        <v>186</v>
      </c>
      <c r="B39" s="46" t="s">
        <v>156</v>
      </c>
      <c r="C39" s="47">
        <f>SUM(C15+C30)</f>
        <v>1024686</v>
      </c>
      <c r="D39" s="47">
        <f>SUM(D15+D30)</f>
        <v>1113511</v>
      </c>
      <c r="E39" s="80">
        <f>SUM(E15+E30)</f>
        <v>812780</v>
      </c>
    </row>
    <row r="40" spans="1:5" ht="18" customHeight="1" thickBot="1">
      <c r="A40" s="64" t="s">
        <v>187</v>
      </c>
      <c r="B40" s="46" t="s">
        <v>157</v>
      </c>
      <c r="C40" s="47">
        <f>SUM(C23+C37)</f>
        <v>1627438</v>
      </c>
      <c r="D40" s="47">
        <f t="shared" ref="D40:E40" si="1">SUM(D23+D37)</f>
        <v>1113511</v>
      </c>
      <c r="E40" s="80">
        <f t="shared" si="1"/>
        <v>712126</v>
      </c>
    </row>
    <row r="41" spans="1:5">
      <c r="B41" s="28"/>
      <c r="D41" s="65"/>
      <c r="E41" s="65"/>
    </row>
  </sheetData>
  <mergeCells count="3">
    <mergeCell ref="C4:E4"/>
    <mergeCell ref="A1:E1"/>
    <mergeCell ref="A2:E2"/>
  </mergeCells>
  <phoneticPr fontId="2" type="noConversion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horizontalDpi="300" verticalDpi="300" r:id="rId1"/>
  <headerFooter alignWithMargins="0">
    <oddHeader>&amp;R6. melléklet a 7/2020. (VI.19.)
önkormányzati rendelethez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8"/>
  <sheetViews>
    <sheetView topLeftCell="A88" workbookViewId="0">
      <selection activeCell="A86" sqref="A86:XFD86"/>
    </sheetView>
  </sheetViews>
  <sheetFormatPr defaultRowHeight="12.75"/>
  <cols>
    <col min="1" max="1" width="38.28515625" customWidth="1"/>
    <col min="2" max="2" width="16.5703125" customWidth="1"/>
    <col min="3" max="3" width="15.140625" customWidth="1"/>
    <col min="4" max="5" width="17.28515625" customWidth="1"/>
    <col min="6" max="6" width="17.28515625" style="675" customWidth="1"/>
    <col min="7" max="7" width="14.140625" customWidth="1"/>
    <col min="8" max="8" width="15.42578125" customWidth="1"/>
  </cols>
  <sheetData>
    <row r="1" spans="1:7" ht="15.75">
      <c r="A1" s="12"/>
      <c r="B1" s="12"/>
      <c r="C1" s="12"/>
      <c r="D1" s="26"/>
      <c r="E1" s="26"/>
      <c r="F1" s="26"/>
    </row>
    <row r="2" spans="1:7" ht="15.75">
      <c r="A2" s="718" t="s">
        <v>434</v>
      </c>
      <c r="B2" s="718"/>
      <c r="C2" s="718"/>
      <c r="D2" s="718"/>
      <c r="E2" s="718"/>
      <c r="F2" s="718"/>
      <c r="G2" s="718"/>
    </row>
    <row r="3" spans="1:7" ht="15.75">
      <c r="A3" s="705" t="s">
        <v>435</v>
      </c>
      <c r="B3" s="705"/>
      <c r="C3" s="705"/>
      <c r="D3" s="705"/>
      <c r="E3" s="139"/>
      <c r="F3" s="674"/>
    </row>
    <row r="4" spans="1:7" ht="15.75">
      <c r="A4" s="25" t="s">
        <v>405</v>
      </c>
      <c r="B4" s="66"/>
      <c r="C4" s="66"/>
      <c r="D4" s="66"/>
      <c r="E4" s="66"/>
      <c r="F4" s="66"/>
      <c r="G4" s="66"/>
    </row>
    <row r="5" spans="1:7">
      <c r="A5" s="730" t="s">
        <v>436</v>
      </c>
      <c r="B5" s="731"/>
      <c r="C5" s="731"/>
      <c r="D5" s="731"/>
      <c r="E5" s="731"/>
      <c r="F5" s="731"/>
      <c r="G5" s="731"/>
    </row>
    <row r="6" spans="1:7" ht="15.75">
      <c r="A6" s="25"/>
    </row>
    <row r="7" spans="1:7" ht="15.75">
      <c r="A7" s="17" t="s">
        <v>406</v>
      </c>
      <c r="B7" s="89" t="s">
        <v>316</v>
      </c>
      <c r="C7" s="89" t="s">
        <v>372</v>
      </c>
      <c r="D7" s="89" t="s">
        <v>403</v>
      </c>
      <c r="E7" s="89" t="s">
        <v>422</v>
      </c>
      <c r="F7" s="89">
        <v>2020</v>
      </c>
      <c r="G7" s="89" t="s">
        <v>168</v>
      </c>
    </row>
    <row r="8" spans="1:7" ht="15.75">
      <c r="A8" s="85" t="s">
        <v>407</v>
      </c>
      <c r="B8" s="41">
        <v>0</v>
      </c>
      <c r="C8" s="41">
        <v>0</v>
      </c>
      <c r="D8" s="41">
        <v>0</v>
      </c>
      <c r="E8" s="41"/>
      <c r="F8" s="41"/>
      <c r="G8" s="87">
        <f>SUM(B8:C8)</f>
        <v>0</v>
      </c>
    </row>
    <row r="9" spans="1:7" ht="15.75">
      <c r="A9" s="85" t="s">
        <v>408</v>
      </c>
      <c r="B9" s="41">
        <v>0</v>
      </c>
      <c r="C9" s="41">
        <f>25621+477351</f>
        <v>502972</v>
      </c>
      <c r="D9" s="41">
        <v>0</v>
      </c>
      <c r="E9" s="41"/>
      <c r="F9" s="41"/>
      <c r="G9" s="87">
        <f>SUM(B9:C9)</f>
        <v>502972</v>
      </c>
    </row>
    <row r="10" spans="1:7" ht="15.75">
      <c r="A10" s="85" t="s">
        <v>409</v>
      </c>
      <c r="B10" s="41">
        <v>0</v>
      </c>
      <c r="C10" s="41">
        <v>0</v>
      </c>
      <c r="D10" s="41">
        <v>0</v>
      </c>
      <c r="E10" s="41"/>
      <c r="F10" s="41"/>
      <c r="G10" s="87">
        <f>SUM(B10:C10)</f>
        <v>0</v>
      </c>
    </row>
    <row r="11" spans="1:7" ht="15.75">
      <c r="A11" s="17" t="s">
        <v>167</v>
      </c>
      <c r="B11" s="87">
        <f>SUM(B8:B10)</f>
        <v>0</v>
      </c>
      <c r="C11" s="87">
        <f>SUM(C8:C10)</f>
        <v>502972</v>
      </c>
      <c r="D11" s="87">
        <v>0</v>
      </c>
      <c r="E11" s="87"/>
      <c r="F11" s="87"/>
      <c r="G11" s="87">
        <f>SUM(G8:G10)</f>
        <v>502972</v>
      </c>
    </row>
    <row r="12" spans="1:7" ht="15.75">
      <c r="A12" s="12"/>
      <c r="B12" s="12"/>
      <c r="C12" s="12"/>
      <c r="D12" s="12"/>
      <c r="E12" s="12"/>
      <c r="F12" s="12"/>
      <c r="G12" s="12"/>
    </row>
    <row r="13" spans="1:7" ht="15.75">
      <c r="A13" s="17" t="s">
        <v>410</v>
      </c>
      <c r="B13" s="89" t="s">
        <v>316</v>
      </c>
      <c r="C13" s="89" t="s">
        <v>372</v>
      </c>
      <c r="D13" s="677" t="s">
        <v>403</v>
      </c>
      <c r="E13" s="677" t="s">
        <v>422</v>
      </c>
      <c r="F13" s="677">
        <v>2020</v>
      </c>
      <c r="G13" s="89" t="s">
        <v>168</v>
      </c>
    </row>
    <row r="14" spans="1:7" ht="15.75">
      <c r="A14" s="85" t="s">
        <v>411</v>
      </c>
      <c r="B14" s="41">
        <v>0</v>
      </c>
      <c r="C14" s="41">
        <v>0</v>
      </c>
      <c r="D14" s="678">
        <v>0</v>
      </c>
      <c r="E14" s="678"/>
      <c r="F14" s="678"/>
      <c r="G14" s="87">
        <f>SUM(B14:D14)</f>
        <v>0</v>
      </c>
    </row>
    <row r="15" spans="1:7" ht="15.75">
      <c r="A15" s="85" t="s">
        <v>412</v>
      </c>
      <c r="B15" s="41">
        <v>0</v>
      </c>
      <c r="C15" s="41">
        <v>0</v>
      </c>
      <c r="D15" s="678">
        <v>0</v>
      </c>
      <c r="E15" s="678"/>
      <c r="F15" s="678"/>
      <c r="G15" s="87">
        <f t="shared" ref="G15" si="0">SUM(B15:D15)</f>
        <v>0</v>
      </c>
    </row>
    <row r="16" spans="1:7" ht="15.75">
      <c r="A16" s="85" t="s">
        <v>98</v>
      </c>
      <c r="B16" s="41">
        <v>0</v>
      </c>
      <c r="C16" s="41">
        <f>200+286+508+1705+1592+610</f>
        <v>4901</v>
      </c>
      <c r="D16" s="678">
        <v>11627</v>
      </c>
      <c r="E16" s="678">
        <v>5770</v>
      </c>
      <c r="F16" s="678">
        <v>1606</v>
      </c>
      <c r="G16" s="87">
        <f>SUM(B16:F16)</f>
        <v>23904</v>
      </c>
    </row>
    <row r="17" spans="1:7" ht="15.75">
      <c r="A17" s="85" t="s">
        <v>413</v>
      </c>
      <c r="B17" s="41">
        <v>8288</v>
      </c>
      <c r="C17" s="41">
        <v>11600</v>
      </c>
      <c r="D17" s="678">
        <v>417877</v>
      </c>
      <c r="E17" s="678">
        <v>41253</v>
      </c>
      <c r="F17" s="678">
        <v>50</v>
      </c>
      <c r="G17" s="87">
        <f>SUM(B17:F17)</f>
        <v>479068</v>
      </c>
    </row>
    <row r="18" spans="1:7" ht="15.75">
      <c r="A18" s="17" t="s">
        <v>167</v>
      </c>
      <c r="B18" s="87">
        <f>SUM(B14:B17)</f>
        <v>8288</v>
      </c>
      <c r="C18" s="87">
        <f>SUM(C14:C17)</f>
        <v>16501</v>
      </c>
      <c r="D18" s="679">
        <f>SUM(D14:D17)</f>
        <v>429504</v>
      </c>
      <c r="E18" s="679">
        <f t="shared" ref="E18:F18" si="1">SUM(E14:E17)</f>
        <v>47023</v>
      </c>
      <c r="F18" s="679">
        <f t="shared" si="1"/>
        <v>1656</v>
      </c>
      <c r="G18" s="87">
        <f>SUM(G14:G17)</f>
        <v>502972</v>
      </c>
    </row>
    <row r="19" spans="1:7" ht="18" customHeight="1"/>
    <row r="20" spans="1:7" ht="15.75">
      <c r="A20" s="25" t="s">
        <v>405</v>
      </c>
      <c r="B20" s="66"/>
      <c r="C20" s="66"/>
      <c r="D20" s="66"/>
      <c r="E20" s="66"/>
      <c r="F20" s="66"/>
      <c r="G20" s="66"/>
    </row>
    <row r="21" spans="1:7">
      <c r="A21" s="730" t="s">
        <v>437</v>
      </c>
      <c r="B21" s="731"/>
      <c r="C21" s="731"/>
      <c r="D21" s="731"/>
      <c r="E21" s="731"/>
      <c r="F21" s="731"/>
      <c r="G21" s="731"/>
    </row>
    <row r="22" spans="1:7" ht="20.25" customHeight="1">
      <c r="A22" s="25"/>
    </row>
    <row r="23" spans="1:7" ht="15.75">
      <c r="A23" s="17" t="s">
        <v>406</v>
      </c>
      <c r="B23" s="89" t="s">
        <v>316</v>
      </c>
      <c r="C23" s="89" t="s">
        <v>372</v>
      </c>
      <c r="D23" s="89" t="s">
        <v>403</v>
      </c>
      <c r="E23" s="89" t="s">
        <v>422</v>
      </c>
      <c r="F23" s="89" t="s">
        <v>442</v>
      </c>
      <c r="G23" s="89" t="s">
        <v>168</v>
      </c>
    </row>
    <row r="24" spans="1:7" ht="15.75">
      <c r="A24" s="85" t="s">
        <v>407</v>
      </c>
      <c r="B24" s="41">
        <v>0</v>
      </c>
      <c r="C24" s="41">
        <v>0</v>
      </c>
      <c r="D24" s="41">
        <v>0</v>
      </c>
      <c r="E24" s="41"/>
      <c r="F24" s="41"/>
      <c r="G24" s="87">
        <f>SUM(B24:C24)</f>
        <v>0</v>
      </c>
    </row>
    <row r="25" spans="1:7" ht="15.75">
      <c r="A25" s="85" t="s">
        <v>408</v>
      </c>
      <c r="B25" s="41">
        <v>0</v>
      </c>
      <c r="C25" s="41">
        <f>6271+62008</f>
        <v>68279</v>
      </c>
      <c r="D25" s="41">
        <v>0</v>
      </c>
      <c r="E25" s="41"/>
      <c r="F25" s="41"/>
      <c r="G25" s="87">
        <f>SUM(B25:C25)</f>
        <v>68279</v>
      </c>
    </row>
    <row r="26" spans="1:7" ht="15.75">
      <c r="A26" s="85" t="s">
        <v>409</v>
      </c>
      <c r="B26" s="41">
        <v>0</v>
      </c>
      <c r="C26" s="41">
        <v>0</v>
      </c>
      <c r="D26" s="41">
        <v>0</v>
      </c>
      <c r="E26" s="41"/>
      <c r="F26" s="41"/>
      <c r="G26" s="87">
        <f>SUM(B26:C26)</f>
        <v>0</v>
      </c>
    </row>
    <row r="27" spans="1:7" ht="15.75">
      <c r="A27" s="17" t="s">
        <v>167</v>
      </c>
      <c r="B27" s="87">
        <f>SUM(B24:B26)</f>
        <v>0</v>
      </c>
      <c r="C27" s="87">
        <f>SUM(C24:C26)</f>
        <v>68279</v>
      </c>
      <c r="D27" s="87">
        <f>SUM(D24:D26)</f>
        <v>0</v>
      </c>
      <c r="E27" s="87"/>
      <c r="F27" s="87"/>
      <c r="G27" s="87">
        <f>SUM(G24:G26)</f>
        <v>68279</v>
      </c>
    </row>
    <row r="28" spans="1:7" ht="15.75">
      <c r="A28" s="12"/>
      <c r="B28" s="12"/>
      <c r="C28" s="12"/>
      <c r="D28" s="12"/>
      <c r="E28" s="12"/>
      <c r="F28" s="12"/>
      <c r="G28" s="12"/>
    </row>
    <row r="29" spans="1:7" ht="15.75">
      <c r="A29" s="17" t="s">
        <v>410</v>
      </c>
      <c r="B29" s="89" t="s">
        <v>316</v>
      </c>
      <c r="C29" s="89" t="s">
        <v>372</v>
      </c>
      <c r="D29" s="677" t="s">
        <v>403</v>
      </c>
      <c r="E29" s="677" t="s">
        <v>422</v>
      </c>
      <c r="F29" s="677" t="s">
        <v>442</v>
      </c>
      <c r="G29" s="89" t="s">
        <v>168</v>
      </c>
    </row>
    <row r="30" spans="1:7" ht="15.75">
      <c r="A30" s="85" t="s">
        <v>411</v>
      </c>
      <c r="B30" s="41">
        <v>0</v>
      </c>
      <c r="C30" s="41">
        <v>0</v>
      </c>
      <c r="D30" s="678">
        <v>173</v>
      </c>
      <c r="E30" s="678">
        <v>27</v>
      </c>
      <c r="F30" s="678"/>
      <c r="G30" s="87">
        <f>SUM(B30:E30)</f>
        <v>200</v>
      </c>
    </row>
    <row r="31" spans="1:7" ht="15.75">
      <c r="A31" s="85" t="s">
        <v>412</v>
      </c>
      <c r="B31" s="41">
        <v>0</v>
      </c>
      <c r="C31" s="41">
        <v>0</v>
      </c>
      <c r="D31" s="678">
        <v>0</v>
      </c>
      <c r="E31" s="678">
        <v>35</v>
      </c>
      <c r="F31" s="678"/>
      <c r="G31" s="87">
        <f>SUM(B31:E31)</f>
        <v>35</v>
      </c>
    </row>
    <row r="32" spans="1:7" ht="15.75">
      <c r="A32" s="85" t="s">
        <v>98</v>
      </c>
      <c r="B32" s="41">
        <v>1702</v>
      </c>
      <c r="C32" s="41">
        <f>432+673+1702</f>
        <v>2807</v>
      </c>
      <c r="D32" s="678">
        <v>1287</v>
      </c>
      <c r="E32" s="678">
        <v>90</v>
      </c>
      <c r="F32" s="678">
        <v>430</v>
      </c>
      <c r="G32" s="87">
        <f>SUM(B32:F32)</f>
        <v>6316</v>
      </c>
    </row>
    <row r="33" spans="1:7" ht="15.75">
      <c r="A33" s="85" t="s">
        <v>413</v>
      </c>
      <c r="B33" s="41">
        <v>0</v>
      </c>
      <c r="C33" s="41"/>
      <c r="D33" s="678">
        <v>61728</v>
      </c>
      <c r="E33" s="678">
        <v>0</v>
      </c>
      <c r="F33" s="678"/>
      <c r="G33" s="87">
        <f t="shared" ref="G33" si="2">SUM(B33:D33)</f>
        <v>61728</v>
      </c>
    </row>
    <row r="34" spans="1:7" ht="15.75">
      <c r="A34" s="17" t="s">
        <v>167</v>
      </c>
      <c r="B34" s="87">
        <f>SUM(B30:B33)</f>
        <v>1702</v>
      </c>
      <c r="C34" s="87">
        <f>SUM(C30:C33)</f>
        <v>2807</v>
      </c>
      <c r="D34" s="679">
        <f>SUM(D30:D33)</f>
        <v>63188</v>
      </c>
      <c r="E34" s="679">
        <f t="shared" ref="E34:F34" si="3">SUM(E30:E33)</f>
        <v>152</v>
      </c>
      <c r="F34" s="679">
        <f t="shared" si="3"/>
        <v>430</v>
      </c>
      <c r="G34" s="87">
        <f>SUM(G30:G33)</f>
        <v>68279</v>
      </c>
    </row>
    <row r="35" spans="1:7" ht="20.25" customHeight="1"/>
    <row r="36" spans="1:7" ht="15.75">
      <c r="A36" s="25" t="s">
        <v>405</v>
      </c>
      <c r="B36" s="66"/>
      <c r="C36" s="66"/>
      <c r="D36" s="66"/>
      <c r="E36" s="66"/>
      <c r="F36" s="66"/>
      <c r="G36" s="66"/>
    </row>
    <row r="37" spans="1:7">
      <c r="A37" s="730" t="s">
        <v>438</v>
      </c>
      <c r="B37" s="731"/>
      <c r="C37" s="731"/>
      <c r="D37" s="731"/>
      <c r="E37" s="731"/>
      <c r="F37" s="731"/>
      <c r="G37" s="731"/>
    </row>
    <row r="38" spans="1:7" ht="18.75" customHeight="1">
      <c r="A38" s="25"/>
    </row>
    <row r="39" spans="1:7" ht="15.75">
      <c r="A39" s="17" t="s">
        <v>406</v>
      </c>
      <c r="B39" s="89" t="s">
        <v>316</v>
      </c>
      <c r="C39" s="89" t="s">
        <v>372</v>
      </c>
      <c r="D39" s="89" t="s">
        <v>403</v>
      </c>
      <c r="E39" s="89" t="s">
        <v>422</v>
      </c>
      <c r="F39" s="89" t="s">
        <v>442</v>
      </c>
      <c r="G39" s="89" t="s">
        <v>168</v>
      </c>
    </row>
    <row r="40" spans="1:7" ht="15.75">
      <c r="A40" s="85" t="s">
        <v>407</v>
      </c>
      <c r="B40" s="41">
        <v>0</v>
      </c>
      <c r="C40" s="41">
        <v>0</v>
      </c>
      <c r="D40" s="41">
        <v>0</v>
      </c>
      <c r="E40" s="41"/>
      <c r="F40" s="41"/>
      <c r="G40" s="87">
        <f>SUM(B40:C40)</f>
        <v>0</v>
      </c>
    </row>
    <row r="41" spans="1:7" ht="15.75">
      <c r="A41" s="85" t="s">
        <v>408</v>
      </c>
      <c r="B41" s="41">
        <v>0</v>
      </c>
      <c r="C41" s="41">
        <v>119419</v>
      </c>
      <c r="D41" s="41">
        <v>0</v>
      </c>
      <c r="E41" s="41"/>
      <c r="F41" s="41"/>
      <c r="G41" s="87">
        <f>SUM(B41:C41)</f>
        <v>119419</v>
      </c>
    </row>
    <row r="42" spans="1:7" ht="15.75">
      <c r="A42" s="85" t="s">
        <v>409</v>
      </c>
      <c r="B42" s="41">
        <v>0</v>
      </c>
      <c r="C42" s="41">
        <v>0</v>
      </c>
      <c r="D42" s="41"/>
      <c r="E42" s="41"/>
      <c r="F42" s="41"/>
      <c r="G42" s="87">
        <f>SUM(B42:C42)</f>
        <v>0</v>
      </c>
    </row>
    <row r="43" spans="1:7" ht="15.75">
      <c r="A43" s="17" t="s">
        <v>167</v>
      </c>
      <c r="B43" s="87">
        <f>SUM(B40:B42)</f>
        <v>0</v>
      </c>
      <c r="C43" s="87">
        <f>SUM(C40:C42)</f>
        <v>119419</v>
      </c>
      <c r="D43" s="87"/>
      <c r="E43" s="87"/>
      <c r="F43" s="87"/>
      <c r="G43" s="87">
        <f>SUM(G40:G42)</f>
        <v>119419</v>
      </c>
    </row>
    <row r="44" spans="1:7" ht="15.75">
      <c r="A44" s="12"/>
      <c r="B44" s="12"/>
      <c r="C44" s="12"/>
      <c r="D44" s="12"/>
      <c r="E44" s="12"/>
      <c r="F44" s="12"/>
      <c r="G44" s="12"/>
    </row>
    <row r="45" spans="1:7" ht="15.75">
      <c r="A45" s="17" t="s">
        <v>410</v>
      </c>
      <c r="B45" s="89" t="s">
        <v>316</v>
      </c>
      <c r="C45" s="89" t="s">
        <v>372</v>
      </c>
      <c r="D45" s="89" t="s">
        <v>403</v>
      </c>
      <c r="E45" s="677" t="s">
        <v>422</v>
      </c>
      <c r="F45" s="677" t="s">
        <v>442</v>
      </c>
      <c r="G45" s="89" t="s">
        <v>168</v>
      </c>
    </row>
    <row r="46" spans="1:7" ht="15.75">
      <c r="A46" s="85" t="s">
        <v>411</v>
      </c>
      <c r="B46" s="41">
        <v>0</v>
      </c>
      <c r="C46" s="41">
        <v>0</v>
      </c>
      <c r="D46" s="41"/>
      <c r="E46" s="678">
        <v>200</v>
      </c>
      <c r="F46" s="678"/>
      <c r="G46" s="87">
        <f>SUM(B46:F46)</f>
        <v>200</v>
      </c>
    </row>
    <row r="47" spans="1:7" ht="15.75">
      <c r="A47" s="85" t="s">
        <v>412</v>
      </c>
      <c r="B47" s="41">
        <v>0</v>
      </c>
      <c r="C47" s="41">
        <v>0</v>
      </c>
      <c r="D47" s="41"/>
      <c r="E47" s="678">
        <v>32</v>
      </c>
      <c r="F47" s="678"/>
      <c r="G47" s="87">
        <f t="shared" ref="G47:G49" si="4">SUM(B47:F47)</f>
        <v>32</v>
      </c>
    </row>
    <row r="48" spans="1:7" ht="15.75">
      <c r="A48" s="85" t="s">
        <v>98</v>
      </c>
      <c r="B48" s="41">
        <v>1194</v>
      </c>
      <c r="C48" s="41">
        <f>1194+686</f>
        <v>1880</v>
      </c>
      <c r="D48" s="454">
        <v>2972</v>
      </c>
      <c r="E48" s="678">
        <v>1625</v>
      </c>
      <c r="F48" s="678">
        <v>98</v>
      </c>
      <c r="G48" s="87">
        <f t="shared" si="4"/>
        <v>7769</v>
      </c>
    </row>
    <row r="49" spans="1:9" ht="15.75">
      <c r="A49" s="85" t="s">
        <v>413</v>
      </c>
      <c r="B49" s="41">
        <v>780</v>
      </c>
      <c r="C49" s="41">
        <v>2795</v>
      </c>
      <c r="D49" s="596"/>
      <c r="E49" s="678">
        <v>107843</v>
      </c>
      <c r="F49" s="678"/>
      <c r="G49" s="87">
        <f t="shared" si="4"/>
        <v>111418</v>
      </c>
    </row>
    <row r="50" spans="1:9" ht="15.75">
      <c r="A50" s="17" t="s">
        <v>167</v>
      </c>
      <c r="B50" s="87">
        <f t="shared" ref="B50:G50" si="5">SUM(B46:B49)</f>
        <v>1974</v>
      </c>
      <c r="C50" s="87">
        <f t="shared" si="5"/>
        <v>4675</v>
      </c>
      <c r="D50" s="87">
        <f t="shared" si="5"/>
        <v>2972</v>
      </c>
      <c r="E50" s="679">
        <f t="shared" si="5"/>
        <v>109700</v>
      </c>
      <c r="F50" s="679">
        <f t="shared" si="5"/>
        <v>98</v>
      </c>
      <c r="G50" s="87">
        <f t="shared" si="5"/>
        <v>119419</v>
      </c>
    </row>
    <row r="51" spans="1:9" ht="21" customHeight="1"/>
    <row r="52" spans="1:9" ht="15.75">
      <c r="A52" s="25" t="s">
        <v>405</v>
      </c>
      <c r="B52" s="66"/>
      <c r="C52" s="66"/>
      <c r="D52" s="66"/>
      <c r="E52" s="66"/>
      <c r="F52" s="66"/>
      <c r="G52" s="66"/>
    </row>
    <row r="53" spans="1:9" ht="15.75">
      <c r="A53" s="12" t="s">
        <v>439</v>
      </c>
      <c r="B53" s="375"/>
      <c r="C53" s="375"/>
      <c r="D53" s="375"/>
      <c r="E53" s="375"/>
      <c r="F53" s="375"/>
      <c r="G53" s="375"/>
    </row>
    <row r="54" spans="1:9" ht="18" customHeight="1">
      <c r="A54" s="25"/>
    </row>
    <row r="55" spans="1:9" ht="15.75">
      <c r="A55" s="17" t="s">
        <v>406</v>
      </c>
      <c r="B55" s="89" t="s">
        <v>316</v>
      </c>
      <c r="C55" s="89" t="s">
        <v>372</v>
      </c>
      <c r="D55" s="89" t="s">
        <v>403</v>
      </c>
      <c r="E55" s="680" t="s">
        <v>422</v>
      </c>
      <c r="F55" s="680">
        <v>2020</v>
      </c>
      <c r="G55" s="89" t="s">
        <v>168</v>
      </c>
    </row>
    <row r="56" spans="1:9" ht="15.75">
      <c r="A56" s="85" t="s">
        <v>407</v>
      </c>
      <c r="B56" s="41">
        <v>0</v>
      </c>
      <c r="C56" s="41">
        <v>0</v>
      </c>
      <c r="D56" s="454">
        <v>0</v>
      </c>
      <c r="E56" s="681">
        <v>17947</v>
      </c>
      <c r="F56" s="681">
        <v>0</v>
      </c>
      <c r="G56" s="87">
        <f>SUM(B56:F56)</f>
        <v>17947</v>
      </c>
    </row>
    <row r="57" spans="1:9" ht="15.75">
      <c r="A57" s="85" t="s">
        <v>408</v>
      </c>
      <c r="B57" s="41">
        <v>0</v>
      </c>
      <c r="C57" s="41">
        <v>12843</v>
      </c>
      <c r="D57" s="454">
        <v>0</v>
      </c>
      <c r="E57" s="682">
        <v>0</v>
      </c>
      <c r="F57" s="684">
        <v>14353</v>
      </c>
      <c r="G57" s="87">
        <f ca="1">SUM(B57:G57)</f>
        <v>27196</v>
      </c>
    </row>
    <row r="58" spans="1:9" ht="15.75">
      <c r="A58" s="85" t="s">
        <v>409</v>
      </c>
      <c r="B58" s="41">
        <v>0</v>
      </c>
      <c r="C58" s="41">
        <v>0</v>
      </c>
      <c r="D58" s="454">
        <v>0</v>
      </c>
      <c r="E58" s="681">
        <v>0</v>
      </c>
      <c r="F58" s="681">
        <v>0</v>
      </c>
      <c r="G58" s="87">
        <f>SUM(B58:C58)</f>
        <v>0</v>
      </c>
    </row>
    <row r="59" spans="1:9" ht="15.75">
      <c r="A59" s="17" t="s">
        <v>167</v>
      </c>
      <c r="B59" s="87">
        <f>SUM(B56:B58)</f>
        <v>0</v>
      </c>
      <c r="C59" s="87">
        <f>SUM(C56:C58)</f>
        <v>12843</v>
      </c>
      <c r="D59" s="87">
        <f t="shared" ref="D59:E59" si="6">SUM(D56:D58)</f>
        <v>0</v>
      </c>
      <c r="E59" s="87">
        <f t="shared" si="6"/>
        <v>17947</v>
      </c>
      <c r="F59" s="683">
        <f>SUM(F56:F58)</f>
        <v>14353</v>
      </c>
      <c r="G59" s="683">
        <v>45143</v>
      </c>
    </row>
    <row r="60" spans="1:9" ht="15.75">
      <c r="A60" s="12"/>
      <c r="B60" s="12"/>
      <c r="C60" s="12"/>
      <c r="D60" s="12"/>
      <c r="E60" s="12"/>
      <c r="F60" s="12"/>
      <c r="G60" s="12"/>
    </row>
    <row r="61" spans="1:9" ht="15.75">
      <c r="A61" s="17" t="s">
        <v>410</v>
      </c>
      <c r="B61" s="89" t="s">
        <v>316</v>
      </c>
      <c r="C61" s="89" t="s">
        <v>372</v>
      </c>
      <c r="D61" s="89" t="s">
        <v>403</v>
      </c>
      <c r="E61" s="89" t="s">
        <v>422</v>
      </c>
      <c r="F61" s="89" t="s">
        <v>442</v>
      </c>
      <c r="G61" s="89" t="s">
        <v>168</v>
      </c>
    </row>
    <row r="62" spans="1:9" ht="15.75">
      <c r="A62" s="85" t="s">
        <v>411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87">
        <f>SUM(B62:C62)</f>
        <v>0</v>
      </c>
    </row>
    <row r="63" spans="1:9" ht="15.75">
      <c r="A63" s="85" t="s">
        <v>412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87">
        <f>SUM(B63:C63)</f>
        <v>0</v>
      </c>
    </row>
    <row r="64" spans="1:9" ht="15.75">
      <c r="A64" s="85" t="s">
        <v>98</v>
      </c>
      <c r="B64" s="41">
        <v>0</v>
      </c>
      <c r="C64" s="41">
        <v>908</v>
      </c>
      <c r="D64" s="41">
        <v>0</v>
      </c>
      <c r="E64" s="41">
        <v>366</v>
      </c>
      <c r="F64" s="41">
        <v>0</v>
      </c>
      <c r="G64" s="87">
        <f>SUM(B64:E64)</f>
        <v>1274</v>
      </c>
      <c r="I64" s="685"/>
    </row>
    <row r="65" spans="1:7" ht="15.75">
      <c r="A65" s="85" t="s">
        <v>413</v>
      </c>
      <c r="B65" s="41">
        <v>0</v>
      </c>
      <c r="C65" s="41"/>
      <c r="D65" s="41">
        <v>0</v>
      </c>
      <c r="E65" s="41">
        <v>43869</v>
      </c>
      <c r="F65" s="41">
        <v>0</v>
      </c>
      <c r="G65" s="87">
        <f>SUM(B65:E65)</f>
        <v>43869</v>
      </c>
    </row>
    <row r="66" spans="1:7" ht="15.75">
      <c r="A66" s="17" t="s">
        <v>167</v>
      </c>
      <c r="B66" s="87">
        <f>SUM(B62:B65)</f>
        <v>0</v>
      </c>
      <c r="C66" s="87">
        <f>SUM(C62:C65)</f>
        <v>908</v>
      </c>
      <c r="D66" s="87">
        <f>SUM(D62:D65)</f>
        <v>0</v>
      </c>
      <c r="E66" s="87">
        <f t="shared" ref="E66:F66" si="7">SUM(E62:E65)</f>
        <v>44235</v>
      </c>
      <c r="F66" s="87">
        <f t="shared" si="7"/>
        <v>0</v>
      </c>
      <c r="G66" s="87">
        <f>SUM(G62:G65)</f>
        <v>45143</v>
      </c>
    </row>
    <row r="67" spans="1:7" ht="20.25" customHeight="1"/>
    <row r="68" spans="1:7" ht="20.25" customHeight="1"/>
    <row r="69" spans="1:7" ht="15.75">
      <c r="A69" s="25" t="s">
        <v>405</v>
      </c>
      <c r="B69" s="66"/>
      <c r="C69" s="66"/>
      <c r="D69" s="66"/>
      <c r="E69" s="66"/>
      <c r="F69" s="66"/>
      <c r="G69" s="66"/>
    </row>
    <row r="70" spans="1:7" ht="15.75">
      <c r="A70" s="12" t="s">
        <v>440</v>
      </c>
      <c r="B70" s="375"/>
      <c r="C70" s="375"/>
      <c r="D70" s="375"/>
      <c r="E70" s="375"/>
      <c r="F70" s="375"/>
      <c r="G70" s="375"/>
    </row>
    <row r="71" spans="1:7" ht="13.5" customHeight="1">
      <c r="A71" s="25"/>
    </row>
    <row r="72" spans="1:7" ht="15.75">
      <c r="A72" s="17" t="s">
        <v>406</v>
      </c>
      <c r="B72" s="89" t="s">
        <v>403</v>
      </c>
      <c r="C72" s="677" t="s">
        <v>422</v>
      </c>
      <c r="D72" s="677" t="s">
        <v>442</v>
      </c>
      <c r="E72" s="89" t="s">
        <v>168</v>
      </c>
      <c r="F72" s="688"/>
    </row>
    <row r="73" spans="1:7" ht="15.75">
      <c r="A73" s="85" t="s">
        <v>407</v>
      </c>
      <c r="B73" s="41">
        <v>0</v>
      </c>
      <c r="C73" s="678">
        <v>0</v>
      </c>
      <c r="D73" s="678">
        <v>0</v>
      </c>
      <c r="E73" s="87">
        <f>SUM(B73:D73)</f>
        <v>0</v>
      </c>
      <c r="F73" s="689"/>
    </row>
    <row r="74" spans="1:7" ht="15.75">
      <c r="A74" s="85" t="s">
        <v>408</v>
      </c>
      <c r="B74" s="41">
        <v>172693</v>
      </c>
      <c r="C74" s="678"/>
      <c r="D74" s="678">
        <v>128577</v>
      </c>
      <c r="E74" s="87">
        <f>SUM(B74:D74)</f>
        <v>301270</v>
      </c>
      <c r="F74" s="689"/>
    </row>
    <row r="75" spans="1:7" ht="15.75">
      <c r="A75" s="85" t="s">
        <v>409</v>
      </c>
      <c r="B75" s="41">
        <v>0</v>
      </c>
      <c r="C75" s="678">
        <v>0</v>
      </c>
      <c r="D75" s="678">
        <v>0</v>
      </c>
      <c r="E75" s="87">
        <f>SUM(B75:C75)</f>
        <v>0</v>
      </c>
      <c r="F75" s="689"/>
    </row>
    <row r="76" spans="1:7" ht="15.75">
      <c r="A76" s="17" t="s">
        <v>167</v>
      </c>
      <c r="B76" s="87">
        <f>SUM(B73:B75)</f>
        <v>172693</v>
      </c>
      <c r="C76" s="679">
        <f>SUM(C73:C75)</f>
        <v>0</v>
      </c>
      <c r="D76" s="679">
        <f>SUM(D73:D75)</f>
        <v>128577</v>
      </c>
      <c r="E76" s="87">
        <f>SUM(E73:E75)</f>
        <v>301270</v>
      </c>
      <c r="F76" s="690"/>
    </row>
    <row r="77" spans="1:7" ht="15.75">
      <c r="A77" s="12"/>
      <c r="B77" s="12"/>
      <c r="C77" s="12"/>
      <c r="D77" s="12"/>
      <c r="E77" s="309"/>
      <c r="F77" s="595"/>
    </row>
    <row r="78" spans="1:7" ht="15.75">
      <c r="A78" s="17" t="s">
        <v>410</v>
      </c>
      <c r="B78" s="89" t="s">
        <v>403</v>
      </c>
      <c r="C78" s="677" t="s">
        <v>422</v>
      </c>
      <c r="D78" s="677" t="s">
        <v>442</v>
      </c>
      <c r="E78" s="89" t="s">
        <v>168</v>
      </c>
      <c r="F78" s="688"/>
    </row>
    <row r="79" spans="1:7" ht="15.75">
      <c r="A79" s="85" t="s">
        <v>411</v>
      </c>
      <c r="B79" s="41">
        <v>27542</v>
      </c>
      <c r="C79" s="678">
        <v>43491</v>
      </c>
      <c r="D79" s="678">
        <v>30105</v>
      </c>
      <c r="E79" s="87">
        <f>SUM(B79:D79)</f>
        <v>101138</v>
      </c>
      <c r="F79" s="689"/>
    </row>
    <row r="80" spans="1:7" ht="15.75">
      <c r="A80" s="85" t="s">
        <v>412</v>
      </c>
      <c r="B80" s="41">
        <v>5277</v>
      </c>
      <c r="C80" s="678">
        <v>7904</v>
      </c>
      <c r="D80" s="678">
        <v>4979</v>
      </c>
      <c r="E80" s="87">
        <f>SUM(B80:D80)</f>
        <v>18160</v>
      </c>
      <c r="F80" s="689"/>
    </row>
    <row r="81" spans="1:8" ht="15.75">
      <c r="A81" s="85" t="s">
        <v>98</v>
      </c>
      <c r="B81" s="41">
        <v>22313</v>
      </c>
      <c r="C81" s="678">
        <v>16775</v>
      </c>
      <c r="D81" s="678">
        <v>140918</v>
      </c>
      <c r="E81" s="87">
        <f>SUM(B81:D81)</f>
        <v>180006</v>
      </c>
      <c r="F81" s="689"/>
    </row>
    <row r="82" spans="1:8" s="675" customFormat="1" ht="15.75">
      <c r="A82" s="85" t="s">
        <v>1062</v>
      </c>
      <c r="B82" s="41">
        <v>280</v>
      </c>
      <c r="C82" s="678"/>
      <c r="D82" s="678"/>
      <c r="E82" s="87">
        <f>SUM(B82:D82)</f>
        <v>280</v>
      </c>
      <c r="F82" s="689"/>
    </row>
    <row r="83" spans="1:8" ht="15.75">
      <c r="A83" s="85" t="s">
        <v>413</v>
      </c>
      <c r="B83" s="41">
        <v>416</v>
      </c>
      <c r="C83" s="678">
        <v>0</v>
      </c>
      <c r="D83" s="678">
        <v>1270</v>
      </c>
      <c r="E83" s="87">
        <f>SUM(B83:D83)</f>
        <v>1686</v>
      </c>
      <c r="F83" s="689"/>
    </row>
    <row r="84" spans="1:8" ht="15.75">
      <c r="A84" s="17" t="s">
        <v>167</v>
      </c>
      <c r="B84" s="87">
        <f>SUM(B79:B83)</f>
        <v>55828</v>
      </c>
      <c r="C84" s="679">
        <f>SUM(C79:C83)</f>
        <v>68170</v>
      </c>
      <c r="D84" s="679">
        <f>SUM(D79:D83)</f>
        <v>177272</v>
      </c>
      <c r="E84" s="87">
        <f>SUM(E79:E83)</f>
        <v>301270</v>
      </c>
      <c r="F84" s="690"/>
    </row>
    <row r="86" spans="1:8" ht="15.75">
      <c r="A86" s="25" t="s">
        <v>405</v>
      </c>
      <c r="B86" s="66"/>
      <c r="C86" s="66"/>
      <c r="D86" s="66"/>
      <c r="E86" s="66"/>
      <c r="F86" s="66"/>
      <c r="G86" s="66"/>
    </row>
    <row r="87" spans="1:8" ht="15.75">
      <c r="A87" s="12" t="s">
        <v>441</v>
      </c>
      <c r="B87" s="375"/>
      <c r="C87" s="375"/>
      <c r="D87" s="375"/>
      <c r="E87" s="375"/>
      <c r="F87" s="375"/>
      <c r="G87" s="375"/>
    </row>
    <row r="88" spans="1:8" ht="15.75">
      <c r="A88" s="25"/>
    </row>
    <row r="89" spans="1:8" ht="15.75">
      <c r="A89" s="17" t="s">
        <v>406</v>
      </c>
      <c r="B89" s="89" t="s">
        <v>403</v>
      </c>
      <c r="C89" s="677" t="s">
        <v>422</v>
      </c>
      <c r="D89" s="677" t="s">
        <v>442</v>
      </c>
      <c r="E89" s="89" t="s">
        <v>168</v>
      </c>
      <c r="F89" s="688"/>
    </row>
    <row r="90" spans="1:8" ht="15.75">
      <c r="A90" s="85" t="s">
        <v>407</v>
      </c>
      <c r="B90" s="41">
        <v>0</v>
      </c>
      <c r="C90" s="678">
        <v>0</v>
      </c>
      <c r="D90" s="678">
        <v>0</v>
      </c>
      <c r="E90" s="87">
        <f>SUM(B90:D90)</f>
        <v>0</v>
      </c>
      <c r="F90" s="689"/>
    </row>
    <row r="91" spans="1:8" ht="15.75">
      <c r="A91" s="85" t="s">
        <v>408</v>
      </c>
      <c r="B91" s="41">
        <v>158555</v>
      </c>
      <c r="C91" s="678"/>
      <c r="D91" s="678">
        <v>149234</v>
      </c>
      <c r="E91" s="87">
        <f>SUM(B91:D91)</f>
        <v>307789</v>
      </c>
      <c r="F91" s="689"/>
    </row>
    <row r="92" spans="1:8" ht="15.75">
      <c r="A92" s="85" t="s">
        <v>409</v>
      </c>
      <c r="B92" s="41">
        <v>0</v>
      </c>
      <c r="C92" s="678">
        <v>0</v>
      </c>
      <c r="D92" s="678"/>
      <c r="E92" s="87">
        <f>SUM(B92:C92)</f>
        <v>0</v>
      </c>
      <c r="F92" s="689"/>
      <c r="H92" s="685"/>
    </row>
    <row r="93" spans="1:8" ht="15.75">
      <c r="A93" s="17" t="s">
        <v>167</v>
      </c>
      <c r="B93" s="87">
        <f>SUM(B90:B92)</f>
        <v>158555</v>
      </c>
      <c r="C93" s="679">
        <f>SUM(C90:C92)</f>
        <v>0</v>
      </c>
      <c r="D93" s="679">
        <f>SUM(D90:D92)</f>
        <v>149234</v>
      </c>
      <c r="E93" s="87">
        <f>SUM(E90:E92)</f>
        <v>307789</v>
      </c>
      <c r="F93" s="690"/>
      <c r="H93" s="685"/>
    </row>
    <row r="94" spans="1:8" ht="15.75">
      <c r="A94" s="12"/>
      <c r="B94" s="12"/>
      <c r="C94" s="12"/>
      <c r="D94" s="12"/>
      <c r="E94" s="309"/>
      <c r="F94" s="595"/>
    </row>
    <row r="95" spans="1:8" ht="15.75">
      <c r="A95" s="17" t="s">
        <v>410</v>
      </c>
      <c r="B95" s="89" t="s">
        <v>403</v>
      </c>
      <c r="C95" s="677" t="s">
        <v>422</v>
      </c>
      <c r="D95" s="677" t="s">
        <v>442</v>
      </c>
      <c r="E95" s="89" t="s">
        <v>168</v>
      </c>
      <c r="F95" s="688"/>
    </row>
    <row r="96" spans="1:8" ht="15.75">
      <c r="A96" s="85" t="s">
        <v>411</v>
      </c>
      <c r="B96" s="41">
        <v>20663</v>
      </c>
      <c r="C96" s="678">
        <v>54768</v>
      </c>
      <c r="D96" s="678">
        <v>41185</v>
      </c>
      <c r="E96" s="87">
        <f>SUM(B96:D96)</f>
        <v>116616</v>
      </c>
      <c r="F96" s="689"/>
    </row>
    <row r="97" spans="1:6" ht="15.75">
      <c r="A97" s="85" t="s">
        <v>412</v>
      </c>
      <c r="B97" s="41">
        <v>3792</v>
      </c>
      <c r="C97" s="678">
        <v>10200</v>
      </c>
      <c r="D97" s="678">
        <v>7307</v>
      </c>
      <c r="E97" s="87">
        <f>SUM(B97:D97)</f>
        <v>21299</v>
      </c>
      <c r="F97" s="689"/>
    </row>
    <row r="98" spans="1:6" ht="15.75">
      <c r="A98" s="85" t="s">
        <v>98</v>
      </c>
      <c r="B98" s="41">
        <v>42836</v>
      </c>
      <c r="C98" s="678">
        <v>11698</v>
      </c>
      <c r="D98" s="678">
        <v>108251</v>
      </c>
      <c r="E98" s="87">
        <f>SUM(B98:D98)</f>
        <v>162785</v>
      </c>
      <c r="F98" s="689"/>
    </row>
    <row r="99" spans="1:6" s="675" customFormat="1" ht="15.75">
      <c r="A99" s="85" t="s">
        <v>1062</v>
      </c>
      <c r="B99" s="41">
        <v>816</v>
      </c>
      <c r="C99" s="678">
        <v>1224</v>
      </c>
      <c r="D99" s="678">
        <v>3900</v>
      </c>
      <c r="E99" s="87">
        <f>SUM(B99:D99)</f>
        <v>5940</v>
      </c>
      <c r="F99" s="689"/>
    </row>
    <row r="100" spans="1:6" ht="15.75">
      <c r="A100" s="85" t="s">
        <v>413</v>
      </c>
      <c r="B100" s="41">
        <v>1039</v>
      </c>
      <c r="C100" s="678">
        <v>110</v>
      </c>
      <c r="D100" s="678">
        <v>0</v>
      </c>
      <c r="E100" s="87">
        <f>SUM(B100:D100)</f>
        <v>1149</v>
      </c>
      <c r="F100" s="689"/>
    </row>
    <row r="101" spans="1:6" ht="15.75">
      <c r="A101" s="17" t="s">
        <v>167</v>
      </c>
      <c r="B101" s="87">
        <f>SUM(B96:B100)</f>
        <v>69146</v>
      </c>
      <c r="C101" s="679">
        <f>SUM(C96:C100)</f>
        <v>78000</v>
      </c>
      <c r="D101" s="679">
        <f>SUM(D96:D100)</f>
        <v>160643</v>
      </c>
      <c r="E101" s="87">
        <f>SUM(E96:E100)</f>
        <v>307789</v>
      </c>
      <c r="F101" s="690"/>
    </row>
    <row r="104" spans="1:6" ht="15.75">
      <c r="A104" s="25" t="s">
        <v>405</v>
      </c>
      <c r="B104" s="66"/>
      <c r="C104" s="66"/>
      <c r="D104" s="66"/>
      <c r="E104" s="66"/>
    </row>
    <row r="105" spans="1:6" ht="15.75">
      <c r="A105" s="12" t="s">
        <v>1063</v>
      </c>
      <c r="B105" s="375"/>
      <c r="C105" s="375"/>
      <c r="D105" s="375"/>
      <c r="E105" s="375"/>
    </row>
    <row r="106" spans="1:6" ht="15.75">
      <c r="A106" s="25"/>
      <c r="B106" s="687"/>
      <c r="C106" s="687"/>
      <c r="D106" s="687"/>
      <c r="E106" s="687"/>
    </row>
    <row r="107" spans="1:6" ht="15.75">
      <c r="A107" s="17" t="s">
        <v>406</v>
      </c>
      <c r="B107" s="89" t="s">
        <v>403</v>
      </c>
      <c r="C107" s="677" t="s">
        <v>422</v>
      </c>
      <c r="D107" s="677" t="s">
        <v>442</v>
      </c>
      <c r="E107" s="89" t="s">
        <v>168</v>
      </c>
    </row>
    <row r="108" spans="1:6" ht="15.75">
      <c r="A108" s="85" t="s">
        <v>407</v>
      </c>
      <c r="B108" s="41">
        <v>0</v>
      </c>
      <c r="C108" s="678">
        <v>4532</v>
      </c>
      <c r="D108" s="678">
        <v>0</v>
      </c>
      <c r="E108" s="87">
        <f>SUM(B108:D108)</f>
        <v>4532</v>
      </c>
    </row>
    <row r="109" spans="1:6" ht="15.75">
      <c r="A109" s="85" t="s">
        <v>408</v>
      </c>
      <c r="B109" s="41">
        <v>0</v>
      </c>
      <c r="C109" s="678">
        <v>0</v>
      </c>
      <c r="D109" s="678">
        <v>34673</v>
      </c>
      <c r="E109" s="87">
        <f>SUM(B109:D109)</f>
        <v>34673</v>
      </c>
    </row>
    <row r="110" spans="1:6" ht="15.75">
      <c r="A110" s="85" t="s">
        <v>409</v>
      </c>
      <c r="B110" s="41">
        <v>0</v>
      </c>
      <c r="C110" s="678">
        <v>0</v>
      </c>
      <c r="D110" s="678">
        <v>0</v>
      </c>
      <c r="E110" s="87">
        <f>SUM(B110:C110)</f>
        <v>0</v>
      </c>
    </row>
    <row r="111" spans="1:6" ht="15.75">
      <c r="A111" s="17" t="s">
        <v>167</v>
      </c>
      <c r="B111" s="87">
        <f>SUM(B108:B110)</f>
        <v>0</v>
      </c>
      <c r="C111" s="679">
        <f>SUM(C108:C110)</f>
        <v>4532</v>
      </c>
      <c r="D111" s="679">
        <f>SUM(D108:D110)</f>
        <v>34673</v>
      </c>
      <c r="E111" s="87">
        <f>SUM(E108:E110)</f>
        <v>39205</v>
      </c>
    </row>
    <row r="112" spans="1:6" ht="15.75">
      <c r="A112" s="12"/>
      <c r="B112" s="12"/>
      <c r="C112" s="12"/>
      <c r="D112" s="12"/>
      <c r="E112" s="309"/>
    </row>
    <row r="113" spans="1:5" ht="15.75">
      <c r="A113" s="17" t="s">
        <v>410</v>
      </c>
      <c r="B113" s="89" t="s">
        <v>403</v>
      </c>
      <c r="C113" s="677" t="s">
        <v>422</v>
      </c>
      <c r="D113" s="677" t="s">
        <v>442</v>
      </c>
      <c r="E113" s="89" t="s">
        <v>168</v>
      </c>
    </row>
    <row r="114" spans="1:5" ht="15.75">
      <c r="A114" s="85" t="s">
        <v>411</v>
      </c>
      <c r="B114" s="41">
        <v>0</v>
      </c>
      <c r="C114" s="678">
        <v>0</v>
      </c>
      <c r="D114" s="678">
        <v>0</v>
      </c>
      <c r="E114" s="87">
        <f>SUM(B114:D114)</f>
        <v>0</v>
      </c>
    </row>
    <row r="115" spans="1:5" ht="15.75">
      <c r="A115" s="85" t="s">
        <v>412</v>
      </c>
      <c r="B115" s="41">
        <v>0</v>
      </c>
      <c r="C115" s="678">
        <v>0</v>
      </c>
      <c r="D115" s="678">
        <v>0</v>
      </c>
      <c r="E115" s="87">
        <f>SUM(B115:D115)</f>
        <v>0</v>
      </c>
    </row>
    <row r="116" spans="1:5" ht="15.75">
      <c r="A116" s="85" t="s">
        <v>98</v>
      </c>
      <c r="B116" s="41">
        <v>0</v>
      </c>
      <c r="C116" s="678">
        <v>2645</v>
      </c>
      <c r="D116" s="678">
        <v>0</v>
      </c>
      <c r="E116" s="87">
        <f>SUM(B116:D116)</f>
        <v>2645</v>
      </c>
    </row>
    <row r="117" spans="1:5" ht="15.75">
      <c r="A117" s="85" t="s">
        <v>413</v>
      </c>
      <c r="B117" s="41">
        <v>0</v>
      </c>
      <c r="C117" s="678">
        <v>36560</v>
      </c>
      <c r="D117" s="678">
        <v>0</v>
      </c>
      <c r="E117" s="87">
        <f>SUM(B117:D117)</f>
        <v>36560</v>
      </c>
    </row>
    <row r="118" spans="1:5" ht="15.75">
      <c r="A118" s="17" t="s">
        <v>167</v>
      </c>
      <c r="B118" s="87">
        <f>SUM(B114:B117)</f>
        <v>0</v>
      </c>
      <c r="C118" s="679">
        <f>SUM(C114:C117)</f>
        <v>39205</v>
      </c>
      <c r="D118" s="679">
        <f>SUM(D114:D117)</f>
        <v>0</v>
      </c>
      <c r="E118" s="87">
        <f>SUM(E114:E117)</f>
        <v>39205</v>
      </c>
    </row>
  </sheetData>
  <mergeCells count="5">
    <mergeCell ref="A5:G5"/>
    <mergeCell ref="A21:G21"/>
    <mergeCell ref="A37:G37"/>
    <mergeCell ref="A2:G2"/>
    <mergeCell ref="A3:D3"/>
  </mergeCells>
  <phoneticPr fontId="2" type="noConversion"/>
  <pageMargins left="0.59055118110236227" right="0.59055118110236227" top="0.78740157480314965" bottom="0.98425196850393704" header="0.51181102362204722" footer="0.51181102362204722"/>
  <pageSetup paperSize="9" scale="90" orientation="landscape" verticalDpi="300" r:id="rId1"/>
  <headerFooter alignWithMargins="0">
    <oddHeader>&amp;R7 melléklet a 7/2020. (VI:19)
önkormányzati rendelethez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EB98-41A5-40DA-A7ED-6EB92CA8387C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11"/>
  <sheetViews>
    <sheetView workbookViewId="0">
      <selection activeCell="F17" sqref="F17"/>
    </sheetView>
  </sheetViews>
  <sheetFormatPr defaultRowHeight="15.75"/>
  <cols>
    <col min="1" max="1" width="9.140625" style="14" customWidth="1"/>
    <col min="2" max="2" width="23.140625" style="14" customWidth="1"/>
    <col min="3" max="3" width="7.42578125" style="14" customWidth="1"/>
    <col min="4" max="4" width="7.85546875" style="14" customWidth="1"/>
    <col min="5" max="5" width="8" style="14" customWidth="1"/>
    <col min="6" max="6" width="9.140625" style="14"/>
    <col min="7" max="7" width="8.140625" style="14" customWidth="1"/>
    <col min="8" max="10" width="9.140625" style="14"/>
    <col min="11" max="11" width="8" style="14" customWidth="1"/>
    <col min="12" max="12" width="8.28515625" style="14" customWidth="1"/>
    <col min="13" max="13" width="7.5703125" style="14" customWidth="1"/>
    <col min="14" max="14" width="9.140625" style="14" customWidth="1"/>
    <col min="15" max="16384" width="9.140625" style="14"/>
  </cols>
  <sheetData>
    <row r="2" spans="1:14">
      <c r="A2" s="706" t="s">
        <v>978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</row>
    <row r="3" spans="1:14">
      <c r="A3" s="706"/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</row>
    <row r="4" spans="1:14">
      <c r="A4" s="422"/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</row>
    <row r="5" spans="1:14" ht="16.5" thickBot="1">
      <c r="N5" s="170" t="s">
        <v>979</v>
      </c>
    </row>
    <row r="6" spans="1:14">
      <c r="A6" s="565" t="s">
        <v>166</v>
      </c>
      <c r="B6" s="171" t="s">
        <v>46</v>
      </c>
      <c r="C6" s="576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566" t="s">
        <v>168</v>
      </c>
    </row>
    <row r="7" spans="1:14" ht="16.5" thickBot="1">
      <c r="A7" s="173"/>
      <c r="B7" s="174"/>
      <c r="C7" s="261" t="s">
        <v>403</v>
      </c>
      <c r="D7" s="567" t="s">
        <v>422</v>
      </c>
      <c r="E7" s="567" t="s">
        <v>442</v>
      </c>
      <c r="F7" s="567" t="s">
        <v>980</v>
      </c>
      <c r="G7" s="567" t="s">
        <v>981</v>
      </c>
      <c r="H7" s="567" t="s">
        <v>982</v>
      </c>
      <c r="I7" s="567" t="s">
        <v>983</v>
      </c>
      <c r="J7" s="567" t="s">
        <v>984</v>
      </c>
      <c r="K7" s="567" t="s">
        <v>985</v>
      </c>
      <c r="L7" s="567" t="s">
        <v>986</v>
      </c>
      <c r="M7" s="567" t="s">
        <v>987</v>
      </c>
      <c r="N7" s="568"/>
    </row>
    <row r="8" spans="1:14" ht="32.25" thickBot="1">
      <c r="A8" s="569" t="s">
        <v>7</v>
      </c>
      <c r="B8" s="597" t="s">
        <v>1011</v>
      </c>
      <c r="C8" s="570">
        <v>2055</v>
      </c>
      <c r="D8" s="570">
        <f>2055*4</f>
        <v>8220</v>
      </c>
      <c r="E8" s="570">
        <f t="shared" ref="E8:L8" si="0">2055*4</f>
        <v>8220</v>
      </c>
      <c r="F8" s="570">
        <f t="shared" si="0"/>
        <v>8220</v>
      </c>
      <c r="G8" s="570">
        <f t="shared" si="0"/>
        <v>8220</v>
      </c>
      <c r="H8" s="570">
        <f t="shared" si="0"/>
        <v>8220</v>
      </c>
      <c r="I8" s="570">
        <f t="shared" si="0"/>
        <v>8220</v>
      </c>
      <c r="J8" s="570">
        <f t="shared" si="0"/>
        <v>8220</v>
      </c>
      <c r="K8" s="570">
        <f t="shared" si="0"/>
        <v>8220</v>
      </c>
      <c r="L8" s="570">
        <f t="shared" si="0"/>
        <v>8220</v>
      </c>
      <c r="M8" s="570">
        <f>2055+1910</f>
        <v>3965</v>
      </c>
      <c r="N8" s="571">
        <f>SUM(C8:M8)</f>
        <v>80000</v>
      </c>
    </row>
    <row r="9" spans="1:14">
      <c r="A9" s="75" t="s">
        <v>988</v>
      </c>
      <c r="B9" s="41" t="s">
        <v>989</v>
      </c>
      <c r="C9" s="41">
        <v>188</v>
      </c>
      <c r="D9" s="41">
        <v>2216</v>
      </c>
      <c r="E9" s="41">
        <f>471+457+443+429</f>
        <v>1800</v>
      </c>
      <c r="F9" s="41">
        <f>415+401+387+374</f>
        <v>1577</v>
      </c>
      <c r="G9" s="41">
        <f>360+346+332+318</f>
        <v>1356</v>
      </c>
      <c r="H9" s="41">
        <f>304+290+276+263</f>
        <v>1133</v>
      </c>
      <c r="I9" s="41">
        <f>249+235+221+207</f>
        <v>912</v>
      </c>
      <c r="J9" s="41">
        <f>193+179+165+152</f>
        <v>689</v>
      </c>
      <c r="K9" s="41">
        <f>138+124+110+96</f>
        <v>468</v>
      </c>
      <c r="L9" s="41">
        <f>82+68+55+41</f>
        <v>246</v>
      </c>
      <c r="M9" s="41">
        <f>27+13</f>
        <v>40</v>
      </c>
      <c r="N9" s="571">
        <f>SUM(C9:M9)</f>
        <v>10625</v>
      </c>
    </row>
    <row r="10" spans="1:14">
      <c r="A10" s="573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572"/>
    </row>
    <row r="11" spans="1:14" ht="16.5" thickBot="1">
      <c r="A11" s="574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68"/>
    </row>
  </sheetData>
  <mergeCells count="3">
    <mergeCell ref="A2:N2"/>
    <mergeCell ref="A3:N3"/>
    <mergeCell ref="D6:M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 melléklet a 7/2020.(VI.19)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O7"/>
  <sheetViews>
    <sheetView workbookViewId="0">
      <selection activeCell="D3" sqref="D3"/>
    </sheetView>
  </sheetViews>
  <sheetFormatPr defaultRowHeight="12.75"/>
  <cols>
    <col min="14" max="14" width="0.7109375" customWidth="1"/>
    <col min="15" max="15" width="9.140625" hidden="1" customWidth="1"/>
  </cols>
  <sheetData>
    <row r="3" spans="1:15" ht="15.75">
      <c r="D3" s="66" t="s">
        <v>496</v>
      </c>
      <c r="E3" s="66"/>
      <c r="F3" s="66"/>
      <c r="G3" s="66"/>
      <c r="H3" s="66"/>
      <c r="I3" s="66"/>
      <c r="J3" s="66"/>
      <c r="K3" s="66"/>
      <c r="L3" s="66"/>
    </row>
    <row r="4" spans="1:15" ht="15.75">
      <c r="D4" s="706"/>
      <c r="E4" s="706"/>
      <c r="F4" s="706"/>
      <c r="G4" s="706"/>
      <c r="H4" s="706"/>
      <c r="I4" s="706"/>
      <c r="J4" s="706"/>
      <c r="K4" s="706"/>
      <c r="L4" s="706"/>
    </row>
    <row r="5" spans="1:15" ht="15.75" customHeight="1">
      <c r="D5" s="733"/>
      <c r="E5" s="733"/>
      <c r="F5" s="733"/>
      <c r="G5" s="733"/>
      <c r="H5" s="733"/>
      <c r="I5" s="733"/>
      <c r="J5" s="733"/>
      <c r="K5" s="733"/>
      <c r="L5" s="733"/>
    </row>
    <row r="6" spans="1:15">
      <c r="A6" s="733" t="s">
        <v>497</v>
      </c>
      <c r="B6" s="733"/>
      <c r="C6" s="733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O6" s="733"/>
    </row>
    <row r="7" spans="1:15" ht="33.75" customHeight="1">
      <c r="A7" s="733"/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</row>
  </sheetData>
  <mergeCells count="3">
    <mergeCell ref="D4:L4"/>
    <mergeCell ref="D5:L5"/>
    <mergeCell ref="A6:O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&amp;R9 melléklet a 7/2020.(VI.19)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B34"/>
  <sheetViews>
    <sheetView workbookViewId="0">
      <selection activeCell="E24" sqref="E24"/>
    </sheetView>
  </sheetViews>
  <sheetFormatPr defaultRowHeight="15.75"/>
  <cols>
    <col min="1" max="1" width="60.28515625" style="12" customWidth="1"/>
    <col min="2" max="2" width="15.28515625" style="12" customWidth="1"/>
    <col min="3" max="16384" width="9.140625" style="12"/>
  </cols>
  <sheetData>
    <row r="2" spans="1:2">
      <c r="A2" s="718" t="s">
        <v>334</v>
      </c>
      <c r="B2" s="718"/>
    </row>
    <row r="3" spans="1:2">
      <c r="A3" s="718" t="s">
        <v>335</v>
      </c>
      <c r="B3" s="718"/>
    </row>
    <row r="4" spans="1:2">
      <c r="A4" s="328"/>
      <c r="B4" s="329" t="s">
        <v>209</v>
      </c>
    </row>
    <row r="5" spans="1:2">
      <c r="A5" s="330" t="s">
        <v>361</v>
      </c>
      <c r="B5" s="330" t="s">
        <v>1049</v>
      </c>
    </row>
    <row r="6" spans="1:2">
      <c r="A6" s="331" t="s">
        <v>336</v>
      </c>
      <c r="B6" s="332">
        <v>48801</v>
      </c>
    </row>
    <row r="7" spans="1:2" ht="40.5" customHeight="1">
      <c r="A7" s="333" t="s">
        <v>337</v>
      </c>
      <c r="B7" s="332">
        <v>8142</v>
      </c>
    </row>
    <row r="8" spans="1:2">
      <c r="A8" s="331" t="s">
        <v>338</v>
      </c>
      <c r="B8" s="332">
        <v>0</v>
      </c>
    </row>
    <row r="9" spans="1:2">
      <c r="A9" s="331" t="s">
        <v>339</v>
      </c>
      <c r="B9" s="332">
        <v>0</v>
      </c>
    </row>
    <row r="10" spans="1:2">
      <c r="A10" s="331" t="s">
        <v>340</v>
      </c>
      <c r="B10" s="332">
        <v>0</v>
      </c>
    </row>
    <row r="11" spans="1:2">
      <c r="A11" s="331" t="s">
        <v>341</v>
      </c>
      <c r="B11" s="332">
        <v>0</v>
      </c>
    </row>
    <row r="12" spans="1:2">
      <c r="A12" s="331" t="s">
        <v>342</v>
      </c>
      <c r="B12" s="332">
        <v>0</v>
      </c>
    </row>
    <row r="13" spans="1:2">
      <c r="A13" s="331" t="s">
        <v>343</v>
      </c>
      <c r="B13" s="332">
        <v>0</v>
      </c>
    </row>
    <row r="14" spans="1:2">
      <c r="A14" s="331" t="s">
        <v>344</v>
      </c>
      <c r="B14" s="332"/>
    </row>
    <row r="15" spans="1:2">
      <c r="A15" s="331" t="s">
        <v>345</v>
      </c>
      <c r="B15" s="332"/>
    </row>
    <row r="16" spans="1:2">
      <c r="A16" s="334" t="s">
        <v>346</v>
      </c>
      <c r="B16" s="335">
        <f>SUM(B6:B15)</f>
        <v>56943</v>
      </c>
    </row>
    <row r="17" spans="1:2">
      <c r="A17" s="334" t="s">
        <v>347</v>
      </c>
      <c r="B17" s="335">
        <f>+B16/2</f>
        <v>28472</v>
      </c>
    </row>
    <row r="19" spans="1:2">
      <c r="A19" s="330" t="s">
        <v>362</v>
      </c>
      <c r="B19" s="330" t="s">
        <v>1049</v>
      </c>
    </row>
    <row r="20" spans="1:2">
      <c r="A20" s="331" t="s">
        <v>348</v>
      </c>
      <c r="B20" s="336">
        <v>0</v>
      </c>
    </row>
    <row r="21" spans="1:2">
      <c r="A21" s="331" t="s">
        <v>349</v>
      </c>
      <c r="B21" s="336">
        <v>8220</v>
      </c>
    </row>
    <row r="22" spans="1:2">
      <c r="A22" s="331" t="s">
        <v>350</v>
      </c>
      <c r="B22" s="336">
        <v>0</v>
      </c>
    </row>
    <row r="23" spans="1:2">
      <c r="A23" s="331" t="s">
        <v>351</v>
      </c>
      <c r="B23" s="336">
        <v>0</v>
      </c>
    </row>
    <row r="24" spans="1:2" ht="47.25">
      <c r="A24" s="333" t="s">
        <v>352</v>
      </c>
      <c r="B24" s="336">
        <v>0</v>
      </c>
    </row>
    <row r="25" spans="1:2">
      <c r="A25" s="331" t="s">
        <v>353</v>
      </c>
      <c r="B25" s="336">
        <v>0</v>
      </c>
    </row>
    <row r="26" spans="1:2" ht="47.25">
      <c r="A26" s="333" t="s">
        <v>354</v>
      </c>
      <c r="B26" s="336">
        <v>0</v>
      </c>
    </row>
    <row r="27" spans="1:2" ht="47.25">
      <c r="A27" s="333" t="s">
        <v>355</v>
      </c>
      <c r="B27" s="336">
        <v>0</v>
      </c>
    </row>
    <row r="28" spans="1:2" ht="63">
      <c r="A28" s="333" t="s">
        <v>356</v>
      </c>
      <c r="B28" s="336">
        <v>0</v>
      </c>
    </row>
    <row r="29" spans="1:2" ht="31.5">
      <c r="A29" s="333" t="s">
        <v>357</v>
      </c>
      <c r="B29" s="336">
        <v>0</v>
      </c>
    </row>
    <row r="30" spans="1:2" ht="47.25">
      <c r="A30" s="333" t="s">
        <v>358</v>
      </c>
      <c r="B30" s="336">
        <v>0</v>
      </c>
    </row>
    <row r="31" spans="1:2" ht="31.5">
      <c r="A31" s="337" t="s">
        <v>359</v>
      </c>
      <c r="B31" s="338">
        <f>SUM(B20:B30)</f>
        <v>8220</v>
      </c>
    </row>
    <row r="32" spans="1:2" ht="31.5">
      <c r="A32" s="337" t="s">
        <v>360</v>
      </c>
      <c r="B32" s="338">
        <f>+B17-B31</f>
        <v>20252</v>
      </c>
    </row>
    <row r="33" spans="1:2">
      <c r="A33" s="339"/>
      <c r="B33" s="328"/>
    </row>
    <row r="34" spans="1:2">
      <c r="A34" s="734"/>
      <c r="B34" s="734"/>
    </row>
  </sheetData>
  <mergeCells count="3">
    <mergeCell ref="A34:B34"/>
    <mergeCell ref="A2:B2"/>
    <mergeCell ref="A3:B3"/>
  </mergeCells>
  <printOptions horizontalCentered="1"/>
  <pageMargins left="0.70866141732283472" right="0.70866141732283472" top="0.35433070866141736" bottom="0.35433070866141736" header="0.11811023622047245" footer="0.31496062992125984"/>
  <pageSetup paperSize="9" orientation="portrait" r:id="rId1"/>
  <headerFooter>
    <oddHeader xml:space="preserve">&amp;R10 melléklet  a 7/2020. (VI.19)
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13" workbookViewId="0">
      <selection activeCell="G30" sqref="G30"/>
    </sheetView>
  </sheetViews>
  <sheetFormatPr defaultRowHeight="15.75"/>
  <cols>
    <col min="1" max="4" width="4.85546875" style="14" customWidth="1"/>
    <col min="5" max="5" width="46.7109375" style="14" customWidth="1"/>
    <col min="6" max="6" width="10.140625" style="14" customWidth="1"/>
    <col min="7" max="8" width="11.42578125" style="14" customWidth="1"/>
    <col min="9" max="16384" width="9.140625" style="14"/>
  </cols>
  <sheetData>
    <row r="1" spans="1:8">
      <c r="A1" s="706" t="s">
        <v>1018</v>
      </c>
      <c r="B1" s="706"/>
      <c r="C1" s="706"/>
      <c r="D1" s="706"/>
      <c r="E1" s="706"/>
      <c r="F1" s="706"/>
      <c r="G1" s="706"/>
      <c r="H1" s="422"/>
    </row>
    <row r="2" spans="1:8" ht="14.25" customHeight="1" thickBot="1">
      <c r="G2" s="170" t="s">
        <v>159</v>
      </c>
      <c r="H2" s="170"/>
    </row>
    <row r="3" spans="1:8" ht="18.75" customHeight="1">
      <c r="A3" s="176" t="s">
        <v>1</v>
      </c>
      <c r="B3" s="177" t="s">
        <v>50</v>
      </c>
      <c r="C3" s="178" t="s">
        <v>51</v>
      </c>
      <c r="D3" s="177" t="s">
        <v>52</v>
      </c>
      <c r="E3" s="171" t="s">
        <v>53</v>
      </c>
      <c r="F3" s="179"/>
      <c r="G3" s="184"/>
      <c r="H3" s="316"/>
    </row>
    <row r="4" spans="1:8" ht="19.5" customHeight="1" thickBot="1">
      <c r="A4" s="173" t="s">
        <v>54</v>
      </c>
      <c r="B4" s="181" t="s">
        <v>55</v>
      </c>
      <c r="C4" s="181" t="s">
        <v>56</v>
      </c>
      <c r="D4" s="174" t="s">
        <v>57</v>
      </c>
      <c r="E4" s="174"/>
      <c r="F4" s="182" t="s">
        <v>58</v>
      </c>
      <c r="G4" s="428" t="s">
        <v>492</v>
      </c>
      <c r="H4" s="426" t="s">
        <v>493</v>
      </c>
    </row>
    <row r="5" spans="1:8" ht="20.25" customHeight="1">
      <c r="A5" s="183"/>
      <c r="B5" s="184"/>
      <c r="C5" s="184"/>
      <c r="D5" s="184"/>
      <c r="E5" s="180" t="s">
        <v>59</v>
      </c>
      <c r="F5" s="184"/>
      <c r="G5" s="429"/>
      <c r="H5" s="427"/>
    </row>
    <row r="6" spans="1:8" ht="8.25" customHeight="1">
      <c r="A6" s="209"/>
      <c r="B6" s="210"/>
      <c r="C6" s="210"/>
      <c r="D6" s="210"/>
      <c r="E6" s="211"/>
      <c r="F6" s="210"/>
      <c r="G6" s="341"/>
      <c r="H6" s="427"/>
    </row>
    <row r="7" spans="1:8" ht="17.25" customHeight="1">
      <c r="A7" s="75"/>
      <c r="B7" s="41"/>
      <c r="C7" s="41">
        <v>1</v>
      </c>
      <c r="D7" s="41"/>
      <c r="E7" s="185" t="s">
        <v>60</v>
      </c>
      <c r="F7" s="41"/>
      <c r="G7" s="41"/>
      <c r="H7" s="441"/>
    </row>
    <row r="8" spans="1:8" ht="17.25" customHeight="1">
      <c r="A8" s="75"/>
      <c r="B8" s="41"/>
      <c r="C8" s="41"/>
      <c r="D8" s="41">
        <v>1</v>
      </c>
      <c r="E8" s="41" t="s">
        <v>251</v>
      </c>
      <c r="F8" s="86">
        <f>+'3. sz. m. (mód) '!F86</f>
        <v>16633</v>
      </c>
      <c r="G8" s="86">
        <f>+'3. sz. m. (mód) '!G86</f>
        <v>16923</v>
      </c>
      <c r="H8" s="99">
        <f>+'3. sz. m. (mód) '!H86</f>
        <v>40566</v>
      </c>
    </row>
    <row r="9" spans="1:8" ht="17.25" customHeight="1">
      <c r="A9" s="75"/>
      <c r="B9" s="41"/>
      <c r="C9" s="41"/>
      <c r="D9" s="41">
        <v>2</v>
      </c>
      <c r="E9" s="41" t="s">
        <v>61</v>
      </c>
      <c r="F9" s="86">
        <f t="shared" ref="F9" si="0">SUM(F10:F12)</f>
        <v>37500</v>
      </c>
      <c r="G9" s="302">
        <f t="shared" ref="G9:H9" si="1">SUM(G10:G12)</f>
        <v>39389</v>
      </c>
      <c r="H9" s="99">
        <f t="shared" si="1"/>
        <v>47503</v>
      </c>
    </row>
    <row r="10" spans="1:8" ht="17.25" customHeight="1">
      <c r="A10" s="75"/>
      <c r="B10" s="41"/>
      <c r="C10" s="41"/>
      <c r="D10" s="41"/>
      <c r="E10" s="41" t="s">
        <v>172</v>
      </c>
      <c r="F10" s="86">
        <f>+'3. sz. m. (mód) '!F11</f>
        <v>32000</v>
      </c>
      <c r="G10" s="302">
        <f>+'3. sz. m. (mód) '!G11</f>
        <v>33889</v>
      </c>
      <c r="H10" s="99">
        <f>+'3. sz. m. (mód) '!H11</f>
        <v>40520</v>
      </c>
    </row>
    <row r="11" spans="1:8" ht="17.25" customHeight="1">
      <c r="A11" s="75"/>
      <c r="B11" s="41"/>
      <c r="C11" s="41"/>
      <c r="D11" s="41"/>
      <c r="E11" s="41" t="s">
        <v>173</v>
      </c>
      <c r="F11" s="86">
        <f>+'3. sz. m. (mód) '!F12</f>
        <v>4500</v>
      </c>
      <c r="G11" s="302">
        <f>+'3. sz. m. (mód) '!G12</f>
        <v>4500</v>
      </c>
      <c r="H11" s="99">
        <f>+'3. sz. m. (mód) '!H12</f>
        <v>5397</v>
      </c>
    </row>
    <row r="12" spans="1:8" ht="17.25" customHeight="1">
      <c r="A12" s="75"/>
      <c r="B12" s="41"/>
      <c r="C12" s="41"/>
      <c r="D12" s="41"/>
      <c r="E12" s="41" t="s">
        <v>182</v>
      </c>
      <c r="F12" s="86">
        <f>+'3. sz. m. (mód) '!F13</f>
        <v>1000</v>
      </c>
      <c r="G12" s="302">
        <f>+'3. sz. m. (mód) '!G13</f>
        <v>1000</v>
      </c>
      <c r="H12" s="99">
        <f>+'3. sz. m. (mód) '!H13</f>
        <v>1586</v>
      </c>
    </row>
    <row r="13" spans="1:8" ht="12.75" customHeight="1">
      <c r="A13" s="186"/>
      <c r="B13" s="41"/>
      <c r="C13" s="41"/>
      <c r="D13" s="41"/>
      <c r="E13" s="41"/>
      <c r="F13" s="86"/>
      <c r="G13" s="302"/>
      <c r="H13" s="433"/>
    </row>
    <row r="14" spans="1:8" ht="17.25" customHeight="1">
      <c r="A14" s="75"/>
      <c r="B14" s="87"/>
      <c r="C14" s="41">
        <v>2</v>
      </c>
      <c r="D14" s="87"/>
      <c r="E14" s="187" t="s">
        <v>62</v>
      </c>
      <c r="F14" s="41"/>
      <c r="G14" s="302"/>
      <c r="H14" s="433"/>
    </row>
    <row r="15" spans="1:8" ht="17.25" customHeight="1">
      <c r="A15" s="75"/>
      <c r="B15" s="41"/>
      <c r="C15" s="41"/>
      <c r="D15" s="41">
        <v>1</v>
      </c>
      <c r="E15" s="144" t="s">
        <v>268</v>
      </c>
      <c r="F15" s="41">
        <f>+'3. sz. m. (mód) '!F88</f>
        <v>154893</v>
      </c>
      <c r="G15" s="302">
        <f>+'3. sz. m. (mód) '!G88</f>
        <v>160180</v>
      </c>
      <c r="H15" s="99">
        <f>+'3. sz. m. (mód) '!H88</f>
        <v>160642</v>
      </c>
    </row>
    <row r="16" spans="1:8" ht="17.25" customHeight="1">
      <c r="A16" s="75"/>
      <c r="B16" s="41"/>
      <c r="C16" s="41"/>
      <c r="D16" s="41">
        <v>2</v>
      </c>
      <c r="E16" s="41" t="s">
        <v>174</v>
      </c>
      <c r="F16" s="86">
        <f>+'3. sz. m. (mód) '!F100</f>
        <v>47098</v>
      </c>
      <c r="G16" s="302">
        <f>+'3. sz. m. (mód) '!G100</f>
        <v>80101</v>
      </c>
      <c r="H16" s="99">
        <f>+'3. sz. m. (mód) '!H100</f>
        <v>23540</v>
      </c>
    </row>
    <row r="17" spans="1:8" ht="17.25" customHeight="1">
      <c r="A17" s="172"/>
      <c r="B17" s="50"/>
      <c r="C17" s="50"/>
      <c r="D17" s="41"/>
      <c r="E17" s="148" t="s">
        <v>253</v>
      </c>
      <c r="F17" s="90">
        <f>+'3. sz. m. (mód) '!F101</f>
        <v>47098</v>
      </c>
      <c r="G17" s="302">
        <f>+'3. sz. m. (mód) '!G101</f>
        <v>16561</v>
      </c>
      <c r="H17" s="99">
        <f>+'3. sz. m. (mód) '!H101</f>
        <v>0</v>
      </c>
    </row>
    <row r="18" spans="1:8" ht="39" customHeight="1">
      <c r="A18" s="172"/>
      <c r="B18" s="50"/>
      <c r="C18" s="50"/>
      <c r="D18" s="50">
        <v>3</v>
      </c>
      <c r="E18" s="144" t="s">
        <v>971</v>
      </c>
      <c r="F18" s="90">
        <f>+'3. sz. m. (mód) '!F89</f>
        <v>3131</v>
      </c>
      <c r="G18" s="302">
        <f>+'3. sz. m. (mód) '!G89</f>
        <v>3999</v>
      </c>
      <c r="H18" s="99">
        <f>+'3. sz. m. (mód) '!H89</f>
        <v>10142</v>
      </c>
    </row>
    <row r="19" spans="1:8" ht="39" customHeight="1">
      <c r="A19" s="172"/>
      <c r="B19" s="50"/>
      <c r="C19" s="50"/>
      <c r="D19" s="50">
        <v>4</v>
      </c>
      <c r="E19" s="562" t="s">
        <v>972</v>
      </c>
      <c r="F19" s="90"/>
      <c r="G19" s="302"/>
      <c r="H19" s="99">
        <f>+'3. sz. m. (mód) '!H94</f>
        <v>6569</v>
      </c>
    </row>
    <row r="20" spans="1:8" ht="17.25" customHeight="1">
      <c r="A20" s="74"/>
      <c r="B20" s="96"/>
      <c r="C20" s="96"/>
      <c r="D20" s="50"/>
      <c r="E20" s="96" t="s">
        <v>63</v>
      </c>
      <c r="F20" s="93">
        <f t="shared" ref="F20" si="2">SUM(F15:F18)</f>
        <v>252220</v>
      </c>
      <c r="G20" s="430">
        <f t="shared" ref="G20" si="3">SUM(G15:G18)</f>
        <v>260841</v>
      </c>
      <c r="H20" s="443">
        <f>SUM(H15:H19)</f>
        <v>200893</v>
      </c>
    </row>
    <row r="21" spans="1:8" ht="15" customHeight="1">
      <c r="A21" s="186"/>
      <c r="B21" s="87"/>
      <c r="C21" s="87"/>
      <c r="D21" s="87"/>
      <c r="E21" s="141"/>
      <c r="F21" s="88"/>
      <c r="G21" s="302"/>
      <c r="H21" s="99"/>
    </row>
    <row r="22" spans="1:8" ht="17.25" customHeight="1">
      <c r="A22" s="75"/>
      <c r="B22" s="41"/>
      <c r="C22" s="41">
        <v>3</v>
      </c>
      <c r="D22" s="41"/>
      <c r="E22" s="188" t="s">
        <v>64</v>
      </c>
      <c r="F22" s="86"/>
      <c r="G22" s="86"/>
      <c r="H22" s="448"/>
    </row>
    <row r="23" spans="1:8" ht="13.5" customHeight="1">
      <c r="A23" s="75"/>
      <c r="B23" s="41"/>
      <c r="C23" s="41"/>
      <c r="D23" s="41"/>
      <c r="E23" s="41"/>
      <c r="F23" s="86"/>
      <c r="G23" s="86"/>
      <c r="H23" s="433"/>
    </row>
    <row r="24" spans="1:8" ht="17.25" customHeight="1">
      <c r="A24" s="75"/>
      <c r="B24" s="41"/>
      <c r="C24" s="41"/>
      <c r="D24" s="41">
        <v>1</v>
      </c>
      <c r="E24" s="41" t="s">
        <v>383</v>
      </c>
      <c r="F24" s="86">
        <f>+'3. sz. m. (mód) '!F98</f>
        <v>24318</v>
      </c>
      <c r="G24" s="86">
        <f>+'3. sz. m. (mód) '!G98</f>
        <v>26590</v>
      </c>
      <c r="H24" s="99">
        <f>+'3. sz. m. (mód) '!H98</f>
        <v>7248</v>
      </c>
    </row>
    <row r="25" spans="1:8" ht="17.25" customHeight="1">
      <c r="A25" s="75"/>
      <c r="B25" s="41"/>
      <c r="C25" s="41"/>
      <c r="D25" s="41">
        <v>2</v>
      </c>
      <c r="E25" s="41" t="s">
        <v>65</v>
      </c>
      <c r="F25" s="86">
        <f>+'3. sz. m. (mód) '!F99</f>
        <v>8000</v>
      </c>
      <c r="G25" s="86">
        <f>+'3. sz. m. (mód) '!G99</f>
        <v>8000</v>
      </c>
      <c r="H25" s="99">
        <f>+'3. sz. m. (mód) '!H99</f>
        <v>8283</v>
      </c>
    </row>
    <row r="26" spans="1:8" ht="17.25" customHeight="1">
      <c r="A26" s="75"/>
      <c r="B26" s="41"/>
      <c r="C26" s="87"/>
      <c r="D26" s="41"/>
      <c r="E26" s="87" t="s">
        <v>48</v>
      </c>
      <c r="F26" s="88">
        <f t="shared" ref="F26" si="4">SUM(F24:F25)</f>
        <v>32318</v>
      </c>
      <c r="G26" s="88">
        <f t="shared" ref="G26:H26" si="5">SUM(G24:G25)</f>
        <v>34590</v>
      </c>
      <c r="H26" s="443">
        <f t="shared" si="5"/>
        <v>15531</v>
      </c>
    </row>
    <row r="27" spans="1:8" ht="13.5" customHeight="1">
      <c r="A27" s="189"/>
      <c r="B27" s="190"/>
      <c r="C27" s="190"/>
      <c r="D27" s="190"/>
      <c r="E27" s="191"/>
      <c r="F27" s="191"/>
      <c r="G27" s="86"/>
      <c r="H27" s="99"/>
    </row>
    <row r="28" spans="1:8" ht="17.25" customHeight="1">
      <c r="A28" s="189"/>
      <c r="B28" s="190"/>
      <c r="C28" s="86">
        <v>4</v>
      </c>
      <c r="D28" s="190"/>
      <c r="E28" s="188" t="s">
        <v>66</v>
      </c>
      <c r="F28" s="88"/>
      <c r="G28" s="86"/>
      <c r="H28" s="433"/>
    </row>
    <row r="29" spans="1:8" ht="15" customHeight="1">
      <c r="A29" s="189"/>
      <c r="B29" s="190"/>
      <c r="C29" s="41"/>
      <c r="D29" s="190"/>
      <c r="E29" s="192"/>
      <c r="F29" s="86"/>
      <c r="G29" s="86"/>
      <c r="H29" s="99"/>
    </row>
    <row r="30" spans="1:8" ht="17.25" customHeight="1">
      <c r="A30" s="193"/>
      <c r="B30" s="86"/>
      <c r="C30" s="86"/>
      <c r="D30" s="86">
        <v>1</v>
      </c>
      <c r="E30" s="41" t="s">
        <v>67</v>
      </c>
      <c r="F30" s="86">
        <f>+'3. sz. m. (mód) '!F90</f>
        <v>275294</v>
      </c>
      <c r="G30" s="86">
        <f>+'3. sz. m. (mód) '!G90</f>
        <v>317965</v>
      </c>
      <c r="H30" s="99">
        <f>+'3. sz. m. (mód) '!H90</f>
        <v>47590</v>
      </c>
    </row>
    <row r="31" spans="1:8" ht="17.25" customHeight="1">
      <c r="A31" s="193"/>
      <c r="B31" s="86"/>
      <c r="C31" s="86"/>
      <c r="D31" s="86">
        <v>2</v>
      </c>
      <c r="E31" s="41" t="s">
        <v>68</v>
      </c>
      <c r="F31" s="86">
        <f>+'3. sz. m. (mód) '!F103</f>
        <v>0</v>
      </c>
      <c r="G31" s="86">
        <f>+'3. sz. m. (mód) '!G103</f>
        <v>67</v>
      </c>
      <c r="H31" s="99">
        <f>+'3. sz. m. (mód) '!H103</f>
        <v>400</v>
      </c>
    </row>
    <row r="32" spans="1:8" ht="17.25" customHeight="1">
      <c r="A32" s="193"/>
      <c r="B32" s="86"/>
      <c r="C32" s="86"/>
      <c r="D32" s="86"/>
      <c r="E32" s="198" t="s">
        <v>48</v>
      </c>
      <c r="F32" s="88">
        <f t="shared" ref="F32" si="6">SUM(F30:F31)</f>
        <v>275294</v>
      </c>
      <c r="G32" s="88">
        <f t="shared" ref="G32:H32" si="7">SUM(G30:G31)</f>
        <v>318032</v>
      </c>
      <c r="H32" s="443">
        <f t="shared" si="7"/>
        <v>47990</v>
      </c>
    </row>
    <row r="33" spans="1:8" ht="15.75" customHeight="1">
      <c r="A33" s="186"/>
      <c r="B33" s="18"/>
      <c r="C33" s="18"/>
      <c r="D33" s="87"/>
      <c r="E33" s="87"/>
      <c r="F33" s="87" t="s">
        <v>211</v>
      </c>
      <c r="G33" s="86" t="s">
        <v>211</v>
      </c>
      <c r="H33" s="433"/>
    </row>
    <row r="34" spans="1:8" ht="17.25" customHeight="1">
      <c r="A34" s="193"/>
      <c r="B34" s="86"/>
      <c r="C34" s="86">
        <v>5</v>
      </c>
      <c r="D34" s="86"/>
      <c r="E34" s="197" t="s">
        <v>69</v>
      </c>
      <c r="F34" s="86"/>
      <c r="G34" s="86"/>
      <c r="H34" s="99"/>
    </row>
    <row r="35" spans="1:8" ht="14.25" customHeight="1">
      <c r="A35" s="193"/>
      <c r="B35" s="86"/>
      <c r="C35" s="86"/>
      <c r="D35" s="86"/>
      <c r="E35" s="198"/>
      <c r="F35" s="88"/>
      <c r="G35" s="86"/>
      <c r="H35" s="448"/>
    </row>
    <row r="36" spans="1:8" ht="17.25" customHeight="1">
      <c r="A36" s="193"/>
      <c r="B36" s="86"/>
      <c r="C36" s="95"/>
      <c r="D36" s="95">
        <v>1</v>
      </c>
      <c r="E36" s="199" t="s">
        <v>70</v>
      </c>
      <c r="F36" s="86">
        <f t="shared" ref="F36" si="8">SUM(F37:F38)</f>
        <v>457819</v>
      </c>
      <c r="G36" s="86">
        <f t="shared" ref="G36:H36" si="9">SUM(G37:G38)</f>
        <v>460297</v>
      </c>
      <c r="H36" s="99">
        <f t="shared" si="9"/>
        <v>460297</v>
      </c>
    </row>
    <row r="37" spans="1:8" ht="17.25" customHeight="1">
      <c r="A37" s="193"/>
      <c r="B37" s="86"/>
      <c r="C37" s="95"/>
      <c r="D37" s="95"/>
      <c r="E37" s="199" t="s">
        <v>162</v>
      </c>
      <c r="F37" s="86">
        <f>+'3. sz. m. (mód) '!F104</f>
        <v>180661</v>
      </c>
      <c r="G37" s="86">
        <f>+'3. sz. m. (mód) '!G104</f>
        <v>183869</v>
      </c>
      <c r="H37" s="99">
        <f>+'3. sz. m. (mód) '!H104</f>
        <v>183869</v>
      </c>
    </row>
    <row r="38" spans="1:8" ht="17.25" customHeight="1">
      <c r="A38" s="193"/>
      <c r="B38" s="86"/>
      <c r="C38" s="95"/>
      <c r="D38" s="95"/>
      <c r="E38" s="199" t="s">
        <v>161</v>
      </c>
      <c r="F38" s="86">
        <f>+'3. sz. m. (mód) '!F91</f>
        <v>277158</v>
      </c>
      <c r="G38" s="86">
        <f>+'3. sz. m. (mód) '!G91</f>
        <v>276428</v>
      </c>
      <c r="H38" s="99">
        <f>+'3. sz. m. (mód) '!H91</f>
        <v>276428</v>
      </c>
    </row>
    <row r="39" spans="1:8" ht="12.75" customHeight="1">
      <c r="A39" s="193"/>
      <c r="B39" s="86"/>
      <c r="C39" s="41"/>
      <c r="D39" s="41"/>
      <c r="E39" s="41"/>
      <c r="F39" s="41"/>
      <c r="G39" s="86"/>
      <c r="H39" s="99"/>
    </row>
    <row r="40" spans="1:8" ht="17.25" customHeight="1">
      <c r="A40" s="193"/>
      <c r="B40" s="86"/>
      <c r="C40" s="41">
        <v>6</v>
      </c>
      <c r="D40" s="41"/>
      <c r="E40" s="226" t="s">
        <v>477</v>
      </c>
      <c r="F40" s="41"/>
      <c r="G40" s="86"/>
      <c r="H40" s="99"/>
    </row>
    <row r="41" spans="1:8" ht="17.25" customHeight="1">
      <c r="A41" s="193"/>
      <c r="B41" s="86"/>
      <c r="C41" s="41"/>
      <c r="D41" s="41"/>
      <c r="E41" s="199" t="s">
        <v>162</v>
      </c>
      <c r="F41" s="41">
        <f>+'3. sz. m. (mód) '!F106</f>
        <v>522</v>
      </c>
      <c r="G41" s="86">
        <f>+'3. sz. m. (mód) '!G106</f>
        <v>522</v>
      </c>
      <c r="H41" s="701">
        <f>+'3. sz. m. (mód) '!H106</f>
        <v>2901</v>
      </c>
    </row>
    <row r="42" spans="1:8" ht="17.25" customHeight="1">
      <c r="A42" s="193"/>
      <c r="B42" s="86"/>
      <c r="C42" s="41"/>
      <c r="D42" s="41"/>
      <c r="E42" s="199" t="s">
        <v>161</v>
      </c>
      <c r="F42" s="41">
        <f>+'3. sz. m. (mód) '!F92</f>
        <v>136166</v>
      </c>
      <c r="G42" s="86">
        <f>+'3. sz. m. (mód) '!G92</f>
        <v>138588</v>
      </c>
      <c r="H42" s="701">
        <f>+'3. sz. m. (mód) '!H92</f>
        <v>126966</v>
      </c>
    </row>
    <row r="43" spans="1:8" ht="14.25" customHeight="1">
      <c r="A43" s="193"/>
      <c r="B43" s="86"/>
      <c r="C43" s="41"/>
      <c r="D43" s="41"/>
      <c r="E43" s="199"/>
      <c r="F43" s="41"/>
      <c r="G43" s="86"/>
      <c r="H43" s="448"/>
    </row>
    <row r="44" spans="1:8" ht="17.25" customHeight="1">
      <c r="A44" s="193"/>
      <c r="B44" s="86"/>
      <c r="C44" s="41">
        <v>7</v>
      </c>
      <c r="D44" s="41"/>
      <c r="E44" s="388" t="s">
        <v>478</v>
      </c>
      <c r="F44" s="41"/>
      <c r="G44" s="86"/>
      <c r="H44" s="99"/>
    </row>
    <row r="45" spans="1:8" ht="13.5" customHeight="1">
      <c r="A45" s="193"/>
      <c r="B45" s="86"/>
      <c r="C45" s="41"/>
      <c r="D45" s="41"/>
      <c r="E45" s="388"/>
      <c r="F45" s="41"/>
      <c r="G45" s="86"/>
      <c r="H45" s="433"/>
    </row>
    <row r="46" spans="1:8" ht="17.25" customHeight="1">
      <c r="A46" s="193"/>
      <c r="B46" s="86"/>
      <c r="C46" s="41">
        <v>8</v>
      </c>
      <c r="D46" s="41"/>
      <c r="E46" s="388" t="s">
        <v>484</v>
      </c>
      <c r="F46" s="41"/>
      <c r="G46" s="86">
        <f>+'3. sz. m. (mód) '!G107</f>
        <v>0</v>
      </c>
      <c r="H46" s="99">
        <f>+'3. sz. m. (mód) '!H107</f>
        <v>0</v>
      </c>
    </row>
    <row r="47" spans="1:8" ht="14.25" customHeight="1">
      <c r="A47" s="193"/>
      <c r="B47" s="86"/>
      <c r="C47" s="41"/>
      <c r="D47" s="41"/>
      <c r="E47" s="45"/>
      <c r="F47" s="41"/>
      <c r="G47" s="86"/>
      <c r="H47" s="433"/>
    </row>
    <row r="48" spans="1:8" ht="17.25" customHeight="1">
      <c r="A48" s="200"/>
      <c r="B48" s="88"/>
      <c r="C48" s="87"/>
      <c r="D48" s="87"/>
      <c r="E48" s="225" t="s">
        <v>60</v>
      </c>
      <c r="F48" s="87">
        <f>+F8+F9+F15+F30+F38+F18+F42</f>
        <v>900775</v>
      </c>
      <c r="G48" s="88">
        <f t="shared" ref="G48" si="10">+G8+G9+G15+G30+G38+G18+G42+G44</f>
        <v>953472</v>
      </c>
      <c r="H48" s="443">
        <f>+H8+H9+H15+H30+H38+H18+H42+H44+H19</f>
        <v>716406</v>
      </c>
    </row>
    <row r="49" spans="1:8" ht="17.25" customHeight="1">
      <c r="A49" s="193"/>
      <c r="B49" s="86"/>
      <c r="C49" s="41"/>
      <c r="D49" s="41"/>
      <c r="E49" s="87" t="s">
        <v>175</v>
      </c>
      <c r="F49" s="87">
        <f t="shared" ref="F49" si="11">+F16+F24+F25+F31+F37+F41</f>
        <v>260599</v>
      </c>
      <c r="G49" s="88">
        <f>+G16+G24+G25+G31+G37+G41+G46</f>
        <v>299149</v>
      </c>
      <c r="H49" s="443">
        <f>+H16+H24+H25+H31+H37+H41+H46</f>
        <v>226241</v>
      </c>
    </row>
    <row r="50" spans="1:8" ht="17.25" customHeight="1">
      <c r="A50" s="222"/>
      <c r="B50" s="95"/>
      <c r="C50" s="45"/>
      <c r="D50" s="45"/>
      <c r="E50" s="280" t="s">
        <v>246</v>
      </c>
      <c r="F50" s="261">
        <f t="shared" ref="F50" si="12">-F42-F41</f>
        <v>-136688</v>
      </c>
      <c r="G50" s="88">
        <f t="shared" ref="G50:H50" si="13">-G42-G41</f>
        <v>-139110</v>
      </c>
      <c r="H50" s="443">
        <f t="shared" si="13"/>
        <v>-129867</v>
      </c>
    </row>
    <row r="51" spans="1:8" ht="12.75" customHeight="1">
      <c r="A51" s="222"/>
      <c r="B51" s="95"/>
      <c r="C51" s="45"/>
      <c r="D51" s="45"/>
      <c r="E51" s="284"/>
      <c r="F51" s="45"/>
      <c r="G51" s="86"/>
      <c r="H51" s="99"/>
    </row>
    <row r="52" spans="1:8" ht="17.25" customHeight="1">
      <c r="A52" s="222"/>
      <c r="B52" s="95"/>
      <c r="C52" s="45"/>
      <c r="D52" s="45"/>
      <c r="E52" s="227" t="s">
        <v>44</v>
      </c>
      <c r="F52" s="261">
        <f t="shared" ref="F52" si="14">+F48+F49+F50</f>
        <v>1024686</v>
      </c>
      <c r="G52" s="88">
        <f t="shared" ref="G52" si="15">+G48+G49+G50</f>
        <v>1113511</v>
      </c>
      <c r="H52" s="443">
        <f>+H48+H49+H50</f>
        <v>812780</v>
      </c>
    </row>
    <row r="53" spans="1:8" ht="8.25" customHeight="1">
      <c r="A53" s="193"/>
      <c r="B53" s="86"/>
      <c r="C53" s="41"/>
      <c r="D53" s="41"/>
      <c r="E53" s="415"/>
      <c r="F53" s="188"/>
      <c r="G53" s="302"/>
      <c r="H53" s="99"/>
    </row>
    <row r="54" spans="1:8" ht="17.25" customHeight="1">
      <c r="A54" s="222"/>
      <c r="B54" s="95"/>
      <c r="C54" s="45"/>
      <c r="D54" s="86"/>
      <c r="E54" s="185" t="s">
        <v>248</v>
      </c>
      <c r="F54" s="226"/>
      <c r="G54" s="86"/>
      <c r="H54" s="99"/>
    </row>
    <row r="55" spans="1:8" ht="17.25" customHeight="1">
      <c r="A55" s="222"/>
      <c r="B55" s="95"/>
      <c r="C55" s="45"/>
      <c r="D55" s="86"/>
      <c r="E55" s="194"/>
      <c r="F55" s="226"/>
      <c r="G55" s="86"/>
      <c r="H55" s="99"/>
    </row>
    <row r="56" spans="1:8" ht="17.25" customHeight="1">
      <c r="A56" s="222"/>
      <c r="B56" s="95"/>
      <c r="C56" s="45"/>
      <c r="D56" s="86">
        <v>1</v>
      </c>
      <c r="E56" s="194" t="s">
        <v>249</v>
      </c>
      <c r="F56" s="226">
        <f>+'4 sz. m.(mód) '!G565-'2. sz. m. (mód)'!F48-F50-F41+'4 sz. m.(mód) '!G596</f>
        <v>0</v>
      </c>
      <c r="G56" s="88">
        <f>+'4 sz. m.(mód) '!H565-'2. sz. m. (mód)'!G48-G50-G41+'4 sz. m.(mód) '!H596</f>
        <v>0</v>
      </c>
      <c r="H56" s="432"/>
    </row>
    <row r="57" spans="1:8" ht="17.25" customHeight="1">
      <c r="A57" s="222"/>
      <c r="B57" s="95"/>
      <c r="C57" s="45"/>
      <c r="D57" s="90">
        <v>2</v>
      </c>
      <c r="E57" s="196" t="s">
        <v>250</v>
      </c>
      <c r="F57" s="226">
        <f>+'4 sz. m.(mód) '!G584+'4 sz. m.(mód) '!G593-'2. sz. m. (mód)'!F49+F41+'4 sz. m.(mód) '!G597</f>
        <v>0</v>
      </c>
      <c r="G57" s="88">
        <f>+'4 sz. m.(mód) '!H584+'4 sz. m.(mód) '!H593-'2. sz. m. (mód)'!G49+G41+'4 sz. m.(mód) '!H597</f>
        <v>0</v>
      </c>
      <c r="H57" s="432"/>
    </row>
    <row r="58" spans="1:8" ht="17.25" customHeight="1" thickBot="1">
      <c r="A58" s="201"/>
      <c r="B58" s="202"/>
      <c r="C58" s="202"/>
      <c r="D58" s="202"/>
      <c r="E58" s="203"/>
      <c r="F58" s="202"/>
      <c r="G58" s="202"/>
      <c r="H58" s="431"/>
    </row>
    <row r="59" spans="1:8">
      <c r="A59" s="66"/>
      <c r="B59" s="66"/>
      <c r="C59" s="66"/>
      <c r="D59" s="66"/>
      <c r="F59" s="170"/>
      <c r="G59" s="204"/>
      <c r="H59" s="204"/>
    </row>
  </sheetData>
  <mergeCells count="1">
    <mergeCell ref="A1:G1"/>
  </mergeCells>
  <phoneticPr fontId="2" type="noConversion"/>
  <conditionalFormatting sqref="D36:F36">
    <cfRule type="cellIs" dxfId="9" priority="37" stopIfTrue="1" operator="equal">
      <formula>"f51"</formula>
    </cfRule>
  </conditionalFormatting>
  <conditionalFormatting sqref="G8:H8">
    <cfRule type="cellIs" dxfId="8" priority="19" operator="equal">
      <formula>#REF!</formula>
    </cfRule>
  </conditionalFormatting>
  <conditionalFormatting sqref="G9:H57">
    <cfRule type="cellIs" dxfId="7" priority="18" operator="equal">
      <formula>#REF!</formula>
    </cfRule>
  </conditionalFormatting>
  <printOptions horizontalCentered="1"/>
  <pageMargins left="0.19685039370078741" right="0.19685039370078741" top="0.35433070866141736" bottom="0.35433070866141736" header="3.937007874015748E-2" footer="0.11811023622047245"/>
  <pageSetup paperSize="9" scale="70" orientation="portrait" horizontalDpi="300" verticalDpi="300" r:id="rId1"/>
  <headerFooter alignWithMargins="0">
    <oddHeader>&amp;R2.melléklet a 7/2020.(VI.19.)
önkormányzati rendelethez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5"/>
  <sheetViews>
    <sheetView workbookViewId="0">
      <selection activeCell="K14" sqref="K14"/>
    </sheetView>
  </sheetViews>
  <sheetFormatPr defaultRowHeight="12.75"/>
  <cols>
    <col min="1" max="1" width="42" customWidth="1"/>
    <col min="2" max="2" width="13.28515625" customWidth="1"/>
    <col min="3" max="3" width="9.7109375" customWidth="1"/>
    <col min="4" max="4" width="9" customWidth="1"/>
    <col min="5" max="5" width="13.28515625" customWidth="1"/>
  </cols>
  <sheetData>
    <row r="1" spans="1:5">
      <c r="B1" s="451" t="s">
        <v>1084</v>
      </c>
    </row>
    <row r="2" spans="1:5">
      <c r="B2" s="451"/>
    </row>
    <row r="3" spans="1:5" ht="15.75">
      <c r="A3" s="735" t="s">
        <v>1050</v>
      </c>
      <c r="B3" s="735"/>
      <c r="C3" s="735"/>
      <c r="D3" s="735"/>
      <c r="E3" s="735"/>
    </row>
    <row r="6" spans="1:5">
      <c r="B6" s="452" t="s">
        <v>498</v>
      </c>
      <c r="C6" s="452" t="s">
        <v>499</v>
      </c>
      <c r="D6" s="452" t="s">
        <v>500</v>
      </c>
      <c r="E6" s="452" t="s">
        <v>501</v>
      </c>
    </row>
    <row r="7" spans="1:5">
      <c r="A7" s="453" t="s">
        <v>502</v>
      </c>
      <c r="B7" s="691">
        <v>325080</v>
      </c>
      <c r="C7" s="454">
        <v>2407</v>
      </c>
      <c r="D7" s="454">
        <v>18426</v>
      </c>
      <c r="E7" s="454">
        <v>0</v>
      </c>
    </row>
    <row r="8" spans="1:5">
      <c r="A8" s="453" t="s">
        <v>503</v>
      </c>
      <c r="B8" s="691">
        <v>547657</v>
      </c>
      <c r="C8" s="454">
        <v>51618</v>
      </c>
      <c r="D8" s="454">
        <v>51433</v>
      </c>
      <c r="E8" s="454">
        <v>47660</v>
      </c>
    </row>
    <row r="9" spans="1:5" ht="25.5">
      <c r="A9" s="455" t="s">
        <v>504</v>
      </c>
      <c r="B9" s="454">
        <f>+B7-B8</f>
        <v>-222577</v>
      </c>
      <c r="C9" s="454">
        <f t="shared" ref="C9" si="0">+C7-C8</f>
        <v>-49211</v>
      </c>
      <c r="D9" s="454">
        <f>+D7-D8</f>
        <v>-33007</v>
      </c>
      <c r="E9" s="454">
        <f>+E7-E8</f>
        <v>-47660</v>
      </c>
    </row>
    <row r="10" spans="1:5">
      <c r="A10" s="453" t="s">
        <v>505</v>
      </c>
      <c r="B10" s="454">
        <v>465976</v>
      </c>
      <c r="C10" s="454">
        <v>49642</v>
      </c>
      <c r="D10" s="454">
        <v>33326</v>
      </c>
      <c r="E10" s="454">
        <v>47790</v>
      </c>
    </row>
    <row r="11" spans="1:5">
      <c r="A11" s="453" t="s">
        <v>506</v>
      </c>
      <c r="B11" s="454">
        <v>143626</v>
      </c>
      <c r="C11" s="454"/>
      <c r="D11" s="454"/>
      <c r="E11" s="454"/>
    </row>
    <row r="12" spans="1:5">
      <c r="A12" s="456" t="s">
        <v>507</v>
      </c>
      <c r="B12" s="454">
        <f t="shared" ref="B12:C12" si="1">+B10-B11</f>
        <v>322350</v>
      </c>
      <c r="C12" s="454">
        <f t="shared" si="1"/>
        <v>49642</v>
      </c>
      <c r="D12" s="454">
        <f>+D10-D11</f>
        <v>33326</v>
      </c>
      <c r="E12" s="454">
        <f>+E10-E11</f>
        <v>47790</v>
      </c>
    </row>
    <row r="13" spans="1:5">
      <c r="A13" s="456" t="s">
        <v>508</v>
      </c>
      <c r="B13" s="454">
        <f t="shared" ref="B13:C13" si="2">+B9+B12</f>
        <v>99773</v>
      </c>
      <c r="C13" s="454">
        <f t="shared" si="2"/>
        <v>431</v>
      </c>
      <c r="D13" s="454">
        <f>+D9+D12</f>
        <v>319</v>
      </c>
      <c r="E13" s="454">
        <f>+E9+E12</f>
        <v>130</v>
      </c>
    </row>
    <row r="14" spans="1:5">
      <c r="A14" s="453" t="s">
        <v>509</v>
      </c>
      <c r="B14" s="453"/>
      <c r="C14" s="454"/>
      <c r="D14" s="454"/>
      <c r="E14" s="454"/>
    </row>
    <row r="15" spans="1:5">
      <c r="A15" s="453" t="s">
        <v>510</v>
      </c>
      <c r="B15" s="454"/>
      <c r="C15" s="454"/>
      <c r="D15" s="454"/>
      <c r="E15" s="454"/>
    </row>
    <row r="16" spans="1:5" ht="25.5">
      <c r="A16" s="455" t="s">
        <v>511</v>
      </c>
      <c r="B16" s="454"/>
      <c r="C16" s="454"/>
      <c r="D16" s="454"/>
      <c r="E16" s="454"/>
    </row>
    <row r="17" spans="1:5">
      <c r="A17" s="453" t="s">
        <v>512</v>
      </c>
      <c r="B17" s="454"/>
      <c r="C17" s="454"/>
      <c r="D17" s="454"/>
      <c r="E17" s="454"/>
    </row>
    <row r="18" spans="1:5">
      <c r="A18" s="453" t="s">
        <v>513</v>
      </c>
      <c r="B18" s="454"/>
      <c r="C18" s="454"/>
      <c r="D18" s="454"/>
      <c r="E18" s="454"/>
    </row>
    <row r="19" spans="1:5" ht="25.5">
      <c r="A19" s="455" t="s">
        <v>514</v>
      </c>
      <c r="B19" s="454"/>
      <c r="C19" s="454"/>
      <c r="D19" s="454"/>
      <c r="E19" s="454"/>
    </row>
    <row r="20" spans="1:5">
      <c r="A20" s="453" t="s">
        <v>515</v>
      </c>
      <c r="B20" s="454"/>
      <c r="C20" s="454"/>
      <c r="D20" s="454"/>
      <c r="E20" s="454"/>
    </row>
    <row r="21" spans="1:5">
      <c r="A21" s="453" t="s">
        <v>516</v>
      </c>
      <c r="B21" s="454">
        <f t="shared" ref="B21:C21" si="3">+B13</f>
        <v>99773</v>
      </c>
      <c r="C21" s="454">
        <f t="shared" si="3"/>
        <v>431</v>
      </c>
      <c r="D21" s="454">
        <f>+D13</f>
        <v>319</v>
      </c>
      <c r="E21" s="454">
        <f>+E13</f>
        <v>130</v>
      </c>
    </row>
    <row r="22" spans="1:5" ht="25.5">
      <c r="A22" s="457" t="s">
        <v>517</v>
      </c>
      <c r="B22" s="454">
        <v>87388</v>
      </c>
      <c r="C22" s="454">
        <v>55</v>
      </c>
      <c r="D22" s="454">
        <v>83</v>
      </c>
      <c r="E22" s="454"/>
    </row>
    <row r="23" spans="1:5">
      <c r="A23" s="453" t="s">
        <v>518</v>
      </c>
      <c r="B23" s="454">
        <f>+B21-B22</f>
        <v>12385</v>
      </c>
      <c r="C23" s="454">
        <f t="shared" ref="C23:D23" si="4">+C13-C22</f>
        <v>376</v>
      </c>
      <c r="D23" s="454">
        <f t="shared" si="4"/>
        <v>236</v>
      </c>
      <c r="E23" s="454">
        <f>+E13-E22</f>
        <v>130</v>
      </c>
    </row>
    <row r="24" spans="1:5" ht="25.5">
      <c r="A24" s="457" t="s">
        <v>519</v>
      </c>
      <c r="B24" s="454"/>
      <c r="C24" s="454"/>
      <c r="D24" s="454"/>
      <c r="E24" s="454"/>
    </row>
    <row r="25" spans="1:5" ht="25.5">
      <c r="A25" s="457" t="s">
        <v>520</v>
      </c>
      <c r="B25" s="454"/>
      <c r="C25" s="454"/>
      <c r="D25" s="454"/>
      <c r="E25" s="454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61"/>
  <sheetViews>
    <sheetView workbookViewId="0">
      <selection activeCell="D2" sqref="D2"/>
    </sheetView>
  </sheetViews>
  <sheetFormatPr defaultRowHeight="12.75"/>
  <cols>
    <col min="1" max="1" width="12" style="458" customWidth="1"/>
    <col min="2" max="2" width="23.7109375" style="458" customWidth="1"/>
    <col min="3" max="3" width="24.7109375" style="458" customWidth="1"/>
    <col min="4" max="4" width="11.85546875" style="458" customWidth="1"/>
    <col min="5" max="5" width="13.85546875" style="458" customWidth="1"/>
    <col min="6" max="16384" width="9.140625" style="458"/>
  </cols>
  <sheetData>
    <row r="1" spans="1:5">
      <c r="D1" s="598" t="s">
        <v>1085</v>
      </c>
    </row>
    <row r="2" spans="1:5" ht="13.5">
      <c r="A2" s="460"/>
      <c r="E2" s="599" t="s">
        <v>159</v>
      </c>
    </row>
    <row r="3" spans="1:5" ht="46.5" customHeight="1">
      <c r="A3" s="737" t="s">
        <v>1078</v>
      </c>
      <c r="B3" s="737"/>
      <c r="C3" s="737"/>
      <c r="D3" s="737"/>
      <c r="E3" s="737"/>
    </row>
    <row r="4" spans="1:5" ht="15.75">
      <c r="A4" s="738" t="s">
        <v>521</v>
      </c>
      <c r="B4" s="738"/>
      <c r="C4" s="738"/>
      <c r="D4" s="738"/>
      <c r="E4" s="738"/>
    </row>
    <row r="5" spans="1:5" ht="15.75">
      <c r="A5" s="738" t="s">
        <v>522</v>
      </c>
      <c r="B5" s="738"/>
      <c r="C5" s="738"/>
      <c r="D5" s="738"/>
      <c r="E5" s="738"/>
    </row>
    <row r="6" spans="1:5" ht="45" customHeight="1" thickBot="1">
      <c r="A6" s="736" t="s">
        <v>523</v>
      </c>
      <c r="B6" s="736"/>
      <c r="C6" s="736"/>
      <c r="D6" s="736"/>
      <c r="E6" s="736"/>
    </row>
    <row r="7" spans="1:5" ht="17.25" thickTop="1" thickBot="1">
      <c r="A7" s="461" t="s">
        <v>136</v>
      </c>
      <c r="B7" s="462" t="s">
        <v>524</v>
      </c>
      <c r="C7" s="462" t="s">
        <v>1</v>
      </c>
      <c r="D7" s="462" t="s">
        <v>525</v>
      </c>
      <c r="E7" s="462" t="s">
        <v>526</v>
      </c>
    </row>
    <row r="8" spans="1:5" ht="15" customHeight="1" thickTop="1" thickBot="1">
      <c r="A8" s="463" t="s">
        <v>7</v>
      </c>
      <c r="B8" s="464" t="s">
        <v>527</v>
      </c>
      <c r="C8" s="465" t="s">
        <v>528</v>
      </c>
      <c r="D8" s="464">
        <v>1399</v>
      </c>
      <c r="E8" s="464" t="s">
        <v>529</v>
      </c>
    </row>
    <row r="9" spans="1:5" ht="15" customHeight="1" thickBot="1">
      <c r="A9" s="463" t="s">
        <v>10</v>
      </c>
      <c r="B9" s="464">
        <v>12</v>
      </c>
      <c r="C9" s="465" t="s">
        <v>530</v>
      </c>
      <c r="D9" s="464">
        <v>4641</v>
      </c>
      <c r="E9" s="464" t="s">
        <v>529</v>
      </c>
    </row>
    <row r="10" spans="1:5" ht="15" customHeight="1" thickBot="1">
      <c r="A10" s="463" t="s">
        <v>11</v>
      </c>
      <c r="B10" s="464">
        <v>18</v>
      </c>
      <c r="C10" s="465" t="s">
        <v>531</v>
      </c>
      <c r="D10" s="464">
        <v>5549</v>
      </c>
      <c r="E10" s="464" t="s">
        <v>529</v>
      </c>
    </row>
    <row r="11" spans="1:5" ht="15" customHeight="1" thickBot="1">
      <c r="A11" s="463" t="s">
        <v>12</v>
      </c>
      <c r="B11" s="464">
        <v>93</v>
      </c>
      <c r="C11" s="465" t="s">
        <v>532</v>
      </c>
      <c r="D11" s="464">
        <v>7189</v>
      </c>
      <c r="E11" s="464" t="s">
        <v>529</v>
      </c>
    </row>
    <row r="12" spans="1:5" ht="15" customHeight="1" thickBot="1">
      <c r="A12" s="463" t="s">
        <v>13</v>
      </c>
      <c r="B12" s="464">
        <v>160</v>
      </c>
      <c r="C12" s="465" t="s">
        <v>533</v>
      </c>
      <c r="D12" s="464">
        <v>7625</v>
      </c>
      <c r="E12" s="464" t="s">
        <v>529</v>
      </c>
    </row>
    <row r="13" spans="1:5" ht="15" customHeight="1" thickBot="1">
      <c r="A13" s="463" t="s">
        <v>14</v>
      </c>
      <c r="B13" s="464">
        <v>161</v>
      </c>
      <c r="C13" s="465" t="s">
        <v>534</v>
      </c>
      <c r="D13" s="464">
        <v>2131</v>
      </c>
      <c r="E13" s="464" t="s">
        <v>529</v>
      </c>
    </row>
    <row r="14" spans="1:5" ht="15" customHeight="1" thickBot="1">
      <c r="A14" s="463" t="s">
        <v>15</v>
      </c>
      <c r="B14" s="464">
        <v>233</v>
      </c>
      <c r="C14" s="465" t="s">
        <v>532</v>
      </c>
      <c r="D14" s="464">
        <v>5821</v>
      </c>
      <c r="E14" s="464" t="s">
        <v>529</v>
      </c>
    </row>
    <row r="15" spans="1:5" ht="15" customHeight="1" thickBot="1">
      <c r="A15" s="463" t="s">
        <v>16</v>
      </c>
      <c r="B15" s="464">
        <v>234</v>
      </c>
      <c r="C15" s="465" t="s">
        <v>535</v>
      </c>
      <c r="D15" s="464">
        <v>4811</v>
      </c>
      <c r="E15" s="464" t="s">
        <v>529</v>
      </c>
    </row>
    <row r="16" spans="1:5" ht="15" customHeight="1" thickBot="1">
      <c r="A16" s="463" t="s">
        <v>17</v>
      </c>
      <c r="B16" s="464">
        <v>245</v>
      </c>
      <c r="C16" s="465" t="s">
        <v>533</v>
      </c>
      <c r="D16" s="464">
        <v>22488</v>
      </c>
      <c r="E16" s="464" t="s">
        <v>529</v>
      </c>
    </row>
    <row r="17" spans="1:5" ht="15" customHeight="1" thickBot="1">
      <c r="A17" s="463" t="s">
        <v>18</v>
      </c>
      <c r="B17" s="464">
        <v>246</v>
      </c>
      <c r="C17" s="465" t="s">
        <v>536</v>
      </c>
      <c r="D17" s="464">
        <v>3255</v>
      </c>
      <c r="E17" s="464" t="s">
        <v>529</v>
      </c>
    </row>
    <row r="18" spans="1:5" ht="15" customHeight="1" thickBot="1">
      <c r="A18" s="463" t="s">
        <v>19</v>
      </c>
      <c r="B18" s="464">
        <v>277</v>
      </c>
      <c r="C18" s="465" t="s">
        <v>537</v>
      </c>
      <c r="D18" s="464">
        <v>5216</v>
      </c>
      <c r="E18" s="464" t="s">
        <v>529</v>
      </c>
    </row>
    <row r="19" spans="1:5" ht="15" customHeight="1" thickBot="1">
      <c r="A19" s="463" t="s">
        <v>20</v>
      </c>
      <c r="B19" s="464">
        <v>308</v>
      </c>
      <c r="C19" s="465" t="s">
        <v>538</v>
      </c>
      <c r="D19" s="464">
        <v>5514</v>
      </c>
      <c r="E19" s="464" t="s">
        <v>529</v>
      </c>
    </row>
    <row r="20" spans="1:5" ht="15" customHeight="1" thickBot="1">
      <c r="A20" s="463" t="s">
        <v>21</v>
      </c>
      <c r="B20" s="464">
        <v>324</v>
      </c>
      <c r="C20" s="465" t="s">
        <v>539</v>
      </c>
      <c r="D20" s="464">
        <v>5079</v>
      </c>
      <c r="E20" s="464" t="s">
        <v>529</v>
      </c>
    </row>
    <row r="21" spans="1:5" ht="15" customHeight="1" thickBot="1">
      <c r="A21" s="463" t="s">
        <v>22</v>
      </c>
      <c r="B21" s="464">
        <v>365</v>
      </c>
      <c r="C21" s="465" t="s">
        <v>537</v>
      </c>
      <c r="D21" s="464">
        <v>7555</v>
      </c>
      <c r="E21" s="464" t="s">
        <v>529</v>
      </c>
    </row>
    <row r="22" spans="1:5" ht="15" customHeight="1" thickBot="1">
      <c r="A22" s="463" t="s">
        <v>23</v>
      </c>
      <c r="B22" s="464">
        <v>406</v>
      </c>
      <c r="C22" s="465" t="s">
        <v>538</v>
      </c>
      <c r="D22" s="464">
        <v>7220</v>
      </c>
      <c r="E22" s="464" t="s">
        <v>529</v>
      </c>
    </row>
    <row r="23" spans="1:5" ht="15" customHeight="1" thickBot="1">
      <c r="A23" s="463" t="s">
        <v>24</v>
      </c>
      <c r="B23" s="464">
        <v>427</v>
      </c>
      <c r="C23" s="465" t="s">
        <v>531</v>
      </c>
      <c r="D23" s="464">
        <v>5853</v>
      </c>
      <c r="E23" s="464" t="s">
        <v>529</v>
      </c>
    </row>
    <row r="24" spans="1:5" ht="15" customHeight="1" thickBot="1">
      <c r="A24" s="463" t="s">
        <v>25</v>
      </c>
      <c r="B24" s="464">
        <v>446</v>
      </c>
      <c r="C24" s="465" t="s">
        <v>538</v>
      </c>
      <c r="D24" s="464">
        <v>5307</v>
      </c>
      <c r="E24" s="464" t="s">
        <v>529</v>
      </c>
    </row>
    <row r="25" spans="1:5" ht="15" customHeight="1" thickBot="1">
      <c r="A25" s="463" t="s">
        <v>26</v>
      </c>
      <c r="B25" s="464">
        <v>474</v>
      </c>
      <c r="C25" s="465" t="s">
        <v>537</v>
      </c>
      <c r="D25" s="464">
        <v>4976</v>
      </c>
      <c r="E25" s="464" t="s">
        <v>529</v>
      </c>
    </row>
    <row r="26" spans="1:5" ht="15" customHeight="1" thickBot="1">
      <c r="A26" s="463" t="s">
        <v>27</v>
      </c>
      <c r="B26" s="464">
        <v>500</v>
      </c>
      <c r="C26" s="465" t="s">
        <v>540</v>
      </c>
      <c r="D26" s="464">
        <v>13825</v>
      </c>
      <c r="E26" s="464" t="s">
        <v>529</v>
      </c>
    </row>
    <row r="27" spans="1:5" ht="15" customHeight="1" thickBot="1">
      <c r="A27" s="463" t="s">
        <v>28</v>
      </c>
      <c r="B27" s="464">
        <v>589</v>
      </c>
      <c r="C27" s="465" t="s">
        <v>541</v>
      </c>
      <c r="D27" s="464">
        <v>5353</v>
      </c>
      <c r="E27" s="464" t="s">
        <v>529</v>
      </c>
    </row>
    <row r="28" spans="1:5" ht="15" customHeight="1" thickBot="1">
      <c r="A28" s="463" t="s">
        <v>29</v>
      </c>
      <c r="B28" s="464">
        <v>590</v>
      </c>
      <c r="C28" s="465" t="s">
        <v>542</v>
      </c>
      <c r="D28" s="464">
        <v>6070</v>
      </c>
      <c r="E28" s="464" t="s">
        <v>529</v>
      </c>
    </row>
    <row r="29" spans="1:5" ht="15" customHeight="1" thickBot="1">
      <c r="A29" s="463" t="s">
        <v>30</v>
      </c>
      <c r="B29" s="464" t="s">
        <v>543</v>
      </c>
      <c r="C29" s="465" t="s">
        <v>544</v>
      </c>
      <c r="D29" s="464">
        <v>2970</v>
      </c>
      <c r="E29" s="464" t="s">
        <v>529</v>
      </c>
    </row>
    <row r="30" spans="1:5" ht="15" customHeight="1" thickBot="1">
      <c r="A30" s="463" t="s">
        <v>31</v>
      </c>
      <c r="B30" s="464">
        <v>631</v>
      </c>
      <c r="C30" s="465" t="s">
        <v>545</v>
      </c>
      <c r="D30" s="464">
        <v>1685</v>
      </c>
      <c r="E30" s="464" t="s">
        <v>529</v>
      </c>
    </row>
    <row r="31" spans="1:5" ht="15" customHeight="1" thickBot="1">
      <c r="A31" s="463" t="s">
        <v>32</v>
      </c>
      <c r="B31" s="464">
        <v>696</v>
      </c>
      <c r="C31" s="465" t="s">
        <v>546</v>
      </c>
      <c r="D31" s="464">
        <v>7398</v>
      </c>
      <c r="E31" s="464" t="s">
        <v>529</v>
      </c>
    </row>
    <row r="32" spans="1:5" ht="15" customHeight="1" thickBot="1">
      <c r="A32" s="463" t="s">
        <v>33</v>
      </c>
      <c r="B32" s="464">
        <v>749</v>
      </c>
      <c r="C32" s="465" t="s">
        <v>547</v>
      </c>
      <c r="D32" s="464">
        <v>8407</v>
      </c>
      <c r="E32" s="464" t="s">
        <v>529</v>
      </c>
    </row>
    <row r="33" spans="1:5" ht="15" customHeight="1" thickBot="1">
      <c r="A33" s="463" t="s">
        <v>34</v>
      </c>
      <c r="B33" s="464">
        <v>750</v>
      </c>
      <c r="C33" s="465" t="s">
        <v>548</v>
      </c>
      <c r="D33" s="464">
        <v>5823</v>
      </c>
      <c r="E33" s="464" t="s">
        <v>529</v>
      </c>
    </row>
    <row r="34" spans="1:5" ht="15" customHeight="1" thickBot="1">
      <c r="A34" s="463" t="s">
        <v>36</v>
      </c>
      <c r="B34" s="464">
        <v>779</v>
      </c>
      <c r="C34" s="465" t="s">
        <v>549</v>
      </c>
      <c r="D34" s="464">
        <v>4081</v>
      </c>
      <c r="E34" s="464" t="s">
        <v>529</v>
      </c>
    </row>
    <row r="35" spans="1:5" ht="15" customHeight="1" thickBot="1">
      <c r="A35" s="463" t="s">
        <v>38</v>
      </c>
      <c r="B35" s="464">
        <v>800</v>
      </c>
      <c r="C35" s="465" t="s">
        <v>549</v>
      </c>
      <c r="D35" s="464">
        <v>7937</v>
      </c>
      <c r="E35" s="464" t="s">
        <v>529</v>
      </c>
    </row>
    <row r="36" spans="1:5" ht="15" customHeight="1" thickBot="1">
      <c r="A36" s="463" t="s">
        <v>41</v>
      </c>
      <c r="B36" s="464">
        <v>849</v>
      </c>
      <c r="C36" s="465" t="s">
        <v>545</v>
      </c>
      <c r="D36" s="464">
        <v>7405</v>
      </c>
      <c r="E36" s="464" t="s">
        <v>529</v>
      </c>
    </row>
    <row r="37" spans="1:5" ht="15" customHeight="1" thickBot="1">
      <c r="A37" s="463" t="s">
        <v>43</v>
      </c>
      <c r="B37" s="464">
        <v>902</v>
      </c>
      <c r="C37" s="465" t="s">
        <v>550</v>
      </c>
      <c r="D37" s="464">
        <v>477</v>
      </c>
      <c r="E37" s="464" t="s">
        <v>529</v>
      </c>
    </row>
    <row r="38" spans="1:5" ht="15" customHeight="1" thickBot="1">
      <c r="A38" s="463" t="s">
        <v>185</v>
      </c>
      <c r="B38" s="464">
        <v>905</v>
      </c>
      <c r="C38" s="465" t="s">
        <v>541</v>
      </c>
      <c r="D38" s="464">
        <v>6887</v>
      </c>
      <c r="E38" s="464" t="s">
        <v>529</v>
      </c>
    </row>
    <row r="39" spans="1:5" ht="15" customHeight="1" thickBot="1">
      <c r="A39" s="463" t="s">
        <v>186</v>
      </c>
      <c r="B39" s="464">
        <v>944</v>
      </c>
      <c r="C39" s="465" t="s">
        <v>545</v>
      </c>
      <c r="D39" s="464">
        <v>1993</v>
      </c>
      <c r="E39" s="464" t="s">
        <v>529</v>
      </c>
    </row>
    <row r="40" spans="1:5" ht="15" customHeight="1" thickBot="1">
      <c r="A40" s="463" t="s">
        <v>187</v>
      </c>
      <c r="B40" s="464">
        <v>945</v>
      </c>
      <c r="C40" s="465" t="s">
        <v>551</v>
      </c>
      <c r="D40" s="464">
        <v>12476</v>
      </c>
      <c r="E40" s="464" t="s">
        <v>529</v>
      </c>
    </row>
    <row r="41" spans="1:5" ht="15" customHeight="1" thickBot="1">
      <c r="A41" s="463" t="s">
        <v>214</v>
      </c>
      <c r="B41" s="464">
        <v>949</v>
      </c>
      <c r="C41" s="465" t="s">
        <v>552</v>
      </c>
      <c r="D41" s="464">
        <v>653</v>
      </c>
      <c r="E41" s="464" t="s">
        <v>529</v>
      </c>
    </row>
    <row r="42" spans="1:5" ht="15" customHeight="1" thickBot="1">
      <c r="A42" s="463" t="s">
        <v>215</v>
      </c>
      <c r="B42" s="464">
        <v>969</v>
      </c>
      <c r="C42" s="465" t="s">
        <v>549</v>
      </c>
      <c r="D42" s="464">
        <v>1176</v>
      </c>
      <c r="E42" s="464" t="s">
        <v>529</v>
      </c>
    </row>
    <row r="43" spans="1:5" ht="15" customHeight="1" thickBot="1">
      <c r="A43" s="463" t="s">
        <v>216</v>
      </c>
      <c r="B43" s="464">
        <v>992</v>
      </c>
      <c r="C43" s="465" t="s">
        <v>548</v>
      </c>
      <c r="D43" s="464">
        <v>1086</v>
      </c>
      <c r="E43" s="464" t="s">
        <v>529</v>
      </c>
    </row>
    <row r="44" spans="1:5" ht="15" customHeight="1" thickBot="1">
      <c r="A44" s="463" t="s">
        <v>217</v>
      </c>
      <c r="B44" s="464" t="s">
        <v>553</v>
      </c>
      <c r="C44" s="465" t="s">
        <v>536</v>
      </c>
      <c r="D44" s="464">
        <v>891</v>
      </c>
      <c r="E44" s="464" t="s">
        <v>529</v>
      </c>
    </row>
    <row r="45" spans="1:5" ht="15" customHeight="1" thickBot="1">
      <c r="A45" s="463" t="s">
        <v>218</v>
      </c>
      <c r="B45" s="464" t="s">
        <v>554</v>
      </c>
      <c r="C45" s="465" t="s">
        <v>536</v>
      </c>
      <c r="D45" s="464">
        <v>966</v>
      </c>
      <c r="E45" s="464" t="s">
        <v>529</v>
      </c>
    </row>
    <row r="46" spans="1:5" ht="15" customHeight="1" thickBot="1">
      <c r="A46" s="463" t="s">
        <v>219</v>
      </c>
      <c r="B46" s="464">
        <v>1025</v>
      </c>
      <c r="C46" s="465" t="s">
        <v>546</v>
      </c>
      <c r="D46" s="464">
        <v>1121</v>
      </c>
      <c r="E46" s="464" t="s">
        <v>529</v>
      </c>
    </row>
    <row r="47" spans="1:5" ht="15" customHeight="1" thickBot="1">
      <c r="A47" s="463" t="s">
        <v>220</v>
      </c>
      <c r="B47" s="464">
        <v>1055</v>
      </c>
      <c r="C47" s="465" t="s">
        <v>551</v>
      </c>
      <c r="D47" s="464">
        <v>21346</v>
      </c>
      <c r="E47" s="464" t="s">
        <v>529</v>
      </c>
    </row>
    <row r="48" spans="1:5" ht="15" customHeight="1" thickBot="1">
      <c r="A48" s="463" t="s">
        <v>221</v>
      </c>
      <c r="B48" s="464">
        <v>1056</v>
      </c>
      <c r="C48" s="465" t="s">
        <v>540</v>
      </c>
      <c r="D48" s="464">
        <v>1207</v>
      </c>
      <c r="E48" s="464" t="s">
        <v>529</v>
      </c>
    </row>
    <row r="49" spans="1:5" ht="15" customHeight="1" thickBot="1">
      <c r="A49" s="463" t="s">
        <v>400</v>
      </c>
      <c r="B49" s="464" t="s">
        <v>555</v>
      </c>
      <c r="C49" s="465" t="s">
        <v>556</v>
      </c>
      <c r="D49" s="464">
        <v>3930</v>
      </c>
      <c r="E49" s="464" t="s">
        <v>529</v>
      </c>
    </row>
    <row r="50" spans="1:5" ht="15" customHeight="1" thickBot="1">
      <c r="A50" s="463" t="s">
        <v>479</v>
      </c>
      <c r="B50" s="464" t="s">
        <v>557</v>
      </c>
      <c r="C50" s="465" t="s">
        <v>556</v>
      </c>
      <c r="D50" s="464">
        <v>4648</v>
      </c>
      <c r="E50" s="464" t="s">
        <v>529</v>
      </c>
    </row>
    <row r="51" spans="1:5" ht="15" customHeight="1" thickBot="1">
      <c r="A51" s="463" t="s">
        <v>481</v>
      </c>
      <c r="B51" s="464">
        <v>1096</v>
      </c>
      <c r="C51" s="465" t="s">
        <v>536</v>
      </c>
      <c r="D51" s="464">
        <v>630</v>
      </c>
      <c r="E51" s="464" t="s">
        <v>529</v>
      </c>
    </row>
    <row r="52" spans="1:5" ht="15" customHeight="1" thickBot="1">
      <c r="A52" s="463" t="s">
        <v>558</v>
      </c>
      <c r="B52" s="464">
        <v>1129</v>
      </c>
      <c r="C52" s="465" t="s">
        <v>548</v>
      </c>
      <c r="D52" s="464">
        <v>839</v>
      </c>
      <c r="E52" s="464" t="s">
        <v>529</v>
      </c>
    </row>
    <row r="53" spans="1:5" ht="15" customHeight="1" thickBot="1">
      <c r="A53" s="463" t="s">
        <v>559</v>
      </c>
      <c r="B53" s="464">
        <v>1146</v>
      </c>
      <c r="C53" s="465" t="s">
        <v>549</v>
      </c>
      <c r="D53" s="464">
        <v>705</v>
      </c>
      <c r="E53" s="464" t="s">
        <v>529</v>
      </c>
    </row>
    <row r="54" spans="1:5" ht="15" customHeight="1" thickBot="1">
      <c r="A54" s="463" t="s">
        <v>560</v>
      </c>
      <c r="B54" s="464">
        <v>650</v>
      </c>
      <c r="C54" s="465" t="s">
        <v>561</v>
      </c>
      <c r="D54" s="464">
        <v>140</v>
      </c>
      <c r="E54" s="464" t="s">
        <v>562</v>
      </c>
    </row>
    <row r="55" spans="1:5" ht="15" customHeight="1" thickBot="1">
      <c r="A55" s="463" t="s">
        <v>563</v>
      </c>
      <c r="B55" s="464">
        <v>1083</v>
      </c>
      <c r="C55" s="465" t="s">
        <v>564</v>
      </c>
      <c r="D55" s="464">
        <v>123</v>
      </c>
      <c r="E55" s="464" t="s">
        <v>562</v>
      </c>
    </row>
    <row r="56" spans="1:5" ht="15" customHeight="1" thickBot="1">
      <c r="A56" s="466" t="s">
        <v>565</v>
      </c>
      <c r="B56" s="467">
        <v>42</v>
      </c>
      <c r="C56" s="468" t="s">
        <v>566</v>
      </c>
      <c r="D56" s="467">
        <v>40</v>
      </c>
      <c r="E56" s="467" t="s">
        <v>529</v>
      </c>
    </row>
    <row r="57" spans="1:5" ht="13.5" thickTop="1">
      <c r="A57" s="469"/>
    </row>
    <row r="58" spans="1:5" ht="33" customHeight="1">
      <c r="A58" s="736" t="s">
        <v>567</v>
      </c>
      <c r="B58" s="736"/>
      <c r="C58" s="736"/>
      <c r="D58" s="736"/>
      <c r="E58" s="736"/>
    </row>
    <row r="59" spans="1:5" ht="13.5" thickBot="1"/>
    <row r="60" spans="1:5" ht="17.25" thickTop="1" thickBot="1">
      <c r="A60" s="461" t="s">
        <v>136</v>
      </c>
      <c r="B60" s="462" t="s">
        <v>568</v>
      </c>
      <c r="C60" s="462" t="s">
        <v>1</v>
      </c>
      <c r="D60" s="462" t="s">
        <v>525</v>
      </c>
      <c r="E60" s="470" t="s">
        <v>526</v>
      </c>
    </row>
    <row r="61" spans="1:5" ht="14.25" thickTop="1" thickBot="1">
      <c r="A61" s="463" t="s">
        <v>7</v>
      </c>
      <c r="B61" s="471"/>
      <c r="C61" s="464"/>
      <c r="D61" s="464">
        <v>2969</v>
      </c>
      <c r="E61" s="472" t="s">
        <v>569</v>
      </c>
    </row>
    <row r="62" spans="1:5" ht="13.5" thickBot="1">
      <c r="A62" s="463" t="s">
        <v>10</v>
      </c>
      <c r="B62" s="464">
        <v>58</v>
      </c>
      <c r="C62" s="464"/>
      <c r="D62" s="464">
        <v>34766</v>
      </c>
      <c r="E62" s="473" t="s">
        <v>570</v>
      </c>
    </row>
    <row r="63" spans="1:5" ht="13.5" thickBot="1">
      <c r="A63" s="463" t="s">
        <v>11</v>
      </c>
      <c r="B63" s="464">
        <v>66</v>
      </c>
      <c r="C63" s="464"/>
      <c r="D63" s="464">
        <v>4201</v>
      </c>
      <c r="E63" s="472" t="s">
        <v>569</v>
      </c>
    </row>
    <row r="64" spans="1:5" ht="13.5" thickBot="1">
      <c r="A64" s="463" t="s">
        <v>12</v>
      </c>
      <c r="B64" s="464" t="s">
        <v>571</v>
      </c>
      <c r="C64" s="464"/>
      <c r="D64" s="464">
        <v>11193</v>
      </c>
      <c r="E64" s="472" t="s">
        <v>569</v>
      </c>
    </row>
    <row r="65" spans="1:5" ht="13.5" thickBot="1">
      <c r="A65" s="463" t="s">
        <v>13</v>
      </c>
      <c r="B65" s="464">
        <v>78</v>
      </c>
      <c r="C65" s="464"/>
      <c r="D65" s="464">
        <v>1396</v>
      </c>
      <c r="E65" s="472" t="s">
        <v>569</v>
      </c>
    </row>
    <row r="66" spans="1:5" ht="13.5" thickBot="1">
      <c r="A66" s="463" t="s">
        <v>14</v>
      </c>
      <c r="B66" s="464" t="s">
        <v>572</v>
      </c>
      <c r="C66" s="464"/>
      <c r="D66" s="464">
        <v>1741</v>
      </c>
      <c r="E66" s="472" t="s">
        <v>562</v>
      </c>
    </row>
    <row r="67" spans="1:5" ht="13.5" thickBot="1">
      <c r="A67" s="463" t="s">
        <v>15</v>
      </c>
      <c r="B67" s="464">
        <v>86</v>
      </c>
      <c r="C67" s="464"/>
      <c r="D67" s="464">
        <v>8290</v>
      </c>
      <c r="E67" s="472" t="s">
        <v>569</v>
      </c>
    </row>
    <row r="68" spans="1:5" ht="13.5" thickBot="1">
      <c r="A68" s="463" t="s">
        <v>16</v>
      </c>
      <c r="B68" s="464" t="s">
        <v>573</v>
      </c>
      <c r="C68" s="464"/>
      <c r="D68" s="464">
        <v>9815</v>
      </c>
      <c r="E68" s="472" t="s">
        <v>569</v>
      </c>
    </row>
    <row r="69" spans="1:5" ht="13.5" thickBot="1">
      <c r="A69" s="463" t="s">
        <v>17</v>
      </c>
      <c r="B69" s="464">
        <v>105</v>
      </c>
      <c r="C69" s="464"/>
      <c r="D69" s="464">
        <v>2658</v>
      </c>
      <c r="E69" s="472" t="s">
        <v>569</v>
      </c>
    </row>
    <row r="70" spans="1:5" ht="13.5" thickBot="1">
      <c r="A70" s="463" t="s">
        <v>18</v>
      </c>
      <c r="B70" s="464" t="s">
        <v>574</v>
      </c>
      <c r="C70" s="464"/>
      <c r="D70" s="464">
        <v>104</v>
      </c>
      <c r="E70" s="472" t="s">
        <v>569</v>
      </c>
    </row>
    <row r="71" spans="1:5" ht="15" customHeight="1" thickBot="1">
      <c r="A71" s="463" t="s">
        <v>19</v>
      </c>
      <c r="B71" s="464" t="s">
        <v>575</v>
      </c>
      <c r="C71" s="464"/>
      <c r="D71" s="464">
        <v>2697</v>
      </c>
      <c r="E71" s="472" t="s">
        <v>576</v>
      </c>
    </row>
    <row r="72" spans="1:5" ht="12.75" customHeight="1" thickBot="1">
      <c r="A72" s="463" t="s">
        <v>20</v>
      </c>
      <c r="B72" s="464" t="s">
        <v>577</v>
      </c>
      <c r="C72" s="464"/>
      <c r="D72" s="464">
        <v>1031</v>
      </c>
      <c r="E72" s="472" t="s">
        <v>576</v>
      </c>
    </row>
    <row r="73" spans="1:5" ht="13.5" thickBot="1">
      <c r="A73" s="463" t="s">
        <v>21</v>
      </c>
      <c r="B73" s="464" t="s">
        <v>578</v>
      </c>
      <c r="C73" s="464"/>
      <c r="D73" s="464">
        <v>1562</v>
      </c>
      <c r="E73" s="472" t="s">
        <v>569</v>
      </c>
    </row>
    <row r="74" spans="1:5" ht="13.5" thickBot="1">
      <c r="A74" s="463" t="s">
        <v>22</v>
      </c>
      <c r="B74" s="464" t="s">
        <v>579</v>
      </c>
      <c r="C74" s="464"/>
      <c r="D74" s="464">
        <v>1293</v>
      </c>
      <c r="E74" s="472" t="s">
        <v>569</v>
      </c>
    </row>
    <row r="75" spans="1:5" ht="13.5" thickBot="1">
      <c r="A75" s="463" t="s">
        <v>23</v>
      </c>
      <c r="B75" s="464" t="s">
        <v>580</v>
      </c>
      <c r="C75" s="464"/>
      <c r="D75" s="464">
        <v>6097</v>
      </c>
      <c r="E75" s="472" t="s">
        <v>569</v>
      </c>
    </row>
    <row r="76" spans="1:5" ht="13.5" thickBot="1">
      <c r="A76" s="463" t="s">
        <v>24</v>
      </c>
      <c r="B76" s="464" t="s">
        <v>581</v>
      </c>
      <c r="C76" s="464"/>
      <c r="D76" s="464">
        <v>1150</v>
      </c>
      <c r="E76" s="472" t="s">
        <v>569</v>
      </c>
    </row>
    <row r="77" spans="1:5" ht="13.5" thickBot="1">
      <c r="A77" s="463" t="s">
        <v>25</v>
      </c>
      <c r="B77" s="464" t="s">
        <v>582</v>
      </c>
      <c r="C77" s="464"/>
      <c r="D77" s="464">
        <v>6437</v>
      </c>
      <c r="E77" s="472" t="s">
        <v>569</v>
      </c>
    </row>
    <row r="78" spans="1:5" ht="13.5" thickBot="1">
      <c r="A78" s="463" t="s">
        <v>26</v>
      </c>
      <c r="B78" s="464">
        <v>308</v>
      </c>
      <c r="C78" s="464"/>
      <c r="D78" s="464">
        <v>7292</v>
      </c>
      <c r="E78" s="472" t="s">
        <v>569</v>
      </c>
    </row>
    <row r="79" spans="1:5" ht="13.5" thickBot="1">
      <c r="A79" s="463" t="s">
        <v>27</v>
      </c>
      <c r="B79" s="464">
        <v>311</v>
      </c>
      <c r="C79" s="464"/>
      <c r="D79" s="464">
        <v>1374</v>
      </c>
      <c r="E79" s="472" t="s">
        <v>569</v>
      </c>
    </row>
    <row r="80" spans="1:5" ht="13.5" thickBot="1">
      <c r="A80" s="463" t="s">
        <v>28</v>
      </c>
      <c r="B80" s="464">
        <v>318</v>
      </c>
      <c r="C80" s="464"/>
      <c r="D80" s="464">
        <v>1381</v>
      </c>
      <c r="E80" s="472" t="s">
        <v>569</v>
      </c>
    </row>
    <row r="81" spans="1:5" ht="13.5" thickBot="1">
      <c r="A81" s="463" t="s">
        <v>29</v>
      </c>
      <c r="B81" s="464">
        <v>335</v>
      </c>
      <c r="C81" s="464"/>
      <c r="D81" s="464">
        <v>6117</v>
      </c>
      <c r="E81" s="472" t="s">
        <v>569</v>
      </c>
    </row>
    <row r="82" spans="1:5" ht="13.5" thickBot="1">
      <c r="A82" s="463" t="s">
        <v>30</v>
      </c>
      <c r="B82" s="464">
        <v>341</v>
      </c>
      <c r="C82" s="464"/>
      <c r="D82" s="464">
        <v>579</v>
      </c>
      <c r="E82" s="472" t="s">
        <v>569</v>
      </c>
    </row>
    <row r="83" spans="1:5" ht="13.5" thickBot="1">
      <c r="A83" s="463" t="s">
        <v>31</v>
      </c>
      <c r="B83" s="464" t="s">
        <v>583</v>
      </c>
      <c r="C83" s="464"/>
      <c r="D83" s="464">
        <v>987</v>
      </c>
      <c r="E83" s="472" t="s">
        <v>569</v>
      </c>
    </row>
    <row r="84" spans="1:5" ht="13.5" thickBot="1">
      <c r="A84" s="463" t="s">
        <v>32</v>
      </c>
      <c r="B84" s="464">
        <v>343</v>
      </c>
      <c r="C84" s="464"/>
      <c r="D84" s="464">
        <v>1813</v>
      </c>
      <c r="E84" s="472" t="s">
        <v>569</v>
      </c>
    </row>
    <row r="85" spans="1:5" ht="13.5" thickBot="1">
      <c r="A85" s="463" t="s">
        <v>33</v>
      </c>
      <c r="B85" s="464">
        <v>354</v>
      </c>
      <c r="C85" s="464"/>
      <c r="D85" s="464">
        <v>2406</v>
      </c>
      <c r="E85" s="472" t="s">
        <v>569</v>
      </c>
    </row>
    <row r="86" spans="1:5" ht="13.5" thickBot="1">
      <c r="A86" s="463" t="s">
        <v>34</v>
      </c>
      <c r="B86" s="464">
        <v>356</v>
      </c>
      <c r="C86" s="464"/>
      <c r="D86" s="464">
        <v>6098</v>
      </c>
      <c r="E86" s="472" t="s">
        <v>584</v>
      </c>
    </row>
    <row r="87" spans="1:5" ht="13.5" thickBot="1">
      <c r="A87" s="463" t="s">
        <v>36</v>
      </c>
      <c r="B87" s="464">
        <v>362</v>
      </c>
      <c r="C87" s="464"/>
      <c r="D87" s="464">
        <v>2005</v>
      </c>
      <c r="E87" s="472" t="s">
        <v>562</v>
      </c>
    </row>
    <row r="88" spans="1:5" ht="13.5" thickBot="1">
      <c r="A88" s="463" t="s">
        <v>38</v>
      </c>
      <c r="B88" s="464" t="s">
        <v>585</v>
      </c>
      <c r="C88" s="464"/>
      <c r="D88" s="464">
        <v>2342</v>
      </c>
      <c r="E88" s="472" t="s">
        <v>562</v>
      </c>
    </row>
    <row r="89" spans="1:5" ht="13.5" thickBot="1">
      <c r="A89" s="463" t="s">
        <v>41</v>
      </c>
      <c r="B89" s="464" t="s">
        <v>586</v>
      </c>
      <c r="C89" s="464"/>
      <c r="D89" s="464">
        <v>2325</v>
      </c>
      <c r="E89" s="472" t="s">
        <v>562</v>
      </c>
    </row>
    <row r="90" spans="1:5" ht="13.5" thickBot="1">
      <c r="A90" s="463" t="s">
        <v>43</v>
      </c>
      <c r="B90" s="464" t="s">
        <v>587</v>
      </c>
      <c r="C90" s="464"/>
      <c r="D90" s="464">
        <v>2802</v>
      </c>
      <c r="E90" s="472" t="s">
        <v>562</v>
      </c>
    </row>
    <row r="91" spans="1:5" ht="13.5" thickBot="1">
      <c r="A91" s="463" t="s">
        <v>185</v>
      </c>
      <c r="B91" s="464" t="s">
        <v>588</v>
      </c>
      <c r="C91" s="464"/>
      <c r="D91" s="464">
        <v>605</v>
      </c>
      <c r="E91" s="472" t="s">
        <v>569</v>
      </c>
    </row>
    <row r="92" spans="1:5" ht="13.5" thickBot="1">
      <c r="A92" s="474" t="s">
        <v>186</v>
      </c>
      <c r="B92" s="475" t="s">
        <v>589</v>
      </c>
      <c r="C92" s="475"/>
      <c r="D92" s="475">
        <v>7118</v>
      </c>
      <c r="E92" s="476" t="s">
        <v>569</v>
      </c>
    </row>
    <row r="93" spans="1:5" ht="13.5" thickBot="1">
      <c r="A93" s="477" t="s">
        <v>187</v>
      </c>
      <c r="B93" s="478" t="s">
        <v>590</v>
      </c>
      <c r="C93" s="478"/>
      <c r="D93" s="478">
        <v>4809</v>
      </c>
      <c r="E93" s="478" t="s">
        <v>569</v>
      </c>
    </row>
    <row r="94" spans="1:5" ht="13.5" thickBot="1">
      <c r="A94" s="463" t="s">
        <v>214</v>
      </c>
      <c r="B94" s="464" t="s">
        <v>581</v>
      </c>
      <c r="C94" s="464"/>
      <c r="D94" s="464">
        <v>3162</v>
      </c>
      <c r="E94" s="464" t="s">
        <v>569</v>
      </c>
    </row>
    <row r="95" spans="1:5" ht="13.5" thickBot="1">
      <c r="A95" s="463" t="s">
        <v>215</v>
      </c>
      <c r="B95" s="464" t="s">
        <v>591</v>
      </c>
      <c r="C95" s="464"/>
      <c r="D95" s="464">
        <v>6700</v>
      </c>
      <c r="E95" s="464" t="s">
        <v>569</v>
      </c>
    </row>
    <row r="96" spans="1:5" ht="13.5" thickBot="1">
      <c r="A96" s="463" t="s">
        <v>216</v>
      </c>
      <c r="B96" s="464" t="s">
        <v>592</v>
      </c>
      <c r="C96" s="464"/>
      <c r="D96" s="464">
        <v>7070</v>
      </c>
      <c r="E96" s="464" t="s">
        <v>569</v>
      </c>
    </row>
    <row r="97" spans="1:5" ht="13.5" thickBot="1">
      <c r="A97" s="463" t="s">
        <v>217</v>
      </c>
      <c r="B97" s="464" t="s">
        <v>593</v>
      </c>
      <c r="C97" s="464"/>
      <c r="D97" s="464">
        <v>15416</v>
      </c>
      <c r="E97" s="464" t="s">
        <v>569</v>
      </c>
    </row>
    <row r="98" spans="1:5" ht="13.5" thickBot="1">
      <c r="A98" s="463" t="s">
        <v>218</v>
      </c>
      <c r="B98" s="464" t="s">
        <v>594</v>
      </c>
      <c r="C98" s="464"/>
      <c r="D98" s="464">
        <v>1700</v>
      </c>
      <c r="E98" s="464" t="s">
        <v>569</v>
      </c>
    </row>
    <row r="99" spans="1:5" ht="13.5" thickBot="1">
      <c r="A99" s="463" t="s">
        <v>219</v>
      </c>
      <c r="B99" s="464" t="s">
        <v>595</v>
      </c>
      <c r="C99" s="464"/>
      <c r="D99" s="464">
        <v>705</v>
      </c>
      <c r="E99" s="464" t="s">
        <v>569</v>
      </c>
    </row>
    <row r="100" spans="1:5" ht="13.5" thickBot="1">
      <c r="A100" s="463" t="s">
        <v>220</v>
      </c>
      <c r="B100" s="464" t="s">
        <v>596</v>
      </c>
      <c r="C100" s="464"/>
      <c r="D100" s="464">
        <v>1444</v>
      </c>
      <c r="E100" s="464" t="s">
        <v>569</v>
      </c>
    </row>
    <row r="101" spans="1:5" ht="13.5" thickBot="1">
      <c r="A101" s="463" t="s">
        <v>221</v>
      </c>
      <c r="B101" s="464" t="s">
        <v>597</v>
      </c>
      <c r="C101" s="464"/>
      <c r="D101" s="464">
        <v>2000</v>
      </c>
      <c r="E101" s="464" t="s">
        <v>569</v>
      </c>
    </row>
    <row r="102" spans="1:5" ht="13.5" thickBot="1">
      <c r="A102" s="463" t="s">
        <v>400</v>
      </c>
      <c r="B102" s="464" t="s">
        <v>598</v>
      </c>
      <c r="C102" s="464"/>
      <c r="D102" s="464">
        <v>6631</v>
      </c>
      <c r="E102" s="472" t="s">
        <v>569</v>
      </c>
    </row>
    <row r="103" spans="1:5" ht="13.5" thickBot="1">
      <c r="A103" s="463" t="s">
        <v>479</v>
      </c>
      <c r="B103" s="464" t="s">
        <v>599</v>
      </c>
      <c r="C103" s="464"/>
      <c r="D103" s="464">
        <v>5539</v>
      </c>
      <c r="E103" s="472" t="s">
        <v>569</v>
      </c>
    </row>
    <row r="104" spans="1:5" ht="13.5" thickBot="1">
      <c r="A104" s="463" t="s">
        <v>481</v>
      </c>
      <c r="B104" s="464">
        <v>345</v>
      </c>
      <c r="C104" s="464"/>
      <c r="D104" s="464">
        <v>2068</v>
      </c>
      <c r="E104" s="472" t="s">
        <v>569</v>
      </c>
    </row>
    <row r="105" spans="1:5" ht="13.5" thickBot="1">
      <c r="A105" s="463" t="s">
        <v>558</v>
      </c>
      <c r="B105" s="464">
        <v>347</v>
      </c>
      <c r="C105" s="464"/>
      <c r="D105" s="464">
        <v>2931</v>
      </c>
      <c r="E105" s="472" t="s">
        <v>569</v>
      </c>
    </row>
    <row r="106" spans="1:5" ht="13.5" thickBot="1">
      <c r="A106" s="463" t="s">
        <v>559</v>
      </c>
      <c r="B106" s="464">
        <v>351</v>
      </c>
      <c r="C106" s="464"/>
      <c r="D106" s="464">
        <v>3303</v>
      </c>
      <c r="E106" s="472" t="s">
        <v>569</v>
      </c>
    </row>
    <row r="107" spans="1:5" ht="13.5" thickBot="1">
      <c r="A107" s="463" t="s">
        <v>560</v>
      </c>
      <c r="B107" s="471" t="s">
        <v>600</v>
      </c>
      <c r="C107" s="464"/>
      <c r="D107" s="464">
        <v>5203</v>
      </c>
      <c r="E107" s="472" t="s">
        <v>569</v>
      </c>
    </row>
    <row r="108" spans="1:5" ht="13.5" thickBot="1">
      <c r="A108" s="463" t="s">
        <v>563</v>
      </c>
      <c r="B108" s="471" t="s">
        <v>601</v>
      </c>
      <c r="C108" s="464"/>
      <c r="D108" s="464">
        <v>6870</v>
      </c>
      <c r="E108" s="472" t="s">
        <v>602</v>
      </c>
    </row>
    <row r="109" spans="1:5" ht="13.5" thickBot="1">
      <c r="A109" s="463" t="s">
        <v>565</v>
      </c>
      <c r="B109" s="471" t="s">
        <v>603</v>
      </c>
      <c r="C109" s="464"/>
      <c r="D109" s="464">
        <v>6976</v>
      </c>
      <c r="E109" s="472" t="s">
        <v>569</v>
      </c>
    </row>
    <row r="110" spans="1:5" ht="13.5" thickBot="1">
      <c r="A110" s="463" t="s">
        <v>604</v>
      </c>
      <c r="B110" s="464">
        <v>11</v>
      </c>
      <c r="C110" s="464"/>
      <c r="D110" s="464">
        <v>5125</v>
      </c>
      <c r="E110" s="472" t="s">
        <v>569</v>
      </c>
    </row>
    <row r="111" spans="1:5" ht="13.5" thickBot="1">
      <c r="A111" s="463" t="s">
        <v>605</v>
      </c>
      <c r="B111" s="464" t="s">
        <v>606</v>
      </c>
      <c r="C111" s="464"/>
      <c r="D111" s="464">
        <v>1813</v>
      </c>
      <c r="E111" s="472" t="s">
        <v>569</v>
      </c>
    </row>
    <row r="112" spans="1:5" ht="13.5" thickBot="1">
      <c r="A112" s="463" t="s">
        <v>607</v>
      </c>
      <c r="B112" s="464" t="s">
        <v>608</v>
      </c>
      <c r="C112" s="464"/>
      <c r="D112" s="464">
        <v>12705</v>
      </c>
      <c r="E112" s="472" t="s">
        <v>569</v>
      </c>
    </row>
    <row r="113" spans="1:5" ht="13.5" thickBot="1">
      <c r="A113" s="463" t="s">
        <v>609</v>
      </c>
      <c r="B113" s="464">
        <v>18</v>
      </c>
      <c r="C113" s="464"/>
      <c r="D113" s="464">
        <v>4803</v>
      </c>
      <c r="E113" s="472" t="s">
        <v>569</v>
      </c>
    </row>
    <row r="114" spans="1:5" ht="13.5" thickBot="1">
      <c r="A114" s="463" t="s">
        <v>610</v>
      </c>
      <c r="B114" s="464" t="s">
        <v>611</v>
      </c>
      <c r="C114" s="464"/>
      <c r="D114" s="464">
        <v>9261</v>
      </c>
      <c r="E114" s="472" t="s">
        <v>569</v>
      </c>
    </row>
    <row r="115" spans="1:5" ht="13.5" thickBot="1">
      <c r="A115" s="463" t="s">
        <v>612</v>
      </c>
      <c r="B115" s="464">
        <v>41</v>
      </c>
      <c r="C115" s="464"/>
      <c r="D115" s="464">
        <v>3720</v>
      </c>
      <c r="E115" s="472" t="s">
        <v>569</v>
      </c>
    </row>
    <row r="116" spans="1:5" ht="13.5" thickBot="1">
      <c r="A116" s="463" t="s">
        <v>613</v>
      </c>
      <c r="B116" s="464">
        <v>122</v>
      </c>
      <c r="C116" s="464"/>
      <c r="D116" s="464">
        <v>6233</v>
      </c>
      <c r="E116" s="472" t="s">
        <v>569</v>
      </c>
    </row>
    <row r="117" spans="1:5" ht="13.5" thickBot="1">
      <c r="A117" s="463" t="s">
        <v>614</v>
      </c>
      <c r="B117" s="464" t="s">
        <v>615</v>
      </c>
      <c r="C117" s="464"/>
      <c r="D117" s="464">
        <v>4698</v>
      </c>
      <c r="E117" s="472" t="s">
        <v>569</v>
      </c>
    </row>
    <row r="118" spans="1:5" ht="13.5" thickBot="1">
      <c r="A118" s="463" t="s">
        <v>616</v>
      </c>
      <c r="B118" s="464" t="s">
        <v>617</v>
      </c>
      <c r="C118" s="464"/>
      <c r="D118" s="464">
        <v>698</v>
      </c>
      <c r="E118" s="472" t="s">
        <v>569</v>
      </c>
    </row>
    <row r="119" spans="1:5" ht="13.5" thickBot="1">
      <c r="A119" s="463" t="s">
        <v>618</v>
      </c>
      <c r="B119" s="464" t="s">
        <v>619</v>
      </c>
      <c r="C119" s="464"/>
      <c r="D119" s="464">
        <v>3814</v>
      </c>
      <c r="E119" s="472" t="s">
        <v>569</v>
      </c>
    </row>
    <row r="120" spans="1:5" ht="13.5" thickBot="1">
      <c r="A120" s="463" t="s">
        <v>620</v>
      </c>
      <c r="B120" s="464" t="s">
        <v>621</v>
      </c>
      <c r="C120" s="464"/>
      <c r="D120" s="464">
        <v>23958</v>
      </c>
      <c r="E120" s="472" t="s">
        <v>569</v>
      </c>
    </row>
    <row r="121" spans="1:5" ht="13.5" thickBot="1">
      <c r="A121" s="463" t="s">
        <v>622</v>
      </c>
      <c r="B121" s="464" t="s">
        <v>623</v>
      </c>
      <c r="C121" s="464"/>
      <c r="D121" s="464">
        <v>11207</v>
      </c>
      <c r="E121" s="472" t="s">
        <v>569</v>
      </c>
    </row>
    <row r="122" spans="1:5" ht="13.5" thickBot="1">
      <c r="A122" s="463" t="s">
        <v>624</v>
      </c>
      <c r="B122" s="464" t="s">
        <v>625</v>
      </c>
      <c r="C122" s="464"/>
      <c r="D122" s="464">
        <v>4956</v>
      </c>
      <c r="E122" s="472" t="s">
        <v>569</v>
      </c>
    </row>
    <row r="123" spans="1:5" ht="13.5" thickBot="1">
      <c r="A123" s="463" t="s">
        <v>626</v>
      </c>
      <c r="B123" s="464">
        <v>324</v>
      </c>
      <c r="C123" s="464"/>
      <c r="D123" s="464">
        <v>13098</v>
      </c>
      <c r="E123" s="472" t="s">
        <v>569</v>
      </c>
    </row>
    <row r="124" spans="1:5" ht="13.5" thickBot="1">
      <c r="A124" s="463" t="s">
        <v>627</v>
      </c>
      <c r="B124" s="464">
        <v>373</v>
      </c>
      <c r="C124" s="464"/>
      <c r="D124" s="464">
        <v>24754</v>
      </c>
      <c r="E124" s="472" t="s">
        <v>569</v>
      </c>
    </row>
    <row r="125" spans="1:5" ht="13.5" thickBot="1">
      <c r="A125" s="463" t="s">
        <v>628</v>
      </c>
      <c r="B125" s="464" t="s">
        <v>629</v>
      </c>
      <c r="C125" s="464"/>
      <c r="D125" s="464">
        <v>669</v>
      </c>
      <c r="E125" s="472" t="s">
        <v>569</v>
      </c>
    </row>
    <row r="126" spans="1:5" ht="13.5" thickBot="1">
      <c r="A126" s="463" t="s">
        <v>630</v>
      </c>
      <c r="B126" s="464" t="s">
        <v>631</v>
      </c>
      <c r="C126" s="464"/>
      <c r="D126" s="464">
        <v>6199</v>
      </c>
      <c r="E126" s="472" t="s">
        <v>569</v>
      </c>
    </row>
    <row r="127" spans="1:5" ht="13.5" thickBot="1">
      <c r="A127" s="463" t="s">
        <v>632</v>
      </c>
      <c r="B127" s="464">
        <v>271</v>
      </c>
      <c r="C127" s="464"/>
      <c r="D127" s="464">
        <v>2417</v>
      </c>
      <c r="E127" s="472" t="s">
        <v>569</v>
      </c>
    </row>
    <row r="128" spans="1:5" ht="13.5" thickBot="1">
      <c r="A128" s="463" t="s">
        <v>633</v>
      </c>
      <c r="B128" s="464">
        <v>287</v>
      </c>
      <c r="C128" s="464"/>
      <c r="D128" s="464">
        <v>15307</v>
      </c>
      <c r="E128" s="472" t="s">
        <v>569</v>
      </c>
    </row>
    <row r="129" spans="1:5" ht="13.5" thickBot="1">
      <c r="A129" s="463" t="s">
        <v>634</v>
      </c>
      <c r="B129" s="464" t="s">
        <v>635</v>
      </c>
      <c r="C129" s="465"/>
      <c r="D129" s="464">
        <v>6949</v>
      </c>
      <c r="E129" s="472" t="s">
        <v>569</v>
      </c>
    </row>
    <row r="130" spans="1:5" ht="13.5" thickBot="1">
      <c r="A130" s="463" t="s">
        <v>636</v>
      </c>
      <c r="B130" s="464" t="s">
        <v>637</v>
      </c>
      <c r="C130" s="465"/>
      <c r="D130" s="464">
        <v>252</v>
      </c>
      <c r="E130" s="472" t="s">
        <v>569</v>
      </c>
    </row>
    <row r="131" spans="1:5" ht="13.5" thickBot="1">
      <c r="A131" s="463" t="s">
        <v>638</v>
      </c>
      <c r="B131" s="464">
        <v>358</v>
      </c>
      <c r="C131" s="464"/>
      <c r="D131" s="464">
        <v>10021</v>
      </c>
      <c r="E131" s="472" t="s">
        <v>569</v>
      </c>
    </row>
    <row r="132" spans="1:5" ht="13.5" thickBot="1">
      <c r="A132" s="463" t="s">
        <v>639</v>
      </c>
      <c r="B132" s="464" t="s">
        <v>640</v>
      </c>
      <c r="C132" s="464"/>
      <c r="D132" s="464">
        <v>2193</v>
      </c>
      <c r="E132" s="472" t="s">
        <v>569</v>
      </c>
    </row>
    <row r="133" spans="1:5" ht="13.5" thickBot="1">
      <c r="A133" s="463" t="s">
        <v>641</v>
      </c>
      <c r="B133" s="464">
        <v>380</v>
      </c>
      <c r="C133" s="464"/>
      <c r="D133" s="464">
        <v>11784</v>
      </c>
      <c r="E133" s="472" t="s">
        <v>569</v>
      </c>
    </row>
    <row r="134" spans="1:5" ht="13.5" thickBot="1">
      <c r="A134" s="463" t="s">
        <v>642</v>
      </c>
      <c r="B134" s="464">
        <v>1524</v>
      </c>
      <c r="C134" s="464" t="s">
        <v>643</v>
      </c>
      <c r="D134" s="464">
        <v>1243</v>
      </c>
      <c r="E134" s="472" t="s">
        <v>569</v>
      </c>
    </row>
    <row r="135" spans="1:5" ht="13.5" thickBot="1">
      <c r="A135" s="463" t="s">
        <v>644</v>
      </c>
      <c r="B135" s="464">
        <v>1541</v>
      </c>
      <c r="C135" s="464" t="s">
        <v>643</v>
      </c>
      <c r="D135" s="464">
        <v>1072</v>
      </c>
      <c r="E135" s="472" t="s">
        <v>569</v>
      </c>
    </row>
    <row r="136" spans="1:5" ht="13.5" thickBot="1">
      <c r="A136" s="463" t="s">
        <v>645</v>
      </c>
      <c r="B136" s="464">
        <v>1562</v>
      </c>
      <c r="C136" s="464" t="s">
        <v>643</v>
      </c>
      <c r="D136" s="464">
        <v>878</v>
      </c>
      <c r="E136" s="472" t="s">
        <v>569</v>
      </c>
    </row>
    <row r="137" spans="1:5" ht="13.5" thickBot="1">
      <c r="A137" s="463" t="s">
        <v>646</v>
      </c>
      <c r="B137" s="464">
        <v>1698</v>
      </c>
      <c r="C137" s="464" t="s">
        <v>643</v>
      </c>
      <c r="D137" s="464">
        <v>622</v>
      </c>
      <c r="E137" s="472" t="s">
        <v>569</v>
      </c>
    </row>
    <row r="138" spans="1:5" ht="13.5" thickBot="1">
      <c r="A138" s="463" t="s">
        <v>647</v>
      </c>
      <c r="B138" s="464">
        <v>1713</v>
      </c>
      <c r="C138" s="464" t="s">
        <v>643</v>
      </c>
      <c r="D138" s="464">
        <v>698</v>
      </c>
      <c r="E138" s="472" t="s">
        <v>569</v>
      </c>
    </row>
    <row r="139" spans="1:5" ht="13.5" thickBot="1">
      <c r="A139" s="463" t="s">
        <v>648</v>
      </c>
      <c r="B139" s="464">
        <v>1728</v>
      </c>
      <c r="C139" s="464" t="s">
        <v>643</v>
      </c>
      <c r="D139" s="464">
        <v>737</v>
      </c>
      <c r="E139" s="472" t="s">
        <v>569</v>
      </c>
    </row>
    <row r="140" spans="1:5" ht="13.5" thickBot="1">
      <c r="A140" s="463" t="s">
        <v>649</v>
      </c>
      <c r="B140" s="464">
        <v>1743</v>
      </c>
      <c r="C140" s="464" t="s">
        <v>643</v>
      </c>
      <c r="D140" s="464">
        <v>719</v>
      </c>
      <c r="E140" s="472" t="s">
        <v>569</v>
      </c>
    </row>
    <row r="141" spans="1:5" ht="13.5" thickBot="1">
      <c r="A141" s="463" t="s">
        <v>650</v>
      </c>
      <c r="B141" s="464">
        <v>1758</v>
      </c>
      <c r="C141" s="464" t="s">
        <v>643</v>
      </c>
      <c r="D141" s="464">
        <v>680</v>
      </c>
      <c r="E141" s="472" t="s">
        <v>569</v>
      </c>
    </row>
    <row r="142" spans="1:5" ht="13.5" thickBot="1">
      <c r="A142" s="463" t="s">
        <v>651</v>
      </c>
      <c r="B142" s="464">
        <v>252</v>
      </c>
      <c r="C142" s="464"/>
      <c r="D142" s="464">
        <v>16485</v>
      </c>
      <c r="E142" s="472" t="s">
        <v>569</v>
      </c>
    </row>
    <row r="143" spans="1:5" ht="13.5" thickBot="1">
      <c r="A143" s="463" t="s">
        <v>652</v>
      </c>
      <c r="B143" s="464">
        <v>1523</v>
      </c>
      <c r="C143" s="464" t="s">
        <v>643</v>
      </c>
      <c r="D143" s="464">
        <v>345</v>
      </c>
      <c r="E143" s="472" t="s">
        <v>569</v>
      </c>
    </row>
    <row r="144" spans="1:5" ht="13.5" thickBot="1">
      <c r="A144" s="463" t="s">
        <v>653</v>
      </c>
      <c r="B144" s="464" t="s">
        <v>654</v>
      </c>
      <c r="C144" s="464"/>
      <c r="D144" s="464">
        <v>8360</v>
      </c>
      <c r="E144" s="472" t="s">
        <v>569</v>
      </c>
    </row>
    <row r="145" spans="1:5" ht="13.5" thickBot="1">
      <c r="A145" s="463" t="s">
        <v>655</v>
      </c>
      <c r="B145" s="471" t="s">
        <v>656</v>
      </c>
      <c r="C145" s="464"/>
      <c r="D145" s="464">
        <v>859</v>
      </c>
      <c r="E145" s="472" t="s">
        <v>562</v>
      </c>
    </row>
    <row r="146" spans="1:5" ht="13.5" thickBot="1">
      <c r="A146" s="463" t="s">
        <v>657</v>
      </c>
      <c r="B146" s="464" t="s">
        <v>658</v>
      </c>
      <c r="C146" s="464"/>
      <c r="D146" s="464">
        <v>3589</v>
      </c>
      <c r="E146" s="472" t="s">
        <v>659</v>
      </c>
    </row>
    <row r="147" spans="1:5" ht="13.5" thickBot="1">
      <c r="A147" s="463" t="s">
        <v>660</v>
      </c>
      <c r="B147" s="464" t="s">
        <v>661</v>
      </c>
      <c r="C147" s="464"/>
      <c r="D147" s="464">
        <v>20242</v>
      </c>
      <c r="E147" s="472" t="s">
        <v>659</v>
      </c>
    </row>
    <row r="148" spans="1:5" ht="13.5" thickBot="1">
      <c r="A148" s="463" t="s">
        <v>662</v>
      </c>
      <c r="B148" s="464" t="s">
        <v>663</v>
      </c>
      <c r="C148" s="464"/>
      <c r="D148" s="464">
        <v>4439</v>
      </c>
      <c r="E148" s="472" t="s">
        <v>562</v>
      </c>
    </row>
    <row r="149" spans="1:5" ht="13.5" thickBot="1">
      <c r="A149" s="463" t="s">
        <v>664</v>
      </c>
      <c r="B149" s="464">
        <v>234</v>
      </c>
      <c r="C149" s="464"/>
      <c r="D149" s="464">
        <v>9956</v>
      </c>
      <c r="E149" s="472" t="s">
        <v>562</v>
      </c>
    </row>
    <row r="150" spans="1:5" ht="13.5" thickBot="1">
      <c r="A150" s="463" t="s">
        <v>665</v>
      </c>
      <c r="B150" s="464">
        <v>253</v>
      </c>
      <c r="C150" s="464"/>
      <c r="D150" s="464">
        <v>8763</v>
      </c>
      <c r="E150" s="472" t="s">
        <v>562</v>
      </c>
    </row>
    <row r="151" spans="1:5" ht="13.5" thickBot="1">
      <c r="A151" s="463" t="s">
        <v>666</v>
      </c>
      <c r="B151" s="464">
        <v>277</v>
      </c>
      <c r="C151" s="464"/>
      <c r="D151" s="464">
        <v>4951</v>
      </c>
      <c r="E151" s="472" t="s">
        <v>562</v>
      </c>
    </row>
    <row r="152" spans="1:5" ht="13.5" thickBot="1">
      <c r="A152" s="463" t="s">
        <v>667</v>
      </c>
      <c r="B152" s="464" t="s">
        <v>668</v>
      </c>
      <c r="C152" s="464"/>
      <c r="D152" s="464">
        <v>1290</v>
      </c>
      <c r="E152" s="472" t="s">
        <v>562</v>
      </c>
    </row>
    <row r="153" spans="1:5" ht="13.5" thickBot="1">
      <c r="A153" s="463" t="s">
        <v>669</v>
      </c>
      <c r="B153" s="464" t="s">
        <v>670</v>
      </c>
      <c r="C153" s="464"/>
      <c r="D153" s="464">
        <v>6314</v>
      </c>
      <c r="E153" s="472" t="s">
        <v>562</v>
      </c>
    </row>
    <row r="154" spans="1:5" ht="13.5" thickBot="1">
      <c r="A154" s="463" t="s">
        <v>671</v>
      </c>
      <c r="B154" s="464">
        <v>290</v>
      </c>
      <c r="C154" s="464"/>
      <c r="D154" s="464">
        <v>8403</v>
      </c>
      <c r="E154" s="472" t="s">
        <v>562</v>
      </c>
    </row>
    <row r="155" spans="1:5" ht="13.5" thickBot="1">
      <c r="A155" s="463" t="s">
        <v>672</v>
      </c>
      <c r="B155" s="464" t="s">
        <v>673</v>
      </c>
      <c r="C155" s="464"/>
      <c r="D155" s="464">
        <v>3552</v>
      </c>
      <c r="E155" s="472" t="s">
        <v>562</v>
      </c>
    </row>
    <row r="156" spans="1:5" ht="13.5" thickBot="1">
      <c r="A156" s="463" t="s">
        <v>674</v>
      </c>
      <c r="B156" s="464">
        <v>336</v>
      </c>
      <c r="C156" s="464"/>
      <c r="D156" s="464">
        <v>5568</v>
      </c>
      <c r="E156" s="472" t="s">
        <v>659</v>
      </c>
    </row>
    <row r="157" spans="1:5" ht="13.5" thickBot="1">
      <c r="A157" s="463" t="s">
        <v>675</v>
      </c>
      <c r="B157" s="464">
        <v>339</v>
      </c>
      <c r="C157" s="464"/>
      <c r="D157" s="464">
        <v>10675</v>
      </c>
      <c r="E157" s="472" t="s">
        <v>659</v>
      </c>
    </row>
    <row r="158" spans="1:5" ht="13.5" thickBot="1">
      <c r="A158" s="463" t="s">
        <v>676</v>
      </c>
      <c r="B158" s="464" t="s">
        <v>677</v>
      </c>
      <c r="C158" s="464"/>
      <c r="D158" s="464">
        <v>1442</v>
      </c>
      <c r="E158" s="472" t="s">
        <v>562</v>
      </c>
    </row>
    <row r="159" spans="1:5" ht="13.5" thickBot="1">
      <c r="A159" s="463" t="s">
        <v>678</v>
      </c>
      <c r="B159" s="464">
        <v>393</v>
      </c>
      <c r="C159" s="464"/>
      <c r="D159" s="464">
        <v>2878</v>
      </c>
      <c r="E159" s="472" t="s">
        <v>562</v>
      </c>
    </row>
    <row r="160" spans="1:5" ht="13.5" thickBot="1">
      <c r="A160" s="463" t="s">
        <v>679</v>
      </c>
      <c r="B160" s="464">
        <v>10</v>
      </c>
      <c r="C160" s="464"/>
      <c r="D160" s="464">
        <v>5636</v>
      </c>
      <c r="E160" s="472" t="s">
        <v>562</v>
      </c>
    </row>
    <row r="161" spans="1:5" ht="13.5" thickBot="1">
      <c r="A161" s="463" t="s">
        <v>680</v>
      </c>
      <c r="B161" s="464" t="s">
        <v>681</v>
      </c>
      <c r="C161" s="464"/>
      <c r="D161" s="464">
        <v>8309</v>
      </c>
      <c r="E161" s="472" t="s">
        <v>562</v>
      </c>
    </row>
    <row r="162" spans="1:5" ht="13.5" thickBot="1">
      <c r="A162" s="463" t="s">
        <v>682</v>
      </c>
      <c r="B162" s="464" t="s">
        <v>683</v>
      </c>
      <c r="C162" s="464"/>
      <c r="D162" s="464">
        <v>957</v>
      </c>
      <c r="E162" s="472" t="s">
        <v>562</v>
      </c>
    </row>
    <row r="163" spans="1:5" ht="13.5" thickBot="1">
      <c r="A163" s="463" t="s">
        <v>684</v>
      </c>
      <c r="B163" s="464">
        <v>236</v>
      </c>
      <c r="C163" s="464"/>
      <c r="D163" s="464">
        <v>8610</v>
      </c>
      <c r="E163" s="464" t="s">
        <v>562</v>
      </c>
    </row>
    <row r="164" spans="1:5" ht="13.5" thickBot="1">
      <c r="A164" s="463" t="s">
        <v>685</v>
      </c>
      <c r="B164" s="464">
        <v>255</v>
      </c>
      <c r="C164" s="465"/>
      <c r="D164" s="464">
        <v>7568</v>
      </c>
      <c r="E164" s="472" t="s">
        <v>562</v>
      </c>
    </row>
    <row r="165" spans="1:5" ht="13.5" thickBot="1">
      <c r="A165" s="463" t="s">
        <v>686</v>
      </c>
      <c r="B165" s="464" t="s">
        <v>687</v>
      </c>
      <c r="C165" s="465"/>
      <c r="D165" s="464">
        <v>3466</v>
      </c>
      <c r="E165" s="472" t="s">
        <v>562</v>
      </c>
    </row>
    <row r="166" spans="1:5" ht="13.5" thickBot="1">
      <c r="A166" s="463" t="s">
        <v>688</v>
      </c>
      <c r="B166" s="464" t="s">
        <v>689</v>
      </c>
      <c r="C166" s="464"/>
      <c r="D166" s="464">
        <v>4666</v>
      </c>
      <c r="E166" s="472" t="s">
        <v>562</v>
      </c>
    </row>
    <row r="167" spans="1:5" ht="13.5" thickBot="1">
      <c r="A167" s="463" t="s">
        <v>690</v>
      </c>
      <c r="B167" s="464">
        <v>286</v>
      </c>
      <c r="C167" s="464"/>
      <c r="D167" s="464">
        <v>9231</v>
      </c>
      <c r="E167" s="472" t="s">
        <v>562</v>
      </c>
    </row>
    <row r="168" spans="1:5" ht="13.5" thickBot="1">
      <c r="A168" s="463" t="s">
        <v>691</v>
      </c>
      <c r="B168" s="464">
        <v>291</v>
      </c>
      <c r="C168" s="464"/>
      <c r="D168" s="464">
        <v>3349</v>
      </c>
      <c r="E168" s="472" t="s">
        <v>562</v>
      </c>
    </row>
    <row r="169" spans="1:5" ht="13.5" thickBot="1">
      <c r="A169" s="463" t="s">
        <v>692</v>
      </c>
      <c r="B169" s="464">
        <v>321</v>
      </c>
      <c r="C169" s="464"/>
      <c r="D169" s="464">
        <v>18613</v>
      </c>
      <c r="E169" s="472" t="s">
        <v>659</v>
      </c>
    </row>
    <row r="170" spans="1:5" ht="13.5" thickBot="1">
      <c r="A170" s="463" t="s">
        <v>693</v>
      </c>
      <c r="B170" s="464">
        <v>337</v>
      </c>
      <c r="C170" s="464"/>
      <c r="D170" s="464">
        <v>4762</v>
      </c>
      <c r="E170" s="472" t="s">
        <v>659</v>
      </c>
    </row>
    <row r="171" spans="1:5" ht="13.5" thickBot="1">
      <c r="A171" s="463" t="s">
        <v>694</v>
      </c>
      <c r="B171" s="464">
        <v>364</v>
      </c>
      <c r="C171" s="464"/>
      <c r="D171" s="464">
        <v>5994</v>
      </c>
      <c r="E171" s="472" t="s">
        <v>562</v>
      </c>
    </row>
    <row r="172" spans="1:5" ht="13.5" thickBot="1">
      <c r="A172" s="463" t="s">
        <v>695</v>
      </c>
      <c r="B172" s="464">
        <v>386</v>
      </c>
      <c r="C172" s="464"/>
      <c r="D172" s="464">
        <v>6604</v>
      </c>
      <c r="E172" s="472" t="s">
        <v>562</v>
      </c>
    </row>
    <row r="173" spans="1:5" ht="13.5" thickBot="1">
      <c r="A173" s="463" t="s">
        <v>696</v>
      </c>
      <c r="B173" s="464" t="s">
        <v>697</v>
      </c>
      <c r="C173" s="464"/>
      <c r="D173" s="464">
        <v>1762</v>
      </c>
      <c r="E173" s="472" t="s">
        <v>562</v>
      </c>
    </row>
    <row r="174" spans="1:5" ht="13.5" thickBot="1">
      <c r="A174" s="463" t="s">
        <v>698</v>
      </c>
      <c r="B174" s="464">
        <v>13</v>
      </c>
      <c r="C174" s="464"/>
      <c r="D174" s="464">
        <v>6720</v>
      </c>
      <c r="E174" s="472" t="s">
        <v>562</v>
      </c>
    </row>
    <row r="175" spans="1:5" ht="13.5" thickBot="1">
      <c r="A175" s="463" t="s">
        <v>699</v>
      </c>
      <c r="B175" s="464">
        <v>32</v>
      </c>
      <c r="C175" s="464"/>
      <c r="D175" s="464">
        <v>1250</v>
      </c>
      <c r="E175" s="472" t="s">
        <v>562</v>
      </c>
    </row>
    <row r="176" spans="1:5" ht="13.5" thickBot="1">
      <c r="A176" s="463" t="s">
        <v>700</v>
      </c>
      <c r="B176" s="464" t="s">
        <v>701</v>
      </c>
      <c r="C176" s="464"/>
      <c r="D176" s="464">
        <v>3019</v>
      </c>
      <c r="E176" s="472" t="s">
        <v>562</v>
      </c>
    </row>
    <row r="177" spans="1:5" ht="13.5" thickBot="1">
      <c r="A177" s="463" t="s">
        <v>702</v>
      </c>
      <c r="B177" s="464">
        <v>251</v>
      </c>
      <c r="C177" s="464"/>
      <c r="D177" s="464">
        <v>6584</v>
      </c>
      <c r="E177" s="472" t="s">
        <v>562</v>
      </c>
    </row>
    <row r="178" spans="1:5" ht="13.5" thickBot="1">
      <c r="A178" s="463" t="s">
        <v>703</v>
      </c>
      <c r="B178" s="464">
        <v>272</v>
      </c>
      <c r="C178" s="464"/>
      <c r="D178" s="464">
        <v>6111</v>
      </c>
      <c r="E178" s="472" t="s">
        <v>562</v>
      </c>
    </row>
    <row r="179" spans="1:5" ht="13.5" thickBot="1">
      <c r="A179" s="463" t="s">
        <v>704</v>
      </c>
      <c r="B179" s="464" t="s">
        <v>705</v>
      </c>
      <c r="C179" s="464"/>
      <c r="D179" s="464">
        <v>1454</v>
      </c>
      <c r="E179" s="472" t="s">
        <v>562</v>
      </c>
    </row>
    <row r="180" spans="1:5" ht="13.5" thickBot="1">
      <c r="A180" s="463" t="s">
        <v>706</v>
      </c>
      <c r="B180" s="464" t="s">
        <v>707</v>
      </c>
      <c r="C180" s="464"/>
      <c r="D180" s="464">
        <v>10228</v>
      </c>
      <c r="E180" s="472" t="s">
        <v>562</v>
      </c>
    </row>
    <row r="181" spans="1:5" ht="13.5" thickBot="1">
      <c r="A181" s="463" t="s">
        <v>708</v>
      </c>
      <c r="B181" s="464">
        <v>293</v>
      </c>
      <c r="C181" s="464"/>
      <c r="D181" s="464">
        <v>15511</v>
      </c>
      <c r="E181" s="472" t="s">
        <v>562</v>
      </c>
    </row>
    <row r="182" spans="1:5" ht="13.5" thickBot="1">
      <c r="A182" s="463" t="s">
        <v>709</v>
      </c>
      <c r="B182" s="464">
        <v>323</v>
      </c>
      <c r="C182" s="464"/>
      <c r="D182" s="464">
        <v>11607</v>
      </c>
      <c r="E182" s="472" t="s">
        <v>562</v>
      </c>
    </row>
    <row r="183" spans="1:5" ht="13.5" thickBot="1">
      <c r="A183" s="463" t="s">
        <v>710</v>
      </c>
      <c r="B183" s="464">
        <v>338</v>
      </c>
      <c r="C183" s="464"/>
      <c r="D183" s="464">
        <v>5992</v>
      </c>
      <c r="E183" s="472" t="s">
        <v>659</v>
      </c>
    </row>
    <row r="184" spans="1:5" ht="13.5" thickBot="1">
      <c r="A184" s="463" t="s">
        <v>711</v>
      </c>
      <c r="B184" s="464">
        <v>365</v>
      </c>
      <c r="C184" s="464"/>
      <c r="D184" s="464">
        <v>5631</v>
      </c>
      <c r="E184" s="472" t="s">
        <v>712</v>
      </c>
    </row>
    <row r="185" spans="1:5" ht="13.5" thickBot="1">
      <c r="A185" s="463" t="s">
        <v>713</v>
      </c>
      <c r="B185" s="464">
        <v>387</v>
      </c>
      <c r="C185" s="464"/>
      <c r="D185" s="464">
        <v>7629</v>
      </c>
      <c r="E185" s="472" t="s">
        <v>712</v>
      </c>
    </row>
    <row r="186" spans="1:5" ht="13.5" thickBot="1">
      <c r="A186" s="463" t="s">
        <v>714</v>
      </c>
      <c r="B186" s="464" t="s">
        <v>715</v>
      </c>
      <c r="C186" s="464"/>
      <c r="D186" s="464">
        <v>3986</v>
      </c>
      <c r="E186" s="472" t="s">
        <v>562</v>
      </c>
    </row>
    <row r="187" spans="1:5" ht="13.5" thickBot="1">
      <c r="A187" s="463" t="s">
        <v>716</v>
      </c>
      <c r="B187" s="464">
        <v>33</v>
      </c>
      <c r="C187" s="464"/>
      <c r="D187" s="464">
        <v>9335</v>
      </c>
      <c r="E187" s="472" t="s">
        <v>562</v>
      </c>
    </row>
    <row r="188" spans="1:5" ht="13.5" thickBot="1">
      <c r="A188" s="463" t="s">
        <v>717</v>
      </c>
      <c r="B188" s="464" t="s">
        <v>718</v>
      </c>
      <c r="C188" s="464"/>
      <c r="D188" s="464">
        <v>11877</v>
      </c>
      <c r="E188" s="472" t="s">
        <v>562</v>
      </c>
    </row>
    <row r="189" spans="1:5" ht="13.5" thickBot="1">
      <c r="A189" s="463" t="s">
        <v>719</v>
      </c>
      <c r="B189" s="464" t="s">
        <v>720</v>
      </c>
      <c r="C189" s="464"/>
      <c r="D189" s="464">
        <v>3973</v>
      </c>
      <c r="E189" s="472" t="s">
        <v>562</v>
      </c>
    </row>
    <row r="190" spans="1:5" ht="13.5" thickBot="1">
      <c r="A190" s="463" t="s">
        <v>721</v>
      </c>
      <c r="B190" s="464" t="s">
        <v>722</v>
      </c>
      <c r="C190" s="464"/>
      <c r="D190" s="464">
        <v>6298</v>
      </c>
      <c r="E190" s="472" t="s">
        <v>659</v>
      </c>
    </row>
    <row r="191" spans="1:5" ht="13.5" thickBot="1">
      <c r="A191" s="463" t="s">
        <v>723</v>
      </c>
      <c r="B191" s="464">
        <v>47</v>
      </c>
      <c r="C191" s="464"/>
      <c r="D191" s="464">
        <v>11835</v>
      </c>
      <c r="E191" s="472" t="s">
        <v>659</v>
      </c>
    </row>
    <row r="192" spans="1:5" ht="13.5" thickBot="1">
      <c r="A192" s="463" t="s">
        <v>724</v>
      </c>
      <c r="B192" s="464" t="s">
        <v>725</v>
      </c>
      <c r="C192" s="464"/>
      <c r="D192" s="464">
        <v>16874</v>
      </c>
      <c r="E192" s="472" t="s">
        <v>659</v>
      </c>
    </row>
    <row r="193" spans="1:5" ht="13.5" thickBot="1">
      <c r="A193" s="463" t="s">
        <v>726</v>
      </c>
      <c r="B193" s="464" t="s">
        <v>727</v>
      </c>
      <c r="C193" s="464"/>
      <c r="D193" s="464">
        <v>43104</v>
      </c>
      <c r="E193" s="472" t="s">
        <v>659</v>
      </c>
    </row>
    <row r="194" spans="1:5" ht="13.5" thickBot="1">
      <c r="A194" s="463" t="s">
        <v>728</v>
      </c>
      <c r="B194" s="464" t="s">
        <v>729</v>
      </c>
      <c r="C194" s="464"/>
      <c r="D194" s="464">
        <v>2263</v>
      </c>
      <c r="E194" s="472" t="s">
        <v>659</v>
      </c>
    </row>
    <row r="195" spans="1:5" ht="13.5" thickBot="1">
      <c r="A195" s="463" t="s">
        <v>730</v>
      </c>
      <c r="B195" s="464" t="s">
        <v>731</v>
      </c>
      <c r="C195" s="464"/>
      <c r="D195" s="464">
        <v>11128</v>
      </c>
      <c r="E195" s="472" t="s">
        <v>659</v>
      </c>
    </row>
    <row r="196" spans="1:5" ht="13.5" thickBot="1">
      <c r="A196" s="463" t="s">
        <v>732</v>
      </c>
      <c r="B196" s="464" t="s">
        <v>733</v>
      </c>
      <c r="C196" s="464"/>
      <c r="D196" s="464">
        <v>3640</v>
      </c>
      <c r="E196" s="472" t="s">
        <v>659</v>
      </c>
    </row>
    <row r="197" spans="1:5" ht="13.5" thickBot="1">
      <c r="A197" s="463" t="s">
        <v>734</v>
      </c>
      <c r="B197" s="464" t="s">
        <v>735</v>
      </c>
      <c r="C197" s="464"/>
      <c r="D197" s="464">
        <v>7164</v>
      </c>
      <c r="E197" s="472" t="s">
        <v>562</v>
      </c>
    </row>
    <row r="198" spans="1:5" ht="13.5" thickBot="1">
      <c r="A198" s="463" t="s">
        <v>736</v>
      </c>
      <c r="B198" s="464" t="s">
        <v>737</v>
      </c>
      <c r="C198" s="464"/>
      <c r="D198" s="464">
        <v>6345</v>
      </c>
      <c r="E198" s="472" t="s">
        <v>659</v>
      </c>
    </row>
    <row r="199" spans="1:5" ht="13.5" thickBot="1">
      <c r="A199" s="463" t="s">
        <v>738</v>
      </c>
      <c r="B199" s="464" t="s">
        <v>739</v>
      </c>
      <c r="C199" s="464"/>
      <c r="D199" s="464">
        <v>541</v>
      </c>
      <c r="E199" s="472" t="s">
        <v>659</v>
      </c>
    </row>
    <row r="200" spans="1:5" ht="13.5" thickBot="1">
      <c r="A200" s="463" t="s">
        <v>740</v>
      </c>
      <c r="B200" s="464" t="s">
        <v>741</v>
      </c>
      <c r="C200" s="464"/>
      <c r="D200" s="464">
        <v>9552</v>
      </c>
      <c r="E200" s="472" t="s">
        <v>659</v>
      </c>
    </row>
    <row r="201" spans="1:5" ht="13.5" thickBot="1">
      <c r="A201" s="463" t="s">
        <v>742</v>
      </c>
      <c r="B201" s="464" t="s">
        <v>743</v>
      </c>
      <c r="C201" s="464"/>
      <c r="D201" s="464">
        <v>5717</v>
      </c>
      <c r="E201" s="472" t="s">
        <v>659</v>
      </c>
    </row>
    <row r="202" spans="1:5" ht="13.5" thickBot="1">
      <c r="A202" s="463" t="s">
        <v>744</v>
      </c>
      <c r="B202" s="464" t="s">
        <v>745</v>
      </c>
      <c r="C202" s="464"/>
      <c r="D202" s="464">
        <v>5306</v>
      </c>
      <c r="E202" s="472" t="s">
        <v>659</v>
      </c>
    </row>
    <row r="203" spans="1:5" ht="13.5" thickBot="1">
      <c r="A203" s="463" t="s">
        <v>746</v>
      </c>
      <c r="B203" s="464">
        <v>204</v>
      </c>
      <c r="C203" s="464"/>
      <c r="D203" s="464">
        <v>11134</v>
      </c>
      <c r="E203" s="472" t="s">
        <v>659</v>
      </c>
    </row>
    <row r="204" spans="1:5" ht="13.5" thickBot="1">
      <c r="A204" s="463" t="s">
        <v>747</v>
      </c>
      <c r="B204" s="464" t="s">
        <v>748</v>
      </c>
      <c r="C204" s="464"/>
      <c r="D204" s="464">
        <v>15903</v>
      </c>
      <c r="E204" s="472" t="s">
        <v>659</v>
      </c>
    </row>
    <row r="205" spans="1:5" ht="13.5" thickBot="1">
      <c r="A205" s="463" t="s">
        <v>749</v>
      </c>
      <c r="B205" s="464" t="s">
        <v>750</v>
      </c>
      <c r="C205" s="464"/>
      <c r="D205" s="464">
        <v>8360</v>
      </c>
      <c r="E205" s="472" t="s">
        <v>659</v>
      </c>
    </row>
    <row r="206" spans="1:5" ht="13.5" thickBot="1">
      <c r="A206" s="463" t="s">
        <v>751</v>
      </c>
      <c r="B206" s="464">
        <v>213</v>
      </c>
      <c r="C206" s="464"/>
      <c r="D206" s="464">
        <v>7030</v>
      </c>
      <c r="E206" s="472" t="s">
        <v>659</v>
      </c>
    </row>
    <row r="207" spans="1:5" ht="13.5" thickBot="1">
      <c r="A207" s="463" t="s">
        <v>752</v>
      </c>
      <c r="B207" s="464">
        <v>35</v>
      </c>
      <c r="C207" s="464"/>
      <c r="D207" s="464">
        <v>12483</v>
      </c>
      <c r="E207" s="472" t="s">
        <v>602</v>
      </c>
    </row>
    <row r="208" spans="1:5" ht="13.5" thickBot="1">
      <c r="A208" s="463" t="s">
        <v>753</v>
      </c>
      <c r="B208" s="464" t="s">
        <v>754</v>
      </c>
      <c r="C208" s="464"/>
      <c r="D208" s="464">
        <v>6319</v>
      </c>
      <c r="E208" s="472" t="s">
        <v>602</v>
      </c>
    </row>
    <row r="209" spans="1:5" ht="13.5" thickBot="1">
      <c r="A209" s="463" t="s">
        <v>755</v>
      </c>
      <c r="B209" s="464" t="s">
        <v>756</v>
      </c>
      <c r="C209" s="464"/>
      <c r="D209" s="464">
        <v>8350</v>
      </c>
      <c r="E209" s="472" t="s">
        <v>602</v>
      </c>
    </row>
    <row r="210" spans="1:5" ht="13.5" thickBot="1">
      <c r="A210" s="463" t="s">
        <v>757</v>
      </c>
      <c r="B210" s="464" t="s">
        <v>758</v>
      </c>
      <c r="C210" s="464"/>
      <c r="D210" s="464">
        <v>18765</v>
      </c>
      <c r="E210" s="472" t="s">
        <v>602</v>
      </c>
    </row>
    <row r="211" spans="1:5" ht="13.5" thickBot="1">
      <c r="A211" s="463" t="s">
        <v>759</v>
      </c>
      <c r="B211" s="464" t="s">
        <v>760</v>
      </c>
      <c r="C211" s="464"/>
      <c r="D211" s="464">
        <v>2891</v>
      </c>
      <c r="E211" s="472" t="s">
        <v>602</v>
      </c>
    </row>
    <row r="212" spans="1:5" ht="13.5" thickBot="1">
      <c r="A212" s="463" t="s">
        <v>761</v>
      </c>
      <c r="B212" s="464" t="s">
        <v>762</v>
      </c>
      <c r="C212" s="464"/>
      <c r="D212" s="464">
        <v>6744</v>
      </c>
      <c r="E212" s="472" t="s">
        <v>602</v>
      </c>
    </row>
    <row r="213" spans="1:5" ht="13.5" thickBot="1">
      <c r="A213" s="463" t="s">
        <v>763</v>
      </c>
      <c r="B213" s="464" t="s">
        <v>764</v>
      </c>
      <c r="C213" s="464"/>
      <c r="D213" s="464">
        <v>1477</v>
      </c>
      <c r="E213" s="472" t="s">
        <v>602</v>
      </c>
    </row>
    <row r="214" spans="1:5" ht="13.5" thickBot="1">
      <c r="A214" s="463" t="s">
        <v>765</v>
      </c>
      <c r="B214" s="464" t="s">
        <v>766</v>
      </c>
      <c r="C214" s="464"/>
      <c r="D214" s="464">
        <v>5862</v>
      </c>
      <c r="E214" s="472" t="s">
        <v>602</v>
      </c>
    </row>
    <row r="215" spans="1:5" ht="13.5" thickBot="1">
      <c r="A215" s="463" t="s">
        <v>767</v>
      </c>
      <c r="B215" s="464" t="s">
        <v>768</v>
      </c>
      <c r="C215" s="464"/>
      <c r="D215" s="464">
        <v>4497</v>
      </c>
      <c r="E215" s="472" t="s">
        <v>602</v>
      </c>
    </row>
    <row r="216" spans="1:5" ht="13.5" thickBot="1">
      <c r="A216" s="463" t="s">
        <v>769</v>
      </c>
      <c r="B216" s="464" t="s">
        <v>770</v>
      </c>
      <c r="C216" s="464"/>
      <c r="D216" s="464">
        <v>4378</v>
      </c>
      <c r="E216" s="472" t="s">
        <v>602</v>
      </c>
    </row>
    <row r="217" spans="1:5" ht="13.5" thickBot="1">
      <c r="A217" s="463" t="s">
        <v>771</v>
      </c>
      <c r="B217" s="464">
        <v>210</v>
      </c>
      <c r="C217" s="464"/>
      <c r="D217" s="464">
        <v>18879</v>
      </c>
      <c r="E217" s="472" t="s">
        <v>602</v>
      </c>
    </row>
    <row r="218" spans="1:5" ht="13.5" thickBot="1">
      <c r="A218" s="463" t="s">
        <v>772</v>
      </c>
      <c r="B218" s="464" t="s">
        <v>773</v>
      </c>
      <c r="C218" s="464"/>
      <c r="D218" s="464">
        <v>7572</v>
      </c>
      <c r="E218" s="472" t="s">
        <v>602</v>
      </c>
    </row>
    <row r="219" spans="1:5" ht="13.5" thickBot="1">
      <c r="A219" s="463" t="s">
        <v>774</v>
      </c>
      <c r="B219" s="464">
        <v>217</v>
      </c>
      <c r="C219" s="464"/>
      <c r="D219" s="464">
        <v>3714</v>
      </c>
      <c r="E219" s="472" t="s">
        <v>602</v>
      </c>
    </row>
    <row r="220" spans="1:5" ht="13.5" thickBot="1">
      <c r="A220" s="463" t="s">
        <v>775</v>
      </c>
      <c r="B220" s="464" t="s">
        <v>776</v>
      </c>
      <c r="C220" s="464"/>
      <c r="D220" s="464">
        <v>4757</v>
      </c>
      <c r="E220" s="472" t="s">
        <v>602</v>
      </c>
    </row>
    <row r="221" spans="1:5" ht="13.5" thickBot="1">
      <c r="A221" s="463" t="s">
        <v>777</v>
      </c>
      <c r="B221" s="464" t="s">
        <v>778</v>
      </c>
      <c r="C221" s="464"/>
      <c r="D221" s="464">
        <v>3812</v>
      </c>
      <c r="E221" s="472" t="s">
        <v>602</v>
      </c>
    </row>
    <row r="222" spans="1:5" ht="13.5" thickBot="1">
      <c r="A222" s="463" t="s">
        <v>779</v>
      </c>
      <c r="B222" s="464">
        <v>242</v>
      </c>
      <c r="C222" s="464"/>
      <c r="D222" s="464">
        <v>12148</v>
      </c>
      <c r="E222" s="472" t="s">
        <v>602</v>
      </c>
    </row>
    <row r="223" spans="1:5" ht="13.5" thickBot="1">
      <c r="A223" s="463" t="s">
        <v>780</v>
      </c>
      <c r="B223" s="464">
        <v>246</v>
      </c>
      <c r="C223" s="464"/>
      <c r="D223" s="464">
        <v>5551</v>
      </c>
      <c r="E223" s="472" t="s">
        <v>602</v>
      </c>
    </row>
    <row r="224" spans="1:5" ht="13.5" thickBot="1">
      <c r="A224" s="463" t="s">
        <v>781</v>
      </c>
      <c r="B224" s="464" t="s">
        <v>782</v>
      </c>
      <c r="C224" s="464"/>
      <c r="D224" s="464">
        <v>2036</v>
      </c>
      <c r="E224" s="472" t="s">
        <v>602</v>
      </c>
    </row>
    <row r="225" spans="1:5" ht="13.5" thickBot="1">
      <c r="A225" s="463" t="s">
        <v>783</v>
      </c>
      <c r="B225" s="464">
        <v>256</v>
      </c>
      <c r="C225" s="464"/>
      <c r="D225" s="464">
        <v>2214</v>
      </c>
      <c r="E225" s="472" t="s">
        <v>602</v>
      </c>
    </row>
    <row r="226" spans="1:5" ht="13.5" thickBot="1">
      <c r="A226" s="466" t="s">
        <v>784</v>
      </c>
      <c r="B226" s="467" t="s">
        <v>785</v>
      </c>
      <c r="C226" s="467"/>
      <c r="D226" s="467">
        <v>7524</v>
      </c>
      <c r="E226" s="479" t="s">
        <v>602</v>
      </c>
    </row>
    <row r="227" spans="1:5" ht="14.25" thickTop="1">
      <c r="A227" s="480"/>
    </row>
    <row r="228" spans="1:5" ht="40.5" customHeight="1" thickBot="1">
      <c r="A228" s="736" t="s">
        <v>786</v>
      </c>
      <c r="B228" s="736"/>
      <c r="C228" s="736"/>
      <c r="D228" s="736"/>
      <c r="E228" s="736"/>
    </row>
    <row r="229" spans="1:5" ht="17.25" thickTop="1" thickBot="1">
      <c r="A229" s="461" t="s">
        <v>136</v>
      </c>
      <c r="B229" s="462" t="s">
        <v>568</v>
      </c>
      <c r="C229" s="462" t="s">
        <v>1</v>
      </c>
      <c r="D229" s="462" t="s">
        <v>525</v>
      </c>
      <c r="E229" s="470" t="s">
        <v>526</v>
      </c>
    </row>
    <row r="230" spans="1:5" ht="14.25" thickTop="1" thickBot="1">
      <c r="A230" s="463" t="s">
        <v>7</v>
      </c>
      <c r="B230" s="464" t="s">
        <v>787</v>
      </c>
      <c r="C230" s="465" t="s">
        <v>788</v>
      </c>
      <c r="D230" s="464">
        <v>2822</v>
      </c>
      <c r="E230" s="472" t="s">
        <v>788</v>
      </c>
    </row>
    <row r="231" spans="1:5" ht="13.5" thickBot="1">
      <c r="A231" s="463" t="s">
        <v>10</v>
      </c>
      <c r="B231" s="464" t="s">
        <v>789</v>
      </c>
      <c r="C231" s="465"/>
      <c r="D231" s="464">
        <v>16924</v>
      </c>
      <c r="E231" s="472" t="s">
        <v>790</v>
      </c>
    </row>
    <row r="232" spans="1:5" ht="13.5" thickBot="1">
      <c r="A232" s="463" t="s">
        <v>11</v>
      </c>
      <c r="B232" s="464" t="s">
        <v>791</v>
      </c>
      <c r="C232" s="465"/>
      <c r="D232" s="464">
        <v>2877</v>
      </c>
      <c r="E232" s="472" t="s">
        <v>790</v>
      </c>
    </row>
    <row r="233" spans="1:5" ht="13.5" thickBot="1">
      <c r="A233" s="463" t="s">
        <v>12</v>
      </c>
      <c r="B233" s="464">
        <v>443</v>
      </c>
      <c r="C233" s="465" t="s">
        <v>792</v>
      </c>
      <c r="D233" s="464">
        <v>17472</v>
      </c>
      <c r="E233" s="472" t="s">
        <v>793</v>
      </c>
    </row>
    <row r="234" spans="1:5" ht="13.5" thickBot="1">
      <c r="A234" s="474" t="s">
        <v>13</v>
      </c>
      <c r="B234" s="475">
        <v>657</v>
      </c>
      <c r="C234" s="481" t="s">
        <v>794</v>
      </c>
      <c r="D234" s="475">
        <v>9597</v>
      </c>
      <c r="E234" s="476" t="s">
        <v>795</v>
      </c>
    </row>
    <row r="235" spans="1:5" ht="13.5" thickBot="1">
      <c r="A235" s="482" t="s">
        <v>14</v>
      </c>
      <c r="B235" s="483"/>
      <c r="C235" s="484" t="s">
        <v>796</v>
      </c>
      <c r="D235" s="483"/>
      <c r="E235" s="485"/>
    </row>
    <row r="236" spans="1:5" ht="13.5" thickBot="1">
      <c r="A236" s="486" t="s">
        <v>15</v>
      </c>
      <c r="B236" s="483"/>
      <c r="C236" s="487" t="s">
        <v>797</v>
      </c>
      <c r="D236" s="483"/>
      <c r="E236" s="488"/>
    </row>
    <row r="237" spans="1:5">
      <c r="A237" s="469"/>
    </row>
    <row r="238" spans="1:5" ht="34.5" customHeight="1" thickBot="1">
      <c r="A238" s="736" t="s">
        <v>798</v>
      </c>
      <c r="B238" s="736"/>
      <c r="C238" s="736"/>
      <c r="D238" s="736"/>
      <c r="E238" s="736"/>
    </row>
    <row r="239" spans="1:5" ht="17.25" thickTop="1" thickBot="1">
      <c r="A239" s="461" t="s">
        <v>136</v>
      </c>
      <c r="B239" s="462" t="s">
        <v>568</v>
      </c>
      <c r="C239" s="462" t="s">
        <v>1</v>
      </c>
      <c r="D239" s="462" t="s">
        <v>525</v>
      </c>
      <c r="E239" s="462" t="s">
        <v>526</v>
      </c>
    </row>
    <row r="240" spans="1:5" ht="39.75" thickTop="1" thickBot="1">
      <c r="A240" s="463" t="s">
        <v>7</v>
      </c>
      <c r="B240" s="464">
        <v>17</v>
      </c>
      <c r="C240" s="465" t="s">
        <v>799</v>
      </c>
      <c r="D240" s="464">
        <v>5933</v>
      </c>
      <c r="E240" s="464" t="s">
        <v>800</v>
      </c>
    </row>
    <row r="241" spans="1:5" ht="20.25" customHeight="1" thickBot="1">
      <c r="A241" s="463" t="s">
        <v>10</v>
      </c>
      <c r="B241" s="464">
        <v>19</v>
      </c>
      <c r="C241" s="465" t="s">
        <v>801</v>
      </c>
      <c r="D241" s="464">
        <v>1953</v>
      </c>
      <c r="E241" s="464" t="s">
        <v>802</v>
      </c>
    </row>
    <row r="242" spans="1:5" ht="18" customHeight="1" thickBot="1">
      <c r="A242" s="463" t="s">
        <v>11</v>
      </c>
      <c r="B242" s="464">
        <v>21</v>
      </c>
      <c r="C242" s="465" t="s">
        <v>803</v>
      </c>
      <c r="D242" s="464">
        <v>1017</v>
      </c>
      <c r="E242" s="464" t="s">
        <v>804</v>
      </c>
    </row>
    <row r="243" spans="1:5" ht="15" customHeight="1" thickBot="1">
      <c r="A243" s="463" t="s">
        <v>12</v>
      </c>
      <c r="B243" s="464">
        <v>22</v>
      </c>
      <c r="C243" s="465" t="s">
        <v>805</v>
      </c>
      <c r="D243" s="464">
        <v>937</v>
      </c>
      <c r="E243" s="464" t="s">
        <v>806</v>
      </c>
    </row>
    <row r="244" spans="1:5" ht="13.5" thickBot="1">
      <c r="A244" s="463" t="s">
        <v>13</v>
      </c>
      <c r="B244" s="489" t="s">
        <v>807</v>
      </c>
      <c r="C244" s="465" t="s">
        <v>808</v>
      </c>
      <c r="D244" s="464">
        <v>3109</v>
      </c>
      <c r="E244" s="464" t="s">
        <v>809</v>
      </c>
    </row>
    <row r="245" spans="1:5" ht="13.5" thickBot="1">
      <c r="A245" s="463" t="s">
        <v>14</v>
      </c>
      <c r="B245" s="464" t="s">
        <v>810</v>
      </c>
      <c r="C245" s="465" t="s">
        <v>811</v>
      </c>
      <c r="D245" s="464">
        <v>2273</v>
      </c>
      <c r="E245" s="464" t="s">
        <v>812</v>
      </c>
    </row>
    <row r="246" spans="1:5" ht="13.5" thickBot="1">
      <c r="A246" s="463" t="s">
        <v>15</v>
      </c>
      <c r="B246" s="464">
        <v>232</v>
      </c>
      <c r="C246" s="465" t="s">
        <v>813</v>
      </c>
      <c r="D246" s="464">
        <v>3665</v>
      </c>
      <c r="E246" s="464" t="s">
        <v>814</v>
      </c>
    </row>
    <row r="247" spans="1:5" ht="13.5" thickBot="1">
      <c r="A247" s="463" t="s">
        <v>16</v>
      </c>
      <c r="B247" s="464">
        <v>431</v>
      </c>
      <c r="C247" s="465" t="s">
        <v>815</v>
      </c>
      <c r="D247" s="464">
        <v>1448</v>
      </c>
      <c r="E247" s="464" t="s">
        <v>816</v>
      </c>
    </row>
    <row r="248" spans="1:5" ht="13.5" thickBot="1">
      <c r="A248" s="463" t="s">
        <v>25</v>
      </c>
      <c r="B248" s="464">
        <v>434</v>
      </c>
      <c r="C248" s="465" t="s">
        <v>817</v>
      </c>
      <c r="D248" s="464">
        <v>5818</v>
      </c>
      <c r="E248" s="464" t="s">
        <v>816</v>
      </c>
    </row>
    <row r="249" spans="1:5" ht="13.5" thickBot="1">
      <c r="A249" s="463" t="s">
        <v>20</v>
      </c>
      <c r="B249" s="464">
        <v>471</v>
      </c>
      <c r="C249" s="465" t="s">
        <v>818</v>
      </c>
      <c r="D249" s="464">
        <v>1484</v>
      </c>
      <c r="E249" s="464" t="s">
        <v>816</v>
      </c>
    </row>
    <row r="250" spans="1:5" ht="13.5" thickBot="1">
      <c r="A250" s="463" t="s">
        <v>21</v>
      </c>
      <c r="B250" s="464">
        <v>473</v>
      </c>
      <c r="C250" s="465" t="s">
        <v>819</v>
      </c>
      <c r="D250" s="464">
        <v>2071</v>
      </c>
      <c r="E250" s="464" t="s">
        <v>816</v>
      </c>
    </row>
    <row r="251" spans="1:5" ht="12.75" customHeight="1" thickBot="1">
      <c r="A251" s="463" t="s">
        <v>22</v>
      </c>
      <c r="B251" s="464">
        <v>591</v>
      </c>
      <c r="C251" s="465" t="s">
        <v>820</v>
      </c>
      <c r="D251" s="464">
        <v>427</v>
      </c>
      <c r="E251" s="464" t="s">
        <v>821</v>
      </c>
    </row>
    <row r="252" spans="1:5" ht="13.5" thickBot="1">
      <c r="A252" s="463" t="s">
        <v>23</v>
      </c>
      <c r="B252" s="464">
        <v>677</v>
      </c>
      <c r="C252" s="465" t="s">
        <v>822</v>
      </c>
      <c r="D252" s="464">
        <v>1954</v>
      </c>
      <c r="E252" s="464" t="s">
        <v>816</v>
      </c>
    </row>
    <row r="253" spans="1:5" ht="13.5" thickBot="1">
      <c r="A253" s="463" t="s">
        <v>24</v>
      </c>
      <c r="B253" s="464">
        <v>780</v>
      </c>
      <c r="C253" s="465" t="s">
        <v>823</v>
      </c>
      <c r="D253" s="464">
        <v>2069</v>
      </c>
      <c r="E253" s="464" t="s">
        <v>816</v>
      </c>
    </row>
    <row r="254" spans="1:5" ht="13.5" thickBot="1">
      <c r="A254" s="463" t="s">
        <v>26</v>
      </c>
      <c r="B254" s="464" t="s">
        <v>824</v>
      </c>
      <c r="C254" s="465" t="s">
        <v>825</v>
      </c>
      <c r="D254" s="464">
        <v>12580</v>
      </c>
      <c r="E254" s="464" t="s">
        <v>790</v>
      </c>
    </row>
    <row r="255" spans="1:5" ht="13.5" thickBot="1">
      <c r="A255" s="463" t="s">
        <v>27</v>
      </c>
      <c r="B255" s="464">
        <v>345</v>
      </c>
      <c r="C255" s="465" t="s">
        <v>826</v>
      </c>
      <c r="D255" s="464">
        <v>2889</v>
      </c>
      <c r="E255" s="464" t="s">
        <v>816</v>
      </c>
    </row>
    <row r="256" spans="1:5" ht="13.5" customHeight="1" thickBot="1">
      <c r="A256" s="463" t="s">
        <v>28</v>
      </c>
      <c r="B256" s="464" t="s">
        <v>827</v>
      </c>
      <c r="C256" s="465" t="s">
        <v>828</v>
      </c>
      <c r="D256" s="464">
        <v>1080</v>
      </c>
      <c r="E256" s="464" t="s">
        <v>828</v>
      </c>
    </row>
    <row r="257" spans="1:5" ht="13.5" customHeight="1" thickBot="1">
      <c r="A257" s="463" t="s">
        <v>29</v>
      </c>
      <c r="B257" s="464">
        <v>711</v>
      </c>
      <c r="C257" s="465" t="s">
        <v>829</v>
      </c>
      <c r="D257" s="464">
        <v>1877</v>
      </c>
      <c r="E257" s="464" t="s">
        <v>830</v>
      </c>
    </row>
    <row r="258" spans="1:5" ht="12.75" customHeight="1" thickBot="1">
      <c r="A258" s="463" t="s">
        <v>30</v>
      </c>
      <c r="B258" s="464">
        <v>712</v>
      </c>
      <c r="C258" s="465" t="s">
        <v>831</v>
      </c>
      <c r="D258" s="464">
        <v>2844</v>
      </c>
      <c r="E258" s="464" t="s">
        <v>830</v>
      </c>
    </row>
    <row r="259" spans="1:5" ht="13.5" customHeight="1" thickBot="1">
      <c r="A259" s="463" t="s">
        <v>31</v>
      </c>
      <c r="B259" s="464">
        <v>1147</v>
      </c>
      <c r="C259" s="465" t="s">
        <v>832</v>
      </c>
      <c r="D259" s="464">
        <v>4489</v>
      </c>
      <c r="E259" s="464" t="s">
        <v>830</v>
      </c>
    </row>
    <row r="260" spans="1:5" ht="24" customHeight="1" thickBot="1">
      <c r="A260" s="463" t="s">
        <v>32</v>
      </c>
      <c r="B260" s="464" t="s">
        <v>833</v>
      </c>
      <c r="C260" s="465" t="s">
        <v>834</v>
      </c>
      <c r="D260" s="464">
        <v>1826</v>
      </c>
      <c r="E260" s="464" t="s">
        <v>835</v>
      </c>
    </row>
    <row r="261" spans="1:5" ht="13.5" thickBot="1">
      <c r="A261" s="463" t="s">
        <v>33</v>
      </c>
      <c r="B261" s="464">
        <v>4026</v>
      </c>
      <c r="C261" s="465" t="s">
        <v>836</v>
      </c>
      <c r="D261" s="464">
        <v>324</v>
      </c>
      <c r="E261" s="464" t="s">
        <v>837</v>
      </c>
    </row>
    <row r="262" spans="1:5" ht="13.5" thickBot="1">
      <c r="A262" s="490"/>
      <c r="B262" s="490"/>
      <c r="C262" s="491"/>
      <c r="D262" s="490"/>
      <c r="E262" s="490"/>
    </row>
    <row r="263" spans="1:5">
      <c r="A263" s="739" t="s">
        <v>838</v>
      </c>
      <c r="B263" s="739"/>
      <c r="C263" s="739"/>
      <c r="D263" s="739"/>
      <c r="E263" s="739"/>
    </row>
    <row r="264" spans="1:5">
      <c r="A264" s="736"/>
      <c r="B264" s="736"/>
      <c r="C264" s="736"/>
      <c r="D264" s="736"/>
      <c r="E264" s="736"/>
    </row>
    <row r="265" spans="1:5">
      <c r="A265" s="459"/>
    </row>
    <row r="266" spans="1:5" ht="13.5" thickBot="1">
      <c r="A266" s="469"/>
    </row>
    <row r="267" spans="1:5" ht="24.75" customHeight="1" thickTop="1" thickBot="1">
      <c r="A267" s="461" t="s">
        <v>136</v>
      </c>
      <c r="B267" s="462" t="s">
        <v>568</v>
      </c>
      <c r="C267" s="462" t="s">
        <v>1</v>
      </c>
      <c r="D267" s="462" t="s">
        <v>525</v>
      </c>
      <c r="E267" s="462" t="s">
        <v>526</v>
      </c>
    </row>
    <row r="268" spans="1:5" ht="14.25" thickTop="1" thickBot="1">
      <c r="A268" s="463" t="s">
        <v>7</v>
      </c>
      <c r="B268" s="464" t="s">
        <v>839</v>
      </c>
      <c r="C268" s="464"/>
      <c r="D268" s="464">
        <v>946</v>
      </c>
      <c r="E268" s="464"/>
    </row>
    <row r="269" spans="1:5" ht="26.25" thickBot="1">
      <c r="A269" s="463" t="s">
        <v>10</v>
      </c>
      <c r="B269" s="464" t="s">
        <v>840</v>
      </c>
      <c r="C269" s="465" t="s">
        <v>841</v>
      </c>
      <c r="D269" s="464">
        <v>1575</v>
      </c>
      <c r="E269" s="464"/>
    </row>
    <row r="270" spans="1:5" ht="13.5" thickBot="1">
      <c r="A270" s="466" t="s">
        <v>11</v>
      </c>
      <c r="B270" s="492" t="s">
        <v>842</v>
      </c>
      <c r="C270" s="467"/>
      <c r="D270" s="467">
        <v>50</v>
      </c>
      <c r="E270" s="493" t="s">
        <v>843</v>
      </c>
    </row>
    <row r="271" spans="1:5" ht="13.5" thickTop="1">
      <c r="A271" s="494"/>
    </row>
    <row r="272" spans="1:5" ht="14.25" customHeight="1">
      <c r="A272" s="740" t="s">
        <v>844</v>
      </c>
      <c r="B272" s="740"/>
      <c r="C272" s="740"/>
      <c r="D272" s="740"/>
      <c r="E272" s="740"/>
    </row>
    <row r="273" spans="1:5">
      <c r="A273" s="740" t="s">
        <v>845</v>
      </c>
      <c r="B273" s="740"/>
      <c r="C273" s="740"/>
      <c r="D273" s="740"/>
      <c r="E273" s="740"/>
    </row>
    <row r="274" spans="1:5">
      <c r="A274" s="459"/>
    </row>
    <row r="275" spans="1:5" ht="13.5" thickBot="1"/>
    <row r="276" spans="1:5" ht="17.25" customHeight="1" thickBot="1">
      <c r="A276" s="495" t="s">
        <v>136</v>
      </c>
      <c r="B276" s="496" t="s">
        <v>568</v>
      </c>
      <c r="C276" s="495" t="s">
        <v>1</v>
      </c>
      <c r="D276" s="495" t="s">
        <v>525</v>
      </c>
      <c r="E276" s="495" t="s">
        <v>526</v>
      </c>
    </row>
    <row r="277" spans="1:5" ht="21" customHeight="1" thickBot="1">
      <c r="A277" s="497" t="s">
        <v>7</v>
      </c>
      <c r="B277" s="497" t="s">
        <v>846</v>
      </c>
      <c r="C277" s="498" t="s">
        <v>847</v>
      </c>
      <c r="D277" s="497">
        <v>1492</v>
      </c>
      <c r="E277" s="497" t="s">
        <v>848</v>
      </c>
    </row>
    <row r="278" spans="1:5" ht="13.5" thickBot="1">
      <c r="A278" s="497" t="s">
        <v>10</v>
      </c>
      <c r="B278" s="497">
        <v>501</v>
      </c>
      <c r="C278" s="498" t="s">
        <v>849</v>
      </c>
      <c r="D278" s="497">
        <v>2441</v>
      </c>
      <c r="E278" s="497"/>
    </row>
    <row r="279" spans="1:5" ht="12" customHeight="1" thickBot="1">
      <c r="A279" s="497" t="s">
        <v>11</v>
      </c>
      <c r="B279" s="497">
        <v>528</v>
      </c>
      <c r="C279" s="498" t="s">
        <v>850</v>
      </c>
      <c r="D279" s="497">
        <v>2131</v>
      </c>
      <c r="E279" s="497" t="s">
        <v>848</v>
      </c>
    </row>
    <row r="280" spans="1:5" ht="13.5" thickBot="1">
      <c r="A280" s="497" t="s">
        <v>12</v>
      </c>
      <c r="B280" s="497" t="s">
        <v>851</v>
      </c>
      <c r="C280" s="498" t="s">
        <v>852</v>
      </c>
      <c r="D280" s="497">
        <v>3020</v>
      </c>
      <c r="E280" s="497" t="s">
        <v>853</v>
      </c>
    </row>
    <row r="281" spans="1:5" ht="13.5" thickBot="1">
      <c r="A281" s="497" t="s">
        <v>13</v>
      </c>
      <c r="B281" s="497" t="s">
        <v>854</v>
      </c>
      <c r="C281" s="498" t="s">
        <v>855</v>
      </c>
      <c r="D281" s="497">
        <v>710</v>
      </c>
      <c r="E281" s="497" t="s">
        <v>816</v>
      </c>
    </row>
    <row r="282" spans="1:5" ht="13.5" thickBot="1">
      <c r="A282" s="497" t="s">
        <v>14</v>
      </c>
      <c r="B282" s="497">
        <v>252</v>
      </c>
      <c r="C282" s="498" t="s">
        <v>856</v>
      </c>
      <c r="D282" s="497">
        <v>1519</v>
      </c>
      <c r="E282" s="497" t="s">
        <v>816</v>
      </c>
    </row>
    <row r="283" spans="1:5" ht="13.5" thickBot="1">
      <c r="A283" s="497" t="s">
        <v>15</v>
      </c>
      <c r="B283" s="497">
        <v>264</v>
      </c>
      <c r="C283" s="498" t="s">
        <v>857</v>
      </c>
      <c r="D283" s="497">
        <v>1380</v>
      </c>
      <c r="E283" s="497" t="s">
        <v>816</v>
      </c>
    </row>
    <row r="284" spans="1:5" ht="13.5" thickBot="1">
      <c r="A284" s="497" t="s">
        <v>16</v>
      </c>
      <c r="B284" s="497">
        <v>265</v>
      </c>
      <c r="C284" s="498" t="s">
        <v>858</v>
      </c>
      <c r="D284" s="497">
        <v>1421</v>
      </c>
      <c r="E284" s="497" t="s">
        <v>816</v>
      </c>
    </row>
    <row r="285" spans="1:5" ht="13.5" thickBot="1">
      <c r="A285" s="497" t="s">
        <v>17</v>
      </c>
      <c r="B285" s="497">
        <v>266</v>
      </c>
      <c r="C285" s="498" t="s">
        <v>859</v>
      </c>
      <c r="D285" s="497">
        <v>1477</v>
      </c>
      <c r="E285" s="497" t="s">
        <v>816</v>
      </c>
    </row>
    <row r="286" spans="1:5" ht="13.5" thickBot="1">
      <c r="A286" s="497" t="s">
        <v>18</v>
      </c>
      <c r="B286" s="497">
        <v>267</v>
      </c>
      <c r="C286" s="498" t="s">
        <v>860</v>
      </c>
      <c r="D286" s="497">
        <v>1446</v>
      </c>
      <c r="E286" s="497" t="s">
        <v>816</v>
      </c>
    </row>
    <row r="287" spans="1:5" ht="13.5" thickBot="1">
      <c r="A287" s="497" t="s">
        <v>19</v>
      </c>
      <c r="B287" s="497">
        <v>268</v>
      </c>
      <c r="C287" s="498" t="s">
        <v>861</v>
      </c>
      <c r="D287" s="497">
        <v>1400</v>
      </c>
      <c r="E287" s="497" t="s">
        <v>816</v>
      </c>
    </row>
    <row r="288" spans="1:5" ht="13.5" thickBot="1">
      <c r="A288" s="497" t="s">
        <v>20</v>
      </c>
      <c r="B288" s="497">
        <v>271</v>
      </c>
      <c r="C288" s="498" t="s">
        <v>862</v>
      </c>
      <c r="D288" s="497">
        <v>1360</v>
      </c>
      <c r="E288" s="497" t="s">
        <v>816</v>
      </c>
    </row>
    <row r="289" spans="1:5" ht="13.5" thickBot="1">
      <c r="A289" s="497" t="s">
        <v>21</v>
      </c>
      <c r="B289" s="497">
        <v>280</v>
      </c>
      <c r="C289" s="498" t="s">
        <v>863</v>
      </c>
      <c r="D289" s="497">
        <v>1442</v>
      </c>
      <c r="E289" s="497" t="s">
        <v>816</v>
      </c>
    </row>
    <row r="290" spans="1:5" ht="13.5" thickBot="1">
      <c r="A290" s="497" t="s">
        <v>22</v>
      </c>
      <c r="B290" s="497">
        <v>282</v>
      </c>
      <c r="C290" s="498" t="s">
        <v>864</v>
      </c>
      <c r="D290" s="497">
        <v>1464</v>
      </c>
      <c r="E290" s="497" t="s">
        <v>816</v>
      </c>
    </row>
    <row r="291" spans="1:5" ht="13.5" thickBot="1">
      <c r="A291" s="497" t="s">
        <v>23</v>
      </c>
      <c r="B291" s="497">
        <v>283</v>
      </c>
      <c r="C291" s="498" t="s">
        <v>865</v>
      </c>
      <c r="D291" s="497">
        <v>1472</v>
      </c>
      <c r="E291" s="497" t="s">
        <v>816</v>
      </c>
    </row>
    <row r="292" spans="1:5" ht="13.5" thickBot="1">
      <c r="A292" s="497" t="s">
        <v>24</v>
      </c>
      <c r="B292" s="497">
        <v>285</v>
      </c>
      <c r="C292" s="498" t="s">
        <v>866</v>
      </c>
      <c r="D292" s="497">
        <v>1328</v>
      </c>
      <c r="E292" s="497" t="s">
        <v>816</v>
      </c>
    </row>
    <row r="293" spans="1:5" ht="13.5" thickBot="1">
      <c r="A293" s="497" t="s">
        <v>25</v>
      </c>
      <c r="B293" s="497">
        <v>287</v>
      </c>
      <c r="C293" s="498" t="s">
        <v>867</v>
      </c>
      <c r="D293" s="497">
        <v>1463</v>
      </c>
      <c r="E293" s="497" t="s">
        <v>816</v>
      </c>
    </row>
    <row r="294" spans="1:5" ht="13.5" thickBot="1">
      <c r="A294" s="497" t="s">
        <v>26</v>
      </c>
      <c r="B294" s="497">
        <v>288</v>
      </c>
      <c r="C294" s="498" t="s">
        <v>868</v>
      </c>
      <c r="D294" s="497">
        <v>1429</v>
      </c>
      <c r="E294" s="497" t="s">
        <v>816</v>
      </c>
    </row>
    <row r="295" spans="1:5" ht="13.5" thickBot="1">
      <c r="A295" s="497" t="s">
        <v>27</v>
      </c>
      <c r="B295" s="497">
        <v>293</v>
      </c>
      <c r="C295" s="498" t="s">
        <v>869</v>
      </c>
      <c r="D295" s="497">
        <v>1558</v>
      </c>
      <c r="E295" s="497" t="s">
        <v>816</v>
      </c>
    </row>
    <row r="296" spans="1:5" ht="13.5" thickBot="1">
      <c r="A296" s="497" t="s">
        <v>28</v>
      </c>
      <c r="B296" s="497">
        <v>294</v>
      </c>
      <c r="C296" s="498" t="s">
        <v>870</v>
      </c>
      <c r="D296" s="497">
        <v>1392</v>
      </c>
      <c r="E296" s="497" t="s">
        <v>816</v>
      </c>
    </row>
    <row r="297" spans="1:5" ht="13.5" thickBot="1">
      <c r="A297" s="497" t="s">
        <v>29</v>
      </c>
      <c r="B297" s="497">
        <v>295</v>
      </c>
      <c r="C297" s="498" t="s">
        <v>871</v>
      </c>
      <c r="D297" s="497">
        <v>1537</v>
      </c>
      <c r="E297" s="497" t="s">
        <v>816</v>
      </c>
    </row>
    <row r="298" spans="1:5" ht="13.5" thickBot="1">
      <c r="A298" s="497" t="s">
        <v>30</v>
      </c>
      <c r="B298" s="497">
        <v>297</v>
      </c>
      <c r="C298" s="498" t="s">
        <v>872</v>
      </c>
      <c r="D298" s="497">
        <v>1456</v>
      </c>
      <c r="E298" s="497" t="s">
        <v>816</v>
      </c>
    </row>
    <row r="299" spans="1:5" ht="13.5" thickBot="1">
      <c r="A299" s="497" t="s">
        <v>31</v>
      </c>
      <c r="B299" s="497">
        <v>298</v>
      </c>
      <c r="C299" s="498" t="s">
        <v>873</v>
      </c>
      <c r="D299" s="497">
        <v>1416</v>
      </c>
      <c r="E299" s="497" t="s">
        <v>816</v>
      </c>
    </row>
    <row r="300" spans="1:5" ht="13.5" thickBot="1">
      <c r="A300" s="497" t="s">
        <v>32</v>
      </c>
      <c r="B300" s="497">
        <v>300</v>
      </c>
      <c r="C300" s="498" t="s">
        <v>874</v>
      </c>
      <c r="D300" s="497">
        <v>1315</v>
      </c>
      <c r="E300" s="497" t="s">
        <v>816</v>
      </c>
    </row>
    <row r="301" spans="1:5" ht="13.5" thickBot="1">
      <c r="A301" s="497" t="s">
        <v>33</v>
      </c>
      <c r="B301" s="497">
        <v>309</v>
      </c>
      <c r="C301" s="498" t="s">
        <v>875</v>
      </c>
      <c r="D301" s="497">
        <v>1566</v>
      </c>
      <c r="E301" s="497" t="s">
        <v>816</v>
      </c>
    </row>
    <row r="302" spans="1:5" ht="13.5" thickBot="1">
      <c r="A302" s="497" t="s">
        <v>34</v>
      </c>
      <c r="B302" s="497">
        <v>310</v>
      </c>
      <c r="C302" s="498" t="s">
        <v>876</v>
      </c>
      <c r="D302" s="497">
        <v>1401</v>
      </c>
      <c r="E302" s="497" t="s">
        <v>816</v>
      </c>
    </row>
    <row r="303" spans="1:5" ht="13.5" thickBot="1">
      <c r="A303" s="497" t="s">
        <v>36</v>
      </c>
      <c r="B303" s="497">
        <v>311</v>
      </c>
      <c r="C303" s="498" t="s">
        <v>877</v>
      </c>
      <c r="D303" s="497">
        <v>1378</v>
      </c>
      <c r="E303" s="497" t="s">
        <v>816</v>
      </c>
    </row>
    <row r="304" spans="1:5" ht="13.5" thickBot="1">
      <c r="A304" s="497" t="s">
        <v>38</v>
      </c>
      <c r="B304" s="497">
        <v>312</v>
      </c>
      <c r="C304" s="498" t="s">
        <v>878</v>
      </c>
      <c r="D304" s="497">
        <v>1487</v>
      </c>
      <c r="E304" s="497" t="s">
        <v>816</v>
      </c>
    </row>
    <row r="305" spans="1:5" ht="13.5" thickBot="1">
      <c r="A305" s="497" t="s">
        <v>41</v>
      </c>
      <c r="B305" s="497">
        <v>313</v>
      </c>
      <c r="C305" s="498" t="s">
        <v>879</v>
      </c>
      <c r="D305" s="497">
        <v>1497</v>
      </c>
      <c r="E305" s="497" t="s">
        <v>816</v>
      </c>
    </row>
    <row r="306" spans="1:5" ht="13.5" thickBot="1">
      <c r="A306" s="497" t="s">
        <v>43</v>
      </c>
      <c r="B306" s="497">
        <v>316</v>
      </c>
      <c r="C306" s="498" t="s">
        <v>880</v>
      </c>
      <c r="D306" s="497">
        <v>1447</v>
      </c>
      <c r="E306" s="497" t="s">
        <v>816</v>
      </c>
    </row>
    <row r="307" spans="1:5" ht="13.5" thickBot="1">
      <c r="A307" s="497" t="s">
        <v>185</v>
      </c>
      <c r="B307" s="497">
        <v>319</v>
      </c>
      <c r="C307" s="498" t="s">
        <v>881</v>
      </c>
      <c r="D307" s="497">
        <v>1450</v>
      </c>
      <c r="E307" s="497" t="s">
        <v>816</v>
      </c>
    </row>
    <row r="308" spans="1:5" ht="13.5" thickBot="1">
      <c r="A308" s="497" t="s">
        <v>186</v>
      </c>
      <c r="B308" s="497">
        <v>323</v>
      </c>
      <c r="C308" s="498" t="s">
        <v>882</v>
      </c>
      <c r="D308" s="497">
        <v>1500</v>
      </c>
      <c r="E308" s="497" t="s">
        <v>816</v>
      </c>
    </row>
    <row r="309" spans="1:5" ht="13.5" thickBot="1">
      <c r="A309" s="497" t="s">
        <v>187</v>
      </c>
      <c r="B309" s="497">
        <v>369</v>
      </c>
      <c r="C309" s="498" t="s">
        <v>883</v>
      </c>
      <c r="D309" s="497">
        <v>1442</v>
      </c>
      <c r="E309" s="497" t="s">
        <v>816</v>
      </c>
    </row>
    <row r="310" spans="1:5" ht="13.5" thickBot="1">
      <c r="A310" s="497" t="s">
        <v>214</v>
      </c>
      <c r="B310" s="497">
        <v>371</v>
      </c>
      <c r="C310" s="498" t="s">
        <v>884</v>
      </c>
      <c r="D310" s="497">
        <v>1400</v>
      </c>
      <c r="E310" s="497" t="s">
        <v>816</v>
      </c>
    </row>
    <row r="311" spans="1:5" ht="13.5" thickBot="1">
      <c r="A311" s="497" t="s">
        <v>215</v>
      </c>
      <c r="B311" s="497">
        <v>391</v>
      </c>
      <c r="C311" s="498" t="s">
        <v>885</v>
      </c>
      <c r="D311" s="497">
        <v>1408</v>
      </c>
      <c r="E311" s="497" t="s">
        <v>816</v>
      </c>
    </row>
    <row r="312" spans="1:5" ht="13.5" thickBot="1">
      <c r="A312" s="497" t="s">
        <v>216</v>
      </c>
      <c r="B312" s="497">
        <v>397</v>
      </c>
      <c r="C312" s="498" t="s">
        <v>886</v>
      </c>
      <c r="D312" s="497">
        <v>1402</v>
      </c>
      <c r="E312" s="497" t="s">
        <v>816</v>
      </c>
    </row>
    <row r="313" spans="1:5" ht="13.5" thickBot="1">
      <c r="A313" s="497" t="s">
        <v>217</v>
      </c>
      <c r="B313" s="497">
        <v>399</v>
      </c>
      <c r="C313" s="498" t="s">
        <v>887</v>
      </c>
      <c r="D313" s="497">
        <v>1466</v>
      </c>
      <c r="E313" s="497" t="s">
        <v>816</v>
      </c>
    </row>
    <row r="314" spans="1:5" ht="13.5" thickBot="1">
      <c r="A314" s="497" t="s">
        <v>218</v>
      </c>
      <c r="B314" s="497">
        <v>400</v>
      </c>
      <c r="C314" s="498" t="s">
        <v>888</v>
      </c>
      <c r="D314" s="497">
        <v>1393</v>
      </c>
      <c r="E314" s="497" t="s">
        <v>816</v>
      </c>
    </row>
    <row r="315" spans="1:5" ht="13.5" thickBot="1">
      <c r="A315" s="497" t="s">
        <v>219</v>
      </c>
      <c r="B315" s="497">
        <v>401</v>
      </c>
      <c r="C315" s="498" t="s">
        <v>889</v>
      </c>
      <c r="D315" s="497">
        <v>1473</v>
      </c>
      <c r="E315" s="497" t="s">
        <v>816</v>
      </c>
    </row>
    <row r="316" spans="1:5" ht="13.5" thickBot="1">
      <c r="A316" s="497" t="s">
        <v>220</v>
      </c>
      <c r="B316" s="497">
        <v>403</v>
      </c>
      <c r="C316" s="498" t="s">
        <v>890</v>
      </c>
      <c r="D316" s="497">
        <v>1462</v>
      </c>
      <c r="E316" s="497" t="s">
        <v>816</v>
      </c>
    </row>
    <row r="317" spans="1:5" ht="13.5" thickBot="1">
      <c r="A317" s="497" t="s">
        <v>221</v>
      </c>
      <c r="B317" s="497">
        <v>404</v>
      </c>
      <c r="C317" s="498" t="s">
        <v>891</v>
      </c>
      <c r="D317" s="497">
        <v>1395</v>
      </c>
      <c r="E317" s="497" t="s">
        <v>816</v>
      </c>
    </row>
    <row r="318" spans="1:5" ht="13.5" thickBot="1">
      <c r="A318" s="497" t="s">
        <v>400</v>
      </c>
      <c r="B318" s="497">
        <v>405</v>
      </c>
      <c r="C318" s="498" t="s">
        <v>892</v>
      </c>
      <c r="D318" s="497">
        <v>1466</v>
      </c>
      <c r="E318" s="497" t="s">
        <v>816</v>
      </c>
    </row>
    <row r="319" spans="1:5" ht="13.5" thickBot="1">
      <c r="A319" s="497" t="s">
        <v>479</v>
      </c>
      <c r="B319" s="497">
        <v>407</v>
      </c>
      <c r="C319" s="498" t="s">
        <v>893</v>
      </c>
      <c r="D319" s="497">
        <v>1522</v>
      </c>
      <c r="E319" s="497" t="s">
        <v>816</v>
      </c>
    </row>
    <row r="320" spans="1:5" ht="13.5" thickBot="1">
      <c r="A320" s="497" t="s">
        <v>481</v>
      </c>
      <c r="B320" s="497">
        <v>409</v>
      </c>
      <c r="C320" s="498" t="s">
        <v>894</v>
      </c>
      <c r="D320" s="497">
        <v>1404</v>
      </c>
      <c r="E320" s="497" t="s">
        <v>816</v>
      </c>
    </row>
    <row r="321" spans="1:5" ht="13.5" thickBot="1">
      <c r="A321" s="497" t="s">
        <v>558</v>
      </c>
      <c r="B321" s="497">
        <v>414</v>
      </c>
      <c r="C321" s="498" t="s">
        <v>895</v>
      </c>
      <c r="D321" s="497">
        <v>1475</v>
      </c>
      <c r="E321" s="497" t="s">
        <v>816</v>
      </c>
    </row>
    <row r="322" spans="1:5" ht="13.5" thickBot="1">
      <c r="A322" s="497" t="s">
        <v>559</v>
      </c>
      <c r="B322" s="497">
        <v>416</v>
      </c>
      <c r="C322" s="498" t="s">
        <v>896</v>
      </c>
      <c r="D322" s="497">
        <v>1413</v>
      </c>
      <c r="E322" s="497" t="s">
        <v>816</v>
      </c>
    </row>
    <row r="323" spans="1:5" ht="13.5" thickBot="1">
      <c r="A323" s="497" t="s">
        <v>560</v>
      </c>
      <c r="B323" s="497">
        <v>419</v>
      </c>
      <c r="C323" s="498" t="s">
        <v>897</v>
      </c>
      <c r="D323" s="497">
        <v>1437</v>
      </c>
      <c r="E323" s="497" t="s">
        <v>816</v>
      </c>
    </row>
    <row r="324" spans="1:5" ht="13.5" thickBot="1">
      <c r="A324" s="497" t="s">
        <v>563</v>
      </c>
      <c r="B324" s="497">
        <v>421</v>
      </c>
      <c r="C324" s="498" t="s">
        <v>898</v>
      </c>
      <c r="D324" s="497">
        <v>1415</v>
      </c>
      <c r="E324" s="497" t="s">
        <v>816</v>
      </c>
    </row>
    <row r="325" spans="1:5" ht="13.5" thickBot="1">
      <c r="A325" s="497" t="s">
        <v>565</v>
      </c>
      <c r="B325" s="497">
        <v>451</v>
      </c>
      <c r="C325" s="498" t="s">
        <v>899</v>
      </c>
      <c r="D325" s="497">
        <v>1455</v>
      </c>
      <c r="E325" s="497" t="s">
        <v>816</v>
      </c>
    </row>
    <row r="326" spans="1:5" ht="13.5" thickBot="1">
      <c r="A326" s="497" t="s">
        <v>604</v>
      </c>
      <c r="B326" s="497">
        <v>452</v>
      </c>
      <c r="C326" s="498" t="s">
        <v>900</v>
      </c>
      <c r="D326" s="497">
        <v>1429</v>
      </c>
      <c r="E326" s="497" t="s">
        <v>816</v>
      </c>
    </row>
    <row r="327" spans="1:5" ht="13.5" thickBot="1">
      <c r="A327" s="497" t="s">
        <v>605</v>
      </c>
      <c r="B327" s="497">
        <v>454</v>
      </c>
      <c r="C327" s="498" t="s">
        <v>901</v>
      </c>
      <c r="D327" s="497">
        <v>1435</v>
      </c>
      <c r="E327" s="497" t="s">
        <v>816</v>
      </c>
    </row>
    <row r="328" spans="1:5" ht="13.5" thickBot="1">
      <c r="A328" s="497" t="s">
        <v>607</v>
      </c>
      <c r="B328" s="497">
        <v>783</v>
      </c>
      <c r="C328" s="498" t="s">
        <v>902</v>
      </c>
      <c r="D328" s="497">
        <v>1078</v>
      </c>
      <c r="E328" s="497" t="s">
        <v>816</v>
      </c>
    </row>
    <row r="329" spans="1:5" ht="13.5" thickBot="1">
      <c r="A329" s="497" t="s">
        <v>609</v>
      </c>
      <c r="B329" s="497">
        <v>774</v>
      </c>
      <c r="C329" s="498" t="s">
        <v>903</v>
      </c>
      <c r="D329" s="497">
        <v>1646</v>
      </c>
      <c r="E329" s="497" t="s">
        <v>816</v>
      </c>
    </row>
    <row r="330" spans="1:5" ht="13.5" thickBot="1">
      <c r="A330" s="497" t="s">
        <v>610</v>
      </c>
      <c r="B330" s="497">
        <v>878</v>
      </c>
      <c r="C330" s="498" t="s">
        <v>904</v>
      </c>
      <c r="D330" s="497">
        <v>663</v>
      </c>
      <c r="E330" s="497" t="s">
        <v>816</v>
      </c>
    </row>
    <row r="331" spans="1:5" ht="13.5" thickBot="1">
      <c r="A331" s="497" t="s">
        <v>612</v>
      </c>
      <c r="B331" s="497">
        <v>926</v>
      </c>
      <c r="C331" s="498" t="s">
        <v>905</v>
      </c>
      <c r="D331" s="497">
        <v>1185</v>
      </c>
      <c r="E331" s="497" t="s">
        <v>816</v>
      </c>
    </row>
    <row r="332" spans="1:5" ht="13.5" thickBot="1">
      <c r="A332" s="497" t="s">
        <v>613</v>
      </c>
      <c r="B332" s="497">
        <v>977</v>
      </c>
      <c r="C332" s="498" t="s">
        <v>906</v>
      </c>
      <c r="D332" s="497">
        <v>1449</v>
      </c>
      <c r="E332" s="497" t="s">
        <v>816</v>
      </c>
    </row>
    <row r="333" spans="1:5" ht="13.5" thickBot="1">
      <c r="A333" s="497">
        <v>59</v>
      </c>
      <c r="B333" s="497" t="s">
        <v>907</v>
      </c>
      <c r="C333" s="498" t="s">
        <v>908</v>
      </c>
      <c r="D333" s="499"/>
      <c r="E333" s="497"/>
    </row>
    <row r="334" spans="1:5">
      <c r="A334" s="490"/>
      <c r="B334" s="490"/>
      <c r="C334" s="491"/>
      <c r="D334" s="500"/>
      <c r="E334" s="490"/>
    </row>
    <row r="335" spans="1:5">
      <c r="A335" s="501"/>
      <c r="B335" s="501"/>
      <c r="C335" s="501"/>
      <c r="D335" s="501"/>
      <c r="E335" s="501"/>
    </row>
    <row r="336" spans="1:5">
      <c r="A336" s="740" t="s">
        <v>909</v>
      </c>
      <c r="B336" s="740"/>
      <c r="C336" s="740"/>
      <c r="D336" s="740"/>
      <c r="E336" s="740"/>
    </row>
    <row r="337" spans="1:5">
      <c r="A337" s="459"/>
      <c r="B337" s="459"/>
      <c r="C337" s="459"/>
      <c r="D337" s="459"/>
      <c r="E337" s="459"/>
    </row>
    <row r="338" spans="1:5" ht="13.5" thickBot="1"/>
    <row r="339" spans="1:5" ht="21.75" customHeight="1" thickBot="1">
      <c r="A339" s="502" t="s">
        <v>136</v>
      </c>
      <c r="B339" s="503" t="s">
        <v>568</v>
      </c>
      <c r="C339" s="503" t="s">
        <v>1</v>
      </c>
      <c r="D339" s="503" t="s">
        <v>910</v>
      </c>
      <c r="E339" s="503" t="s">
        <v>526</v>
      </c>
    </row>
    <row r="340" spans="1:5" ht="13.5" thickBot="1">
      <c r="A340" s="463" t="s">
        <v>7</v>
      </c>
      <c r="B340" s="464" t="s">
        <v>911</v>
      </c>
      <c r="C340" s="464"/>
      <c r="D340" s="464">
        <v>3072</v>
      </c>
      <c r="E340" s="464" t="s">
        <v>912</v>
      </c>
    </row>
    <row r="341" spans="1:5" ht="13.5" thickBot="1">
      <c r="A341" s="463" t="s">
        <v>10</v>
      </c>
      <c r="B341" s="464" t="s">
        <v>913</v>
      </c>
      <c r="C341" s="464"/>
      <c r="D341" s="464">
        <v>14000</v>
      </c>
      <c r="E341" s="464" t="s">
        <v>914</v>
      </c>
    </row>
    <row r="342" spans="1:5" ht="13.5" thickBot="1">
      <c r="A342" s="463" t="s">
        <v>11</v>
      </c>
      <c r="B342" s="464" t="s">
        <v>915</v>
      </c>
      <c r="C342" s="464"/>
      <c r="D342" s="464">
        <v>74062</v>
      </c>
      <c r="E342" s="464" t="s">
        <v>912</v>
      </c>
    </row>
    <row r="343" spans="1:5" ht="13.5" thickBot="1">
      <c r="A343" s="463" t="s">
        <v>13</v>
      </c>
      <c r="B343" s="464" t="s">
        <v>916</v>
      </c>
      <c r="C343" s="464"/>
      <c r="D343" s="464">
        <v>2742</v>
      </c>
      <c r="E343" s="464" t="s">
        <v>912</v>
      </c>
    </row>
    <row r="344" spans="1:5" ht="13.5" thickBot="1">
      <c r="A344" s="463" t="s">
        <v>14</v>
      </c>
      <c r="B344" s="464" t="s">
        <v>917</v>
      </c>
      <c r="C344" s="464"/>
      <c r="D344" s="464">
        <v>9614</v>
      </c>
      <c r="E344" s="464" t="s">
        <v>912</v>
      </c>
    </row>
    <row r="345" spans="1:5">
      <c r="A345" s="490"/>
      <c r="B345" s="490"/>
      <c r="C345" s="490"/>
      <c r="D345" s="490"/>
      <c r="E345" s="490"/>
    </row>
    <row r="346" spans="1:5" ht="13.5">
      <c r="A346" s="480"/>
    </row>
    <row r="347" spans="1:5" ht="13.5">
      <c r="A347" s="741" t="s">
        <v>918</v>
      </c>
      <c r="B347" s="742"/>
      <c r="C347" s="742"/>
      <c r="D347" s="579">
        <v>258</v>
      </c>
    </row>
    <row r="348" spans="1:5" ht="17.25" customHeight="1">
      <c r="A348" s="746" t="s">
        <v>1067</v>
      </c>
      <c r="B348" s="746"/>
      <c r="C348" s="746"/>
      <c r="D348" s="579"/>
    </row>
    <row r="349" spans="1:5" ht="13.5">
      <c r="A349" s="504" t="s">
        <v>919</v>
      </c>
      <c r="D349" s="580">
        <v>2389374</v>
      </c>
    </row>
    <row r="350" spans="1:5" ht="13.5">
      <c r="A350" s="504" t="s">
        <v>1066</v>
      </c>
      <c r="D350" s="581"/>
    </row>
    <row r="351" spans="1:5" ht="13.5">
      <c r="A351" s="504" t="s">
        <v>920</v>
      </c>
      <c r="D351" s="582">
        <v>61043</v>
      </c>
    </row>
    <row r="352" spans="1:5" ht="30" customHeight="1">
      <c r="A352" s="743" t="s">
        <v>1069</v>
      </c>
      <c r="B352" s="743"/>
      <c r="C352" s="743"/>
    </row>
    <row r="353" spans="1:5" ht="19.5" customHeight="1">
      <c r="A353" s="505"/>
      <c r="B353" s="505"/>
      <c r="C353" s="505"/>
    </row>
    <row r="354" spans="1:5" s="506" customFormat="1" ht="13.5">
      <c r="A354" s="744" t="s">
        <v>921</v>
      </c>
      <c r="B354" s="744"/>
      <c r="C354" s="744"/>
      <c r="D354" s="744"/>
      <c r="E354" s="744"/>
    </row>
    <row r="355" spans="1:5">
      <c r="A355" s="469"/>
    </row>
    <row r="356" spans="1:5">
      <c r="A356" s="745" t="s">
        <v>922</v>
      </c>
      <c r="B356" s="745"/>
      <c r="D356" s="583">
        <v>1499</v>
      </c>
    </row>
    <row r="357" spans="1:5">
      <c r="A357" s="508" t="s">
        <v>923</v>
      </c>
      <c r="B357" s="508"/>
      <c r="D357" s="583">
        <v>310</v>
      </c>
    </row>
    <row r="358" spans="1:5">
      <c r="A358" s="508" t="s">
        <v>1002</v>
      </c>
      <c r="B358" s="508"/>
      <c r="D358" s="583">
        <v>1958</v>
      </c>
    </row>
    <row r="359" spans="1:5">
      <c r="A359" s="686" t="s">
        <v>1065</v>
      </c>
      <c r="B359" s="686"/>
      <c r="D359" s="583">
        <v>1310</v>
      </c>
    </row>
    <row r="360" spans="1:5">
      <c r="A360" s="686" t="s">
        <v>1068</v>
      </c>
      <c r="B360" s="686"/>
      <c r="D360" s="583">
        <v>661</v>
      </c>
    </row>
    <row r="361" spans="1:5" ht="13.5">
      <c r="A361" s="508" t="s">
        <v>1003</v>
      </c>
      <c r="B361" s="508"/>
      <c r="D361" s="580">
        <f>SUM(D356:D360)</f>
        <v>5738</v>
      </c>
    </row>
    <row r="362" spans="1:5" ht="13.5">
      <c r="A362" s="588"/>
      <c r="B362" s="588"/>
      <c r="D362" s="580"/>
    </row>
    <row r="363" spans="1:5" ht="13.5">
      <c r="A363" s="588"/>
      <c r="B363" s="588"/>
      <c r="D363" s="580"/>
    </row>
    <row r="364" spans="1:5" ht="13.5">
      <c r="A364" s="702"/>
      <c r="B364" s="702"/>
      <c r="D364" s="580"/>
    </row>
    <row r="365" spans="1:5">
      <c r="A365" s="508"/>
      <c r="B365" s="508"/>
      <c r="D365" s="507"/>
    </row>
    <row r="366" spans="1:5" ht="14.25" thickBot="1">
      <c r="A366" s="746" t="s">
        <v>924</v>
      </c>
      <c r="B366" s="746"/>
      <c r="C366" s="746"/>
      <c r="D366" s="746"/>
      <c r="E366" s="746"/>
    </row>
    <row r="367" spans="1:5" ht="15" thickTop="1" thickBot="1">
      <c r="A367" s="509"/>
      <c r="B367" s="510" t="s">
        <v>46</v>
      </c>
      <c r="C367" s="511" t="s">
        <v>925</v>
      </c>
    </row>
    <row r="368" spans="1:5" ht="14.25" thickBot="1">
      <c r="A368" s="509"/>
      <c r="B368" s="512" t="s">
        <v>926</v>
      </c>
      <c r="C368" s="513">
        <v>190</v>
      </c>
    </row>
    <row r="369" spans="1:5" ht="31.5" customHeight="1">
      <c r="A369" s="747"/>
      <c r="B369" s="748" t="s">
        <v>927</v>
      </c>
      <c r="C369" s="749"/>
    </row>
    <row r="370" spans="1:5" ht="20.25" customHeight="1">
      <c r="A370" s="747"/>
      <c r="B370" s="750" t="s">
        <v>1005</v>
      </c>
      <c r="C370" s="751"/>
    </row>
    <row r="371" spans="1:5" ht="22.5" customHeight="1" thickBot="1">
      <c r="A371" s="747"/>
      <c r="B371" s="752" t="s">
        <v>1006</v>
      </c>
      <c r="C371" s="753"/>
    </row>
    <row r="372" spans="1:5" ht="18" customHeight="1" thickBot="1">
      <c r="A372" s="747"/>
      <c r="B372" s="748" t="s">
        <v>928</v>
      </c>
      <c r="C372" s="749"/>
    </row>
    <row r="373" spans="1:5" ht="20.25" customHeight="1" thickBot="1">
      <c r="A373" s="747"/>
      <c r="B373" s="754" t="s">
        <v>1007</v>
      </c>
      <c r="C373" s="755"/>
      <c r="D373" s="577">
        <v>3190</v>
      </c>
    </row>
    <row r="374" spans="1:5">
      <c r="A374" s="514"/>
    </row>
    <row r="375" spans="1:5" s="515" customFormat="1" ht="25.5" customHeight="1">
      <c r="A375" s="756" t="s">
        <v>929</v>
      </c>
      <c r="B375" s="756"/>
      <c r="C375" s="756"/>
      <c r="D375" s="585">
        <f>D347+D349+D351+D361+D373</f>
        <v>2459603</v>
      </c>
    </row>
    <row r="376" spans="1:5" s="515" customFormat="1" ht="21.75" customHeight="1">
      <c r="A376" s="757" t="s">
        <v>930</v>
      </c>
      <c r="B376" s="757"/>
      <c r="C376" s="757"/>
      <c r="D376" s="584">
        <v>2066</v>
      </c>
    </row>
    <row r="377" spans="1:5" s="515" customFormat="1" ht="16.5" customHeight="1">
      <c r="A377" s="758" t="s">
        <v>932</v>
      </c>
      <c r="B377" s="758"/>
      <c r="C377" s="758"/>
      <c r="D377" s="586"/>
    </row>
    <row r="378" spans="1:5">
      <c r="A378" s="514"/>
      <c r="D378" s="587"/>
    </row>
    <row r="379" spans="1:5" ht="13.5">
      <c r="A379" s="744" t="s">
        <v>933</v>
      </c>
      <c r="B379" s="744"/>
      <c r="C379" s="744"/>
      <c r="D379" s="584">
        <f>C381+C382</f>
        <v>85740</v>
      </c>
      <c r="E379" s="515"/>
    </row>
    <row r="380" spans="1:5" ht="6.75" customHeight="1">
      <c r="A380" s="460"/>
    </row>
    <row r="381" spans="1:5" ht="13.5">
      <c r="A381" s="746" t="s">
        <v>934</v>
      </c>
      <c r="B381" s="746"/>
      <c r="C381" s="516">
        <v>611</v>
      </c>
    </row>
    <row r="382" spans="1:5" ht="13.5">
      <c r="A382" s="746" t="s">
        <v>935</v>
      </c>
      <c r="B382" s="746"/>
      <c r="C382" s="516">
        <v>85129</v>
      </c>
    </row>
    <row r="383" spans="1:5" ht="13.5">
      <c r="A383" s="744" t="s">
        <v>936</v>
      </c>
      <c r="B383" s="744"/>
      <c r="D383" s="589">
        <f>+C384+C385+C386+C387+C388</f>
        <v>30781</v>
      </c>
      <c r="E383" s="515"/>
    </row>
    <row r="384" spans="1:5">
      <c r="A384" s="759" t="s">
        <v>937</v>
      </c>
      <c r="B384" s="759"/>
      <c r="C384" s="516">
        <v>20821</v>
      </c>
      <c r="D384" s="590"/>
    </row>
    <row r="385" spans="1:6">
      <c r="A385" s="759" t="s">
        <v>938</v>
      </c>
      <c r="B385" s="759"/>
      <c r="C385" s="516">
        <v>2258</v>
      </c>
      <c r="D385" s="590"/>
    </row>
    <row r="386" spans="1:6" ht="26.25" customHeight="1">
      <c r="A386" s="760" t="s">
        <v>939</v>
      </c>
      <c r="B386" s="760"/>
      <c r="C386" s="516">
        <v>196</v>
      </c>
      <c r="D386" s="590"/>
    </row>
    <row r="387" spans="1:6">
      <c r="A387" s="759" t="s">
        <v>940</v>
      </c>
      <c r="B387" s="759"/>
      <c r="C387" s="516">
        <v>581</v>
      </c>
      <c r="D387" s="590"/>
    </row>
    <row r="388" spans="1:6">
      <c r="A388" s="759" t="s">
        <v>941</v>
      </c>
      <c r="B388" s="759"/>
      <c r="C388" s="516">
        <v>6925</v>
      </c>
      <c r="D388" s="590"/>
    </row>
    <row r="389" spans="1:6">
      <c r="A389" s="517"/>
      <c r="B389" s="517"/>
      <c r="C389" s="516"/>
      <c r="D389" s="590"/>
    </row>
    <row r="390" spans="1:6" ht="13.5">
      <c r="A390" s="746" t="s">
        <v>942</v>
      </c>
      <c r="B390" s="746"/>
      <c r="C390" s="516"/>
      <c r="D390" s="591">
        <v>13539</v>
      </c>
      <c r="E390" s="458" t="s">
        <v>931</v>
      </c>
    </row>
    <row r="391" spans="1:6">
      <c r="A391" s="762" t="s">
        <v>1071</v>
      </c>
      <c r="B391" s="762"/>
      <c r="D391" s="590"/>
      <c r="E391" s="514"/>
    </row>
    <row r="392" spans="1:6" ht="29.25" customHeight="1">
      <c r="A392" s="761" t="s">
        <v>943</v>
      </c>
      <c r="B392" s="761"/>
      <c r="D392" s="591">
        <v>3546</v>
      </c>
      <c r="E392" s="515" t="s">
        <v>944</v>
      </c>
    </row>
    <row r="393" spans="1:6" ht="13.5">
      <c r="A393" s="480"/>
      <c r="D393" s="590"/>
    </row>
    <row r="394" spans="1:6" ht="15.75">
      <c r="A394" s="738" t="s">
        <v>945</v>
      </c>
      <c r="B394" s="738"/>
      <c r="C394" s="738"/>
      <c r="D394" s="592">
        <f>+D375+D376+D379+D383+D392+D390</f>
        <v>2595275</v>
      </c>
      <c r="E394" s="518" t="s">
        <v>931</v>
      </c>
      <c r="F394" s="142"/>
    </row>
    <row r="395" spans="1:6" ht="13.5">
      <c r="A395" s="746" t="s">
        <v>946</v>
      </c>
      <c r="B395" s="746"/>
      <c r="D395" s="591">
        <f>C396+C397+C398+C399+C400</f>
        <v>709918</v>
      </c>
      <c r="E395" s="515" t="s">
        <v>931</v>
      </c>
    </row>
    <row r="396" spans="1:6">
      <c r="A396" s="759" t="s">
        <v>947</v>
      </c>
      <c r="B396" s="759"/>
      <c r="C396" s="520">
        <v>959721</v>
      </c>
    </row>
    <row r="397" spans="1:6">
      <c r="A397" s="517" t="s">
        <v>948</v>
      </c>
      <c r="B397" s="521"/>
      <c r="C397" s="520">
        <v>-3234</v>
      </c>
    </row>
    <row r="398" spans="1:6" ht="25.5" customHeight="1">
      <c r="A398" s="764" t="s">
        <v>949</v>
      </c>
      <c r="B398" s="764"/>
      <c r="C398" s="516">
        <v>63665</v>
      </c>
    </row>
    <row r="399" spans="1:6" ht="13.5">
      <c r="A399" s="759" t="s">
        <v>950</v>
      </c>
      <c r="B399" s="759"/>
      <c r="C399" s="692">
        <v>-106340</v>
      </c>
      <c r="E399" s="522"/>
    </row>
    <row r="400" spans="1:6">
      <c r="A400" s="759" t="s">
        <v>951</v>
      </c>
      <c r="B400" s="759"/>
      <c r="C400" s="692">
        <v>-203894</v>
      </c>
    </row>
    <row r="401" spans="1:6" ht="13.5">
      <c r="A401" s="746" t="s">
        <v>952</v>
      </c>
      <c r="B401" s="746"/>
      <c r="C401" s="590"/>
      <c r="D401" s="591">
        <f>C402+C403+C404+C405</f>
        <v>91970</v>
      </c>
      <c r="E401" s="515" t="s">
        <v>931</v>
      </c>
    </row>
    <row r="402" spans="1:6">
      <c r="A402" s="759" t="s">
        <v>953</v>
      </c>
      <c r="B402" s="759"/>
      <c r="C402" s="692">
        <v>15675</v>
      </c>
      <c r="D402" s="515"/>
      <c r="E402" s="515"/>
    </row>
    <row r="403" spans="1:6" ht="22.5" customHeight="1">
      <c r="A403" s="760" t="s">
        <v>954</v>
      </c>
      <c r="B403" s="760"/>
      <c r="C403" s="692">
        <v>6569</v>
      </c>
    </row>
    <row r="404" spans="1:6">
      <c r="A404" s="765" t="s">
        <v>1008</v>
      </c>
      <c r="B404" s="765"/>
      <c r="C404" s="590">
        <v>69725</v>
      </c>
      <c r="D404" s="514"/>
      <c r="E404" s="514"/>
    </row>
    <row r="405" spans="1:6">
      <c r="A405" s="696" t="s">
        <v>1079</v>
      </c>
      <c r="B405" s="696"/>
      <c r="C405" s="590">
        <v>1</v>
      </c>
      <c r="D405" s="514"/>
      <c r="E405" s="514"/>
    </row>
    <row r="406" spans="1:6" ht="13.5">
      <c r="A406" s="763" t="s">
        <v>955</v>
      </c>
      <c r="B406" s="763"/>
      <c r="C406" s="590"/>
      <c r="D406" s="591">
        <f>C407+C408</f>
        <v>1793387</v>
      </c>
      <c r="E406" s="515" t="s">
        <v>931</v>
      </c>
    </row>
    <row r="407" spans="1:6" ht="21" customHeight="1">
      <c r="A407" s="760" t="s">
        <v>956</v>
      </c>
      <c r="B407" s="760"/>
      <c r="C407" s="692">
        <v>20667</v>
      </c>
      <c r="D407" s="590"/>
      <c r="E407" s="514"/>
    </row>
    <row r="408" spans="1:6" ht="21.75" customHeight="1">
      <c r="A408" s="760" t="s">
        <v>957</v>
      </c>
      <c r="B408" s="760"/>
      <c r="C408" s="692">
        <v>1772720</v>
      </c>
      <c r="D408" s="590"/>
    </row>
    <row r="409" spans="1:6">
      <c r="A409" s="514"/>
      <c r="D409" s="593"/>
    </row>
    <row r="410" spans="1:6" ht="15.75">
      <c r="A410" s="738" t="s">
        <v>958</v>
      </c>
      <c r="B410" s="738"/>
      <c r="C410" s="738"/>
      <c r="D410" s="594">
        <f>+D395+D401+D406</f>
        <v>2595275</v>
      </c>
      <c r="E410" s="518" t="s">
        <v>931</v>
      </c>
      <c r="F410" s="142"/>
    </row>
    <row r="411" spans="1:6" ht="13.5">
      <c r="A411" s="480"/>
    </row>
    <row r="412" spans="1:6" ht="13.5">
      <c r="A412" s="480"/>
    </row>
    <row r="413" spans="1:6" ht="13.5">
      <c r="A413" s="480"/>
    </row>
    <row r="414" spans="1:6">
      <c r="A414" s="514"/>
    </row>
    <row r="415" spans="1:6">
      <c r="A415" s="514"/>
    </row>
    <row r="416" spans="1:6">
      <c r="A416" s="514"/>
    </row>
    <row r="417" spans="1:5" ht="13.5">
      <c r="A417" s="522"/>
    </row>
    <row r="418" spans="1:5" ht="13.5">
      <c r="A418" s="522"/>
    </row>
    <row r="419" spans="1:5">
      <c r="A419" s="523"/>
    </row>
    <row r="420" spans="1:5">
      <c r="A420" s="524"/>
      <c r="C420" s="524"/>
    </row>
    <row r="421" spans="1:5">
      <c r="B421" s="524"/>
      <c r="C421" s="524"/>
    </row>
    <row r="422" spans="1:5">
      <c r="A422" s="524"/>
    </row>
    <row r="423" spans="1:5">
      <c r="A423" s="525"/>
    </row>
    <row r="424" spans="1:5">
      <c r="A424" s="524"/>
    </row>
    <row r="425" spans="1:5">
      <c r="A425" s="514"/>
    </row>
    <row r="426" spans="1:5">
      <c r="A426" s="525"/>
    </row>
    <row r="427" spans="1:5">
      <c r="A427" s="525"/>
    </row>
    <row r="428" spans="1:5">
      <c r="A428" s="525"/>
    </row>
    <row r="429" spans="1:5">
      <c r="A429" s="526"/>
    </row>
    <row r="430" spans="1:5">
      <c r="A430" s="526"/>
      <c r="E430" s="526"/>
    </row>
    <row r="431" spans="1:5" ht="13.5">
      <c r="A431" s="522"/>
    </row>
    <row r="432" spans="1:5">
      <c r="A432" s="526"/>
      <c r="C432" s="526"/>
      <c r="E432" s="526"/>
    </row>
    <row r="433" spans="1:5">
      <c r="A433" s="526"/>
    </row>
    <row r="434" spans="1:5">
      <c r="A434" s="526"/>
    </row>
    <row r="435" spans="1:5">
      <c r="A435" s="526"/>
    </row>
    <row r="436" spans="1:5">
      <c r="A436" s="526"/>
      <c r="B436" s="526"/>
    </row>
    <row r="437" spans="1:5">
      <c r="A437" s="526"/>
      <c r="B437" s="526"/>
    </row>
    <row r="438" spans="1:5">
      <c r="A438" s="526"/>
    </row>
    <row r="439" spans="1:5" ht="13.5">
      <c r="A439" s="522"/>
      <c r="E439" s="522"/>
    </row>
    <row r="440" spans="1:5">
      <c r="A440" s="523"/>
    </row>
    <row r="441" spans="1:5" ht="13.5">
      <c r="A441" s="522"/>
    </row>
    <row r="442" spans="1:5">
      <c r="A442" s="526"/>
    </row>
    <row r="443" spans="1:5">
      <c r="A443" s="526"/>
    </row>
    <row r="444" spans="1:5" ht="13.5">
      <c r="A444" s="522"/>
    </row>
    <row r="445" spans="1:5" ht="13.5">
      <c r="A445" s="522"/>
    </row>
    <row r="446" spans="1:5" ht="13.5">
      <c r="A446" s="522"/>
    </row>
    <row r="447" spans="1:5" ht="13.5">
      <c r="A447" s="522"/>
    </row>
    <row r="448" spans="1:5" ht="13.5">
      <c r="A448" s="527"/>
    </row>
    <row r="449" spans="1:5">
      <c r="A449" s="526"/>
    </row>
    <row r="450" spans="1:5">
      <c r="A450" s="526"/>
    </row>
    <row r="451" spans="1:5">
      <c r="A451" s="519"/>
    </row>
    <row r="452" spans="1:5">
      <c r="A452" s="519"/>
      <c r="D452" s="519"/>
    </row>
    <row r="453" spans="1:5">
      <c r="A453" s="519"/>
      <c r="B453" s="519"/>
      <c r="C453" s="519"/>
    </row>
    <row r="454" spans="1:5">
      <c r="A454" s="526"/>
    </row>
    <row r="455" spans="1:5">
      <c r="A455" s="526"/>
    </row>
    <row r="456" spans="1:5">
      <c r="A456" s="526"/>
    </row>
    <row r="457" spans="1:5" ht="13.5">
      <c r="A457" s="522"/>
      <c r="E457" s="522"/>
    </row>
    <row r="458" spans="1:5">
      <c r="A458" s="528"/>
    </row>
    <row r="459" spans="1:5">
      <c r="A459" s="523"/>
    </row>
    <row r="460" spans="1:5">
      <c r="A460" s="523"/>
    </row>
    <row r="461" spans="1:5">
      <c r="A461" s="526"/>
    </row>
  </sheetData>
  <mergeCells count="52">
    <mergeCell ref="A406:B406"/>
    <mergeCell ref="A407:B407"/>
    <mergeCell ref="A408:B408"/>
    <mergeCell ref="A410:C410"/>
    <mergeCell ref="A398:B398"/>
    <mergeCell ref="A399:B399"/>
    <mergeCell ref="A400:B400"/>
    <mergeCell ref="A401:B401"/>
    <mergeCell ref="A402:B402"/>
    <mergeCell ref="A403:B403"/>
    <mergeCell ref="A404:B404"/>
    <mergeCell ref="A396:B396"/>
    <mergeCell ref="A383:B383"/>
    <mergeCell ref="A384:B384"/>
    <mergeCell ref="A385:B385"/>
    <mergeCell ref="A386:B386"/>
    <mergeCell ref="A387:B387"/>
    <mergeCell ref="A388:B388"/>
    <mergeCell ref="A390:B390"/>
    <mergeCell ref="A392:B392"/>
    <mergeCell ref="A394:C394"/>
    <mergeCell ref="A395:B395"/>
    <mergeCell ref="A391:B391"/>
    <mergeCell ref="A382:B382"/>
    <mergeCell ref="A366:E366"/>
    <mergeCell ref="A369:A373"/>
    <mergeCell ref="B369:C369"/>
    <mergeCell ref="B370:C370"/>
    <mergeCell ref="B371:C371"/>
    <mergeCell ref="B372:C372"/>
    <mergeCell ref="B373:C373"/>
    <mergeCell ref="A375:C375"/>
    <mergeCell ref="A376:C376"/>
    <mergeCell ref="A377:C377"/>
    <mergeCell ref="A379:C379"/>
    <mergeCell ref="A381:B381"/>
    <mergeCell ref="A347:C347"/>
    <mergeCell ref="A352:C352"/>
    <mergeCell ref="A354:E354"/>
    <mergeCell ref="A356:B356"/>
    <mergeCell ref="A348:C348"/>
    <mergeCell ref="A238:E238"/>
    <mergeCell ref="A263:E264"/>
    <mergeCell ref="A272:E272"/>
    <mergeCell ref="A273:E273"/>
    <mergeCell ref="A336:E336"/>
    <mergeCell ref="A228:E228"/>
    <mergeCell ref="A3:E3"/>
    <mergeCell ref="A4:E4"/>
    <mergeCell ref="A5:E5"/>
    <mergeCell ref="A6:E6"/>
    <mergeCell ref="A58:E5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35"/>
  <sheetViews>
    <sheetView workbookViewId="0">
      <selection activeCell="A14" sqref="A14"/>
    </sheetView>
  </sheetViews>
  <sheetFormatPr defaultRowHeight="12.75"/>
  <cols>
    <col min="1" max="1" width="43.140625" style="529" customWidth="1"/>
    <col min="2" max="2" width="9.140625" style="529"/>
    <col min="3" max="3" width="7.85546875" style="529" customWidth="1"/>
    <col min="4" max="4" width="9.140625" style="529"/>
    <col min="5" max="5" width="6.5703125" style="529" customWidth="1"/>
    <col min="6" max="6" width="3.7109375" style="529" customWidth="1"/>
    <col min="7" max="7" width="8.7109375" style="529" customWidth="1"/>
    <col min="8" max="8" width="2.7109375" style="529" customWidth="1"/>
    <col min="9" max="9" width="12.5703125" style="529" customWidth="1"/>
    <col min="10" max="10" width="17.5703125" style="529" customWidth="1"/>
    <col min="11" max="256" width="9.140625" style="529"/>
    <col min="257" max="257" width="43.140625" style="529" customWidth="1"/>
    <col min="258" max="258" width="9.140625" style="529"/>
    <col min="259" max="259" width="7.85546875" style="529" customWidth="1"/>
    <col min="260" max="260" width="9.140625" style="529"/>
    <col min="261" max="261" width="6.5703125" style="529" customWidth="1"/>
    <col min="262" max="262" width="9.140625" style="529"/>
    <col min="263" max="263" width="8.7109375" style="529" customWidth="1"/>
    <col min="264" max="264" width="11.42578125" style="529" bestFit="1" customWidth="1"/>
    <col min="265" max="265" width="6.5703125" style="529" customWidth="1"/>
    <col min="266" max="266" width="17.5703125" style="529" customWidth="1"/>
    <col min="267" max="512" width="9.140625" style="529"/>
    <col min="513" max="513" width="43.140625" style="529" customWidth="1"/>
    <col min="514" max="514" width="9.140625" style="529"/>
    <col min="515" max="515" width="7.85546875" style="529" customWidth="1"/>
    <col min="516" max="516" width="9.140625" style="529"/>
    <col min="517" max="517" width="6.5703125" style="529" customWidth="1"/>
    <col min="518" max="518" width="9.140625" style="529"/>
    <col min="519" max="519" width="8.7109375" style="529" customWidth="1"/>
    <col min="520" max="520" width="11.42578125" style="529" bestFit="1" customWidth="1"/>
    <col min="521" max="521" width="6.5703125" style="529" customWidth="1"/>
    <col min="522" max="522" width="17.5703125" style="529" customWidth="1"/>
    <col min="523" max="768" width="9.140625" style="529"/>
    <col min="769" max="769" width="43.140625" style="529" customWidth="1"/>
    <col min="770" max="770" width="9.140625" style="529"/>
    <col min="771" max="771" width="7.85546875" style="529" customWidth="1"/>
    <col min="772" max="772" width="9.140625" style="529"/>
    <col min="773" max="773" width="6.5703125" style="529" customWidth="1"/>
    <col min="774" max="774" width="9.140625" style="529"/>
    <col min="775" max="775" width="8.7109375" style="529" customWidth="1"/>
    <col min="776" max="776" width="11.42578125" style="529" bestFit="1" customWidth="1"/>
    <col min="777" max="777" width="6.5703125" style="529" customWidth="1"/>
    <col min="778" max="778" width="17.5703125" style="529" customWidth="1"/>
    <col min="779" max="1024" width="9.140625" style="529"/>
    <col min="1025" max="1025" width="43.140625" style="529" customWidth="1"/>
    <col min="1026" max="1026" width="9.140625" style="529"/>
    <col min="1027" max="1027" width="7.85546875" style="529" customWidth="1"/>
    <col min="1028" max="1028" width="9.140625" style="529"/>
    <col min="1029" max="1029" width="6.5703125" style="529" customWidth="1"/>
    <col min="1030" max="1030" width="9.140625" style="529"/>
    <col min="1031" max="1031" width="8.7109375" style="529" customWidth="1"/>
    <col min="1032" max="1032" width="11.42578125" style="529" bestFit="1" customWidth="1"/>
    <col min="1033" max="1033" width="6.5703125" style="529" customWidth="1"/>
    <col min="1034" max="1034" width="17.5703125" style="529" customWidth="1"/>
    <col min="1035" max="1280" width="9.140625" style="529"/>
    <col min="1281" max="1281" width="43.140625" style="529" customWidth="1"/>
    <col min="1282" max="1282" width="9.140625" style="529"/>
    <col min="1283" max="1283" width="7.85546875" style="529" customWidth="1"/>
    <col min="1284" max="1284" width="9.140625" style="529"/>
    <col min="1285" max="1285" width="6.5703125" style="529" customWidth="1"/>
    <col min="1286" max="1286" width="9.140625" style="529"/>
    <col min="1287" max="1287" width="8.7109375" style="529" customWidth="1"/>
    <col min="1288" max="1288" width="11.42578125" style="529" bestFit="1" customWidth="1"/>
    <col min="1289" max="1289" width="6.5703125" style="529" customWidth="1"/>
    <col min="1290" max="1290" width="17.5703125" style="529" customWidth="1"/>
    <col min="1291" max="1536" width="9.140625" style="529"/>
    <col min="1537" max="1537" width="43.140625" style="529" customWidth="1"/>
    <col min="1538" max="1538" width="9.140625" style="529"/>
    <col min="1539" max="1539" width="7.85546875" style="529" customWidth="1"/>
    <col min="1540" max="1540" width="9.140625" style="529"/>
    <col min="1541" max="1541" width="6.5703125" style="529" customWidth="1"/>
    <col min="1542" max="1542" width="9.140625" style="529"/>
    <col min="1543" max="1543" width="8.7109375" style="529" customWidth="1"/>
    <col min="1544" max="1544" width="11.42578125" style="529" bestFit="1" customWidth="1"/>
    <col min="1545" max="1545" width="6.5703125" style="529" customWidth="1"/>
    <col min="1546" max="1546" width="17.5703125" style="529" customWidth="1"/>
    <col min="1547" max="1792" width="9.140625" style="529"/>
    <col min="1793" max="1793" width="43.140625" style="529" customWidth="1"/>
    <col min="1794" max="1794" width="9.140625" style="529"/>
    <col min="1795" max="1795" width="7.85546875" style="529" customWidth="1"/>
    <col min="1796" max="1796" width="9.140625" style="529"/>
    <col min="1797" max="1797" width="6.5703125" style="529" customWidth="1"/>
    <col min="1798" max="1798" width="9.140625" style="529"/>
    <col min="1799" max="1799" width="8.7109375" style="529" customWidth="1"/>
    <col min="1800" max="1800" width="11.42578125" style="529" bestFit="1" customWidth="1"/>
    <col min="1801" max="1801" width="6.5703125" style="529" customWidth="1"/>
    <col min="1802" max="1802" width="17.5703125" style="529" customWidth="1"/>
    <col min="1803" max="2048" width="9.140625" style="529"/>
    <col min="2049" max="2049" width="43.140625" style="529" customWidth="1"/>
    <col min="2050" max="2050" width="9.140625" style="529"/>
    <col min="2051" max="2051" width="7.85546875" style="529" customWidth="1"/>
    <col min="2052" max="2052" width="9.140625" style="529"/>
    <col min="2053" max="2053" width="6.5703125" style="529" customWidth="1"/>
    <col min="2054" max="2054" width="9.140625" style="529"/>
    <col min="2055" max="2055" width="8.7109375" style="529" customWidth="1"/>
    <col min="2056" max="2056" width="11.42578125" style="529" bestFit="1" customWidth="1"/>
    <col min="2057" max="2057" width="6.5703125" style="529" customWidth="1"/>
    <col min="2058" max="2058" width="17.5703125" style="529" customWidth="1"/>
    <col min="2059" max="2304" width="9.140625" style="529"/>
    <col min="2305" max="2305" width="43.140625" style="529" customWidth="1"/>
    <col min="2306" max="2306" width="9.140625" style="529"/>
    <col min="2307" max="2307" width="7.85546875" style="529" customWidth="1"/>
    <col min="2308" max="2308" width="9.140625" style="529"/>
    <col min="2309" max="2309" width="6.5703125" style="529" customWidth="1"/>
    <col min="2310" max="2310" width="9.140625" style="529"/>
    <col min="2311" max="2311" width="8.7109375" style="529" customWidth="1"/>
    <col min="2312" max="2312" width="11.42578125" style="529" bestFit="1" customWidth="1"/>
    <col min="2313" max="2313" width="6.5703125" style="529" customWidth="1"/>
    <col min="2314" max="2314" width="17.5703125" style="529" customWidth="1"/>
    <col min="2315" max="2560" width="9.140625" style="529"/>
    <col min="2561" max="2561" width="43.140625" style="529" customWidth="1"/>
    <col min="2562" max="2562" width="9.140625" style="529"/>
    <col min="2563" max="2563" width="7.85546875" style="529" customWidth="1"/>
    <col min="2564" max="2564" width="9.140625" style="529"/>
    <col min="2565" max="2565" width="6.5703125" style="529" customWidth="1"/>
    <col min="2566" max="2566" width="9.140625" style="529"/>
    <col min="2567" max="2567" width="8.7109375" style="529" customWidth="1"/>
    <col min="2568" max="2568" width="11.42578125" style="529" bestFit="1" customWidth="1"/>
    <col min="2569" max="2569" width="6.5703125" style="529" customWidth="1"/>
    <col min="2570" max="2570" width="17.5703125" style="529" customWidth="1"/>
    <col min="2571" max="2816" width="9.140625" style="529"/>
    <col min="2817" max="2817" width="43.140625" style="529" customWidth="1"/>
    <col min="2818" max="2818" width="9.140625" style="529"/>
    <col min="2819" max="2819" width="7.85546875" style="529" customWidth="1"/>
    <col min="2820" max="2820" width="9.140625" style="529"/>
    <col min="2821" max="2821" width="6.5703125" style="529" customWidth="1"/>
    <col min="2822" max="2822" width="9.140625" style="529"/>
    <col min="2823" max="2823" width="8.7109375" style="529" customWidth="1"/>
    <col min="2824" max="2824" width="11.42578125" style="529" bestFit="1" customWidth="1"/>
    <col min="2825" max="2825" width="6.5703125" style="529" customWidth="1"/>
    <col min="2826" max="2826" width="17.5703125" style="529" customWidth="1"/>
    <col min="2827" max="3072" width="9.140625" style="529"/>
    <col min="3073" max="3073" width="43.140625" style="529" customWidth="1"/>
    <col min="3074" max="3074" width="9.140625" style="529"/>
    <col min="3075" max="3075" width="7.85546875" style="529" customWidth="1"/>
    <col min="3076" max="3076" width="9.140625" style="529"/>
    <col min="3077" max="3077" width="6.5703125" style="529" customWidth="1"/>
    <col min="3078" max="3078" width="9.140625" style="529"/>
    <col min="3079" max="3079" width="8.7109375" style="529" customWidth="1"/>
    <col min="3080" max="3080" width="11.42578125" style="529" bestFit="1" customWidth="1"/>
    <col min="3081" max="3081" width="6.5703125" style="529" customWidth="1"/>
    <col min="3082" max="3082" width="17.5703125" style="529" customWidth="1"/>
    <col min="3083" max="3328" width="9.140625" style="529"/>
    <col min="3329" max="3329" width="43.140625" style="529" customWidth="1"/>
    <col min="3330" max="3330" width="9.140625" style="529"/>
    <col min="3331" max="3331" width="7.85546875" style="529" customWidth="1"/>
    <col min="3332" max="3332" width="9.140625" style="529"/>
    <col min="3333" max="3333" width="6.5703125" style="529" customWidth="1"/>
    <col min="3334" max="3334" width="9.140625" style="529"/>
    <col min="3335" max="3335" width="8.7109375" style="529" customWidth="1"/>
    <col min="3336" max="3336" width="11.42578125" style="529" bestFit="1" customWidth="1"/>
    <col min="3337" max="3337" width="6.5703125" style="529" customWidth="1"/>
    <col min="3338" max="3338" width="17.5703125" style="529" customWidth="1"/>
    <col min="3339" max="3584" width="9.140625" style="529"/>
    <col min="3585" max="3585" width="43.140625" style="529" customWidth="1"/>
    <col min="3586" max="3586" width="9.140625" style="529"/>
    <col min="3587" max="3587" width="7.85546875" style="529" customWidth="1"/>
    <col min="3588" max="3588" width="9.140625" style="529"/>
    <col min="3589" max="3589" width="6.5703125" style="529" customWidth="1"/>
    <col min="3590" max="3590" width="9.140625" style="529"/>
    <col min="3591" max="3591" width="8.7109375" style="529" customWidth="1"/>
    <col min="3592" max="3592" width="11.42578125" style="529" bestFit="1" customWidth="1"/>
    <col min="3593" max="3593" width="6.5703125" style="529" customWidth="1"/>
    <col min="3594" max="3594" width="17.5703125" style="529" customWidth="1"/>
    <col min="3595" max="3840" width="9.140625" style="529"/>
    <col min="3841" max="3841" width="43.140625" style="529" customWidth="1"/>
    <col min="3842" max="3842" width="9.140625" style="529"/>
    <col min="3843" max="3843" width="7.85546875" style="529" customWidth="1"/>
    <col min="3844" max="3844" width="9.140625" style="529"/>
    <col min="3845" max="3845" width="6.5703125" style="529" customWidth="1"/>
    <col min="3846" max="3846" width="9.140625" style="529"/>
    <col min="3847" max="3847" width="8.7109375" style="529" customWidth="1"/>
    <col min="3848" max="3848" width="11.42578125" style="529" bestFit="1" customWidth="1"/>
    <col min="3849" max="3849" width="6.5703125" style="529" customWidth="1"/>
    <col min="3850" max="3850" width="17.5703125" style="529" customWidth="1"/>
    <col min="3851" max="4096" width="9.140625" style="529"/>
    <col min="4097" max="4097" width="43.140625" style="529" customWidth="1"/>
    <col min="4098" max="4098" width="9.140625" style="529"/>
    <col min="4099" max="4099" width="7.85546875" style="529" customWidth="1"/>
    <col min="4100" max="4100" width="9.140625" style="529"/>
    <col min="4101" max="4101" width="6.5703125" style="529" customWidth="1"/>
    <col min="4102" max="4102" width="9.140625" style="529"/>
    <col min="4103" max="4103" width="8.7109375" style="529" customWidth="1"/>
    <col min="4104" max="4104" width="11.42578125" style="529" bestFit="1" customWidth="1"/>
    <col min="4105" max="4105" width="6.5703125" style="529" customWidth="1"/>
    <col min="4106" max="4106" width="17.5703125" style="529" customWidth="1"/>
    <col min="4107" max="4352" width="9.140625" style="529"/>
    <col min="4353" max="4353" width="43.140625" style="529" customWidth="1"/>
    <col min="4354" max="4354" width="9.140625" style="529"/>
    <col min="4355" max="4355" width="7.85546875" style="529" customWidth="1"/>
    <col min="4356" max="4356" width="9.140625" style="529"/>
    <col min="4357" max="4357" width="6.5703125" style="529" customWidth="1"/>
    <col min="4358" max="4358" width="9.140625" style="529"/>
    <col min="4359" max="4359" width="8.7109375" style="529" customWidth="1"/>
    <col min="4360" max="4360" width="11.42578125" style="529" bestFit="1" customWidth="1"/>
    <col min="4361" max="4361" width="6.5703125" style="529" customWidth="1"/>
    <col min="4362" max="4362" width="17.5703125" style="529" customWidth="1"/>
    <col min="4363" max="4608" width="9.140625" style="529"/>
    <col min="4609" max="4609" width="43.140625" style="529" customWidth="1"/>
    <col min="4610" max="4610" width="9.140625" style="529"/>
    <col min="4611" max="4611" width="7.85546875" style="529" customWidth="1"/>
    <col min="4612" max="4612" width="9.140625" style="529"/>
    <col min="4613" max="4613" width="6.5703125" style="529" customWidth="1"/>
    <col min="4614" max="4614" width="9.140625" style="529"/>
    <col min="4615" max="4615" width="8.7109375" style="529" customWidth="1"/>
    <col min="4616" max="4616" width="11.42578125" style="529" bestFit="1" customWidth="1"/>
    <col min="4617" max="4617" width="6.5703125" style="529" customWidth="1"/>
    <col min="4618" max="4618" width="17.5703125" style="529" customWidth="1"/>
    <col min="4619" max="4864" width="9.140625" style="529"/>
    <col min="4865" max="4865" width="43.140625" style="529" customWidth="1"/>
    <col min="4866" max="4866" width="9.140625" style="529"/>
    <col min="4867" max="4867" width="7.85546875" style="529" customWidth="1"/>
    <col min="4868" max="4868" width="9.140625" style="529"/>
    <col min="4869" max="4869" width="6.5703125" style="529" customWidth="1"/>
    <col min="4870" max="4870" width="9.140625" style="529"/>
    <col min="4871" max="4871" width="8.7109375" style="529" customWidth="1"/>
    <col min="4872" max="4872" width="11.42578125" style="529" bestFit="1" customWidth="1"/>
    <col min="4873" max="4873" width="6.5703125" style="529" customWidth="1"/>
    <col min="4874" max="4874" width="17.5703125" style="529" customWidth="1"/>
    <col min="4875" max="5120" width="9.140625" style="529"/>
    <col min="5121" max="5121" width="43.140625" style="529" customWidth="1"/>
    <col min="5122" max="5122" width="9.140625" style="529"/>
    <col min="5123" max="5123" width="7.85546875" style="529" customWidth="1"/>
    <col min="5124" max="5124" width="9.140625" style="529"/>
    <col min="5125" max="5125" width="6.5703125" style="529" customWidth="1"/>
    <col min="5126" max="5126" width="9.140625" style="529"/>
    <col min="5127" max="5127" width="8.7109375" style="529" customWidth="1"/>
    <col min="5128" max="5128" width="11.42578125" style="529" bestFit="1" customWidth="1"/>
    <col min="5129" max="5129" width="6.5703125" style="529" customWidth="1"/>
    <col min="5130" max="5130" width="17.5703125" style="529" customWidth="1"/>
    <col min="5131" max="5376" width="9.140625" style="529"/>
    <col min="5377" max="5377" width="43.140625" style="529" customWidth="1"/>
    <col min="5378" max="5378" width="9.140625" style="529"/>
    <col min="5379" max="5379" width="7.85546875" style="529" customWidth="1"/>
    <col min="5380" max="5380" width="9.140625" style="529"/>
    <col min="5381" max="5381" width="6.5703125" style="529" customWidth="1"/>
    <col min="5382" max="5382" width="9.140625" style="529"/>
    <col min="5383" max="5383" width="8.7109375" style="529" customWidth="1"/>
    <col min="5384" max="5384" width="11.42578125" style="529" bestFit="1" customWidth="1"/>
    <col min="5385" max="5385" width="6.5703125" style="529" customWidth="1"/>
    <col min="5386" max="5386" width="17.5703125" style="529" customWidth="1"/>
    <col min="5387" max="5632" width="9.140625" style="529"/>
    <col min="5633" max="5633" width="43.140625" style="529" customWidth="1"/>
    <col min="5634" max="5634" width="9.140625" style="529"/>
    <col min="5635" max="5635" width="7.85546875" style="529" customWidth="1"/>
    <col min="5636" max="5636" width="9.140625" style="529"/>
    <col min="5637" max="5637" width="6.5703125" style="529" customWidth="1"/>
    <col min="5638" max="5638" width="9.140625" style="529"/>
    <col min="5639" max="5639" width="8.7109375" style="529" customWidth="1"/>
    <col min="5640" max="5640" width="11.42578125" style="529" bestFit="1" customWidth="1"/>
    <col min="5641" max="5641" width="6.5703125" style="529" customWidth="1"/>
    <col min="5642" max="5642" width="17.5703125" style="529" customWidth="1"/>
    <col min="5643" max="5888" width="9.140625" style="529"/>
    <col min="5889" max="5889" width="43.140625" style="529" customWidth="1"/>
    <col min="5890" max="5890" width="9.140625" style="529"/>
    <col min="5891" max="5891" width="7.85546875" style="529" customWidth="1"/>
    <col min="5892" max="5892" width="9.140625" style="529"/>
    <col min="5893" max="5893" width="6.5703125" style="529" customWidth="1"/>
    <col min="5894" max="5894" width="9.140625" style="529"/>
    <col min="5895" max="5895" width="8.7109375" style="529" customWidth="1"/>
    <col min="5896" max="5896" width="11.42578125" style="529" bestFit="1" customWidth="1"/>
    <col min="5897" max="5897" width="6.5703125" style="529" customWidth="1"/>
    <col min="5898" max="5898" width="17.5703125" style="529" customWidth="1"/>
    <col min="5899" max="6144" width="9.140625" style="529"/>
    <col min="6145" max="6145" width="43.140625" style="529" customWidth="1"/>
    <col min="6146" max="6146" width="9.140625" style="529"/>
    <col min="6147" max="6147" width="7.85546875" style="529" customWidth="1"/>
    <col min="6148" max="6148" width="9.140625" style="529"/>
    <col min="6149" max="6149" width="6.5703125" style="529" customWidth="1"/>
    <col min="6150" max="6150" width="9.140625" style="529"/>
    <col min="6151" max="6151" width="8.7109375" style="529" customWidth="1"/>
    <col min="6152" max="6152" width="11.42578125" style="529" bestFit="1" customWidth="1"/>
    <col min="6153" max="6153" width="6.5703125" style="529" customWidth="1"/>
    <col min="6154" max="6154" width="17.5703125" style="529" customWidth="1"/>
    <col min="6155" max="6400" width="9.140625" style="529"/>
    <col min="6401" max="6401" width="43.140625" style="529" customWidth="1"/>
    <col min="6402" max="6402" width="9.140625" style="529"/>
    <col min="6403" max="6403" width="7.85546875" style="529" customWidth="1"/>
    <col min="6404" max="6404" width="9.140625" style="529"/>
    <col min="6405" max="6405" width="6.5703125" style="529" customWidth="1"/>
    <col min="6406" max="6406" width="9.140625" style="529"/>
    <col min="6407" max="6407" width="8.7109375" style="529" customWidth="1"/>
    <col min="6408" max="6408" width="11.42578125" style="529" bestFit="1" customWidth="1"/>
    <col min="6409" max="6409" width="6.5703125" style="529" customWidth="1"/>
    <col min="6410" max="6410" width="17.5703125" style="529" customWidth="1"/>
    <col min="6411" max="6656" width="9.140625" style="529"/>
    <col min="6657" max="6657" width="43.140625" style="529" customWidth="1"/>
    <col min="6658" max="6658" width="9.140625" style="529"/>
    <col min="6659" max="6659" width="7.85546875" style="529" customWidth="1"/>
    <col min="6660" max="6660" width="9.140625" style="529"/>
    <col min="6661" max="6661" width="6.5703125" style="529" customWidth="1"/>
    <col min="6662" max="6662" width="9.140625" style="529"/>
    <col min="6663" max="6663" width="8.7109375" style="529" customWidth="1"/>
    <col min="6664" max="6664" width="11.42578125" style="529" bestFit="1" customWidth="1"/>
    <col min="6665" max="6665" width="6.5703125" style="529" customWidth="1"/>
    <col min="6666" max="6666" width="17.5703125" style="529" customWidth="1"/>
    <col min="6667" max="6912" width="9.140625" style="529"/>
    <col min="6913" max="6913" width="43.140625" style="529" customWidth="1"/>
    <col min="6914" max="6914" width="9.140625" style="529"/>
    <col min="6915" max="6915" width="7.85546875" style="529" customWidth="1"/>
    <col min="6916" max="6916" width="9.140625" style="529"/>
    <col min="6917" max="6917" width="6.5703125" style="529" customWidth="1"/>
    <col min="6918" max="6918" width="9.140625" style="529"/>
    <col min="6919" max="6919" width="8.7109375" style="529" customWidth="1"/>
    <col min="6920" max="6920" width="11.42578125" style="529" bestFit="1" customWidth="1"/>
    <col min="6921" max="6921" width="6.5703125" style="529" customWidth="1"/>
    <col min="6922" max="6922" width="17.5703125" style="529" customWidth="1"/>
    <col min="6923" max="7168" width="9.140625" style="529"/>
    <col min="7169" max="7169" width="43.140625" style="529" customWidth="1"/>
    <col min="7170" max="7170" width="9.140625" style="529"/>
    <col min="7171" max="7171" width="7.85546875" style="529" customWidth="1"/>
    <col min="7172" max="7172" width="9.140625" style="529"/>
    <col min="7173" max="7173" width="6.5703125" style="529" customWidth="1"/>
    <col min="7174" max="7174" width="9.140625" style="529"/>
    <col min="7175" max="7175" width="8.7109375" style="529" customWidth="1"/>
    <col min="7176" max="7176" width="11.42578125" style="529" bestFit="1" customWidth="1"/>
    <col min="7177" max="7177" width="6.5703125" style="529" customWidth="1"/>
    <col min="7178" max="7178" width="17.5703125" style="529" customWidth="1"/>
    <col min="7179" max="7424" width="9.140625" style="529"/>
    <col min="7425" max="7425" width="43.140625" style="529" customWidth="1"/>
    <col min="7426" max="7426" width="9.140625" style="529"/>
    <col min="7427" max="7427" width="7.85546875" style="529" customWidth="1"/>
    <col min="7428" max="7428" width="9.140625" style="529"/>
    <col min="7429" max="7429" width="6.5703125" style="529" customWidth="1"/>
    <col min="7430" max="7430" width="9.140625" style="529"/>
    <col min="7431" max="7431" width="8.7109375" style="529" customWidth="1"/>
    <col min="7432" max="7432" width="11.42578125" style="529" bestFit="1" customWidth="1"/>
    <col min="7433" max="7433" width="6.5703125" style="529" customWidth="1"/>
    <col min="7434" max="7434" width="17.5703125" style="529" customWidth="1"/>
    <col min="7435" max="7680" width="9.140625" style="529"/>
    <col min="7681" max="7681" width="43.140625" style="529" customWidth="1"/>
    <col min="7682" max="7682" width="9.140625" style="529"/>
    <col min="7683" max="7683" width="7.85546875" style="529" customWidth="1"/>
    <col min="7684" max="7684" width="9.140625" style="529"/>
    <col min="7685" max="7685" width="6.5703125" style="529" customWidth="1"/>
    <col min="7686" max="7686" width="9.140625" style="529"/>
    <col min="7687" max="7687" width="8.7109375" style="529" customWidth="1"/>
    <col min="7688" max="7688" width="11.42578125" style="529" bestFit="1" customWidth="1"/>
    <col min="7689" max="7689" width="6.5703125" style="529" customWidth="1"/>
    <col min="7690" max="7690" width="17.5703125" style="529" customWidth="1"/>
    <col min="7691" max="7936" width="9.140625" style="529"/>
    <col min="7937" max="7937" width="43.140625" style="529" customWidth="1"/>
    <col min="7938" max="7938" width="9.140625" style="529"/>
    <col min="7939" max="7939" width="7.85546875" style="529" customWidth="1"/>
    <col min="7940" max="7940" width="9.140625" style="529"/>
    <col min="7941" max="7941" width="6.5703125" style="529" customWidth="1"/>
    <col min="7942" max="7942" width="9.140625" style="529"/>
    <col min="7943" max="7943" width="8.7109375" style="529" customWidth="1"/>
    <col min="7944" max="7944" width="11.42578125" style="529" bestFit="1" customWidth="1"/>
    <col min="7945" max="7945" width="6.5703125" style="529" customWidth="1"/>
    <col min="7946" max="7946" width="17.5703125" style="529" customWidth="1"/>
    <col min="7947" max="8192" width="9.140625" style="529"/>
    <col min="8193" max="8193" width="43.140625" style="529" customWidth="1"/>
    <col min="8194" max="8194" width="9.140625" style="529"/>
    <col min="8195" max="8195" width="7.85546875" style="529" customWidth="1"/>
    <col min="8196" max="8196" width="9.140625" style="529"/>
    <col min="8197" max="8197" width="6.5703125" style="529" customWidth="1"/>
    <col min="8198" max="8198" width="9.140625" style="529"/>
    <col min="8199" max="8199" width="8.7109375" style="529" customWidth="1"/>
    <col min="8200" max="8200" width="11.42578125" style="529" bestFit="1" customWidth="1"/>
    <col min="8201" max="8201" width="6.5703125" style="529" customWidth="1"/>
    <col min="8202" max="8202" width="17.5703125" style="529" customWidth="1"/>
    <col min="8203" max="8448" width="9.140625" style="529"/>
    <col min="8449" max="8449" width="43.140625" style="529" customWidth="1"/>
    <col min="8450" max="8450" width="9.140625" style="529"/>
    <col min="8451" max="8451" width="7.85546875" style="529" customWidth="1"/>
    <col min="8452" max="8452" width="9.140625" style="529"/>
    <col min="8453" max="8453" width="6.5703125" style="529" customWidth="1"/>
    <col min="8454" max="8454" width="9.140625" style="529"/>
    <col min="8455" max="8455" width="8.7109375" style="529" customWidth="1"/>
    <col min="8456" max="8456" width="11.42578125" style="529" bestFit="1" customWidth="1"/>
    <col min="8457" max="8457" width="6.5703125" style="529" customWidth="1"/>
    <col min="8458" max="8458" width="17.5703125" style="529" customWidth="1"/>
    <col min="8459" max="8704" width="9.140625" style="529"/>
    <col min="8705" max="8705" width="43.140625" style="529" customWidth="1"/>
    <col min="8706" max="8706" width="9.140625" style="529"/>
    <col min="8707" max="8707" width="7.85546875" style="529" customWidth="1"/>
    <col min="8708" max="8708" width="9.140625" style="529"/>
    <col min="8709" max="8709" width="6.5703125" style="529" customWidth="1"/>
    <col min="8710" max="8710" width="9.140625" style="529"/>
    <col min="8711" max="8711" width="8.7109375" style="529" customWidth="1"/>
    <col min="8712" max="8712" width="11.42578125" style="529" bestFit="1" customWidth="1"/>
    <col min="8713" max="8713" width="6.5703125" style="529" customWidth="1"/>
    <col min="8714" max="8714" width="17.5703125" style="529" customWidth="1"/>
    <col min="8715" max="8960" width="9.140625" style="529"/>
    <col min="8961" max="8961" width="43.140625" style="529" customWidth="1"/>
    <col min="8962" max="8962" width="9.140625" style="529"/>
    <col min="8963" max="8963" width="7.85546875" style="529" customWidth="1"/>
    <col min="8964" max="8964" width="9.140625" style="529"/>
    <col min="8965" max="8965" width="6.5703125" style="529" customWidth="1"/>
    <col min="8966" max="8966" width="9.140625" style="529"/>
    <col min="8967" max="8967" width="8.7109375" style="529" customWidth="1"/>
    <col min="8968" max="8968" width="11.42578125" style="529" bestFit="1" customWidth="1"/>
    <col min="8969" max="8969" width="6.5703125" style="529" customWidth="1"/>
    <col min="8970" max="8970" width="17.5703125" style="529" customWidth="1"/>
    <col min="8971" max="9216" width="9.140625" style="529"/>
    <col min="9217" max="9217" width="43.140625" style="529" customWidth="1"/>
    <col min="9218" max="9218" width="9.140625" style="529"/>
    <col min="9219" max="9219" width="7.85546875" style="529" customWidth="1"/>
    <col min="9220" max="9220" width="9.140625" style="529"/>
    <col min="9221" max="9221" width="6.5703125" style="529" customWidth="1"/>
    <col min="9222" max="9222" width="9.140625" style="529"/>
    <col min="9223" max="9223" width="8.7109375" style="529" customWidth="1"/>
    <col min="9224" max="9224" width="11.42578125" style="529" bestFit="1" customWidth="1"/>
    <col min="9225" max="9225" width="6.5703125" style="529" customWidth="1"/>
    <col min="9226" max="9226" width="17.5703125" style="529" customWidth="1"/>
    <col min="9227" max="9472" width="9.140625" style="529"/>
    <col min="9473" max="9473" width="43.140625" style="529" customWidth="1"/>
    <col min="9474" max="9474" width="9.140625" style="529"/>
    <col min="9475" max="9475" width="7.85546875" style="529" customWidth="1"/>
    <col min="9476" max="9476" width="9.140625" style="529"/>
    <col min="9477" max="9477" width="6.5703125" style="529" customWidth="1"/>
    <col min="9478" max="9478" width="9.140625" style="529"/>
    <col min="9479" max="9479" width="8.7109375" style="529" customWidth="1"/>
    <col min="9480" max="9480" width="11.42578125" style="529" bestFit="1" customWidth="1"/>
    <col min="9481" max="9481" width="6.5703125" style="529" customWidth="1"/>
    <col min="9482" max="9482" width="17.5703125" style="529" customWidth="1"/>
    <col min="9483" max="9728" width="9.140625" style="529"/>
    <col min="9729" max="9729" width="43.140625" style="529" customWidth="1"/>
    <col min="9730" max="9730" width="9.140625" style="529"/>
    <col min="9731" max="9731" width="7.85546875" style="529" customWidth="1"/>
    <col min="9732" max="9732" width="9.140625" style="529"/>
    <col min="9733" max="9733" width="6.5703125" style="529" customWidth="1"/>
    <col min="9734" max="9734" width="9.140625" style="529"/>
    <col min="9735" max="9735" width="8.7109375" style="529" customWidth="1"/>
    <col min="9736" max="9736" width="11.42578125" style="529" bestFit="1" customWidth="1"/>
    <col min="9737" max="9737" width="6.5703125" style="529" customWidth="1"/>
    <col min="9738" max="9738" width="17.5703125" style="529" customWidth="1"/>
    <col min="9739" max="9984" width="9.140625" style="529"/>
    <col min="9985" max="9985" width="43.140625" style="529" customWidth="1"/>
    <col min="9986" max="9986" width="9.140625" style="529"/>
    <col min="9987" max="9987" width="7.85546875" style="529" customWidth="1"/>
    <col min="9988" max="9988" width="9.140625" style="529"/>
    <col min="9989" max="9989" width="6.5703125" style="529" customWidth="1"/>
    <col min="9990" max="9990" width="9.140625" style="529"/>
    <col min="9991" max="9991" width="8.7109375" style="529" customWidth="1"/>
    <col min="9992" max="9992" width="11.42578125" style="529" bestFit="1" customWidth="1"/>
    <col min="9993" max="9993" width="6.5703125" style="529" customWidth="1"/>
    <col min="9994" max="9994" width="17.5703125" style="529" customWidth="1"/>
    <col min="9995" max="10240" width="9.140625" style="529"/>
    <col min="10241" max="10241" width="43.140625" style="529" customWidth="1"/>
    <col min="10242" max="10242" width="9.140625" style="529"/>
    <col min="10243" max="10243" width="7.85546875" style="529" customWidth="1"/>
    <col min="10244" max="10244" width="9.140625" style="529"/>
    <col min="10245" max="10245" width="6.5703125" style="529" customWidth="1"/>
    <col min="10246" max="10246" width="9.140625" style="529"/>
    <col min="10247" max="10247" width="8.7109375" style="529" customWidth="1"/>
    <col min="10248" max="10248" width="11.42578125" style="529" bestFit="1" customWidth="1"/>
    <col min="10249" max="10249" width="6.5703125" style="529" customWidth="1"/>
    <col min="10250" max="10250" width="17.5703125" style="529" customWidth="1"/>
    <col min="10251" max="10496" width="9.140625" style="529"/>
    <col min="10497" max="10497" width="43.140625" style="529" customWidth="1"/>
    <col min="10498" max="10498" width="9.140625" style="529"/>
    <col min="10499" max="10499" width="7.85546875" style="529" customWidth="1"/>
    <col min="10500" max="10500" width="9.140625" style="529"/>
    <col min="10501" max="10501" width="6.5703125" style="529" customWidth="1"/>
    <col min="10502" max="10502" width="9.140625" style="529"/>
    <col min="10503" max="10503" width="8.7109375" style="529" customWidth="1"/>
    <col min="10504" max="10504" width="11.42578125" style="529" bestFit="1" customWidth="1"/>
    <col min="10505" max="10505" width="6.5703125" style="529" customWidth="1"/>
    <col min="10506" max="10506" width="17.5703125" style="529" customWidth="1"/>
    <col min="10507" max="10752" width="9.140625" style="529"/>
    <col min="10753" max="10753" width="43.140625" style="529" customWidth="1"/>
    <col min="10754" max="10754" width="9.140625" style="529"/>
    <col min="10755" max="10755" width="7.85546875" style="529" customWidth="1"/>
    <col min="10756" max="10756" width="9.140625" style="529"/>
    <col min="10757" max="10757" width="6.5703125" style="529" customWidth="1"/>
    <col min="10758" max="10758" width="9.140625" style="529"/>
    <col min="10759" max="10759" width="8.7109375" style="529" customWidth="1"/>
    <col min="10760" max="10760" width="11.42578125" style="529" bestFit="1" customWidth="1"/>
    <col min="10761" max="10761" width="6.5703125" style="529" customWidth="1"/>
    <col min="10762" max="10762" width="17.5703125" style="529" customWidth="1"/>
    <col min="10763" max="11008" width="9.140625" style="529"/>
    <col min="11009" max="11009" width="43.140625" style="529" customWidth="1"/>
    <col min="11010" max="11010" width="9.140625" style="529"/>
    <col min="11011" max="11011" width="7.85546875" style="529" customWidth="1"/>
    <col min="11012" max="11012" width="9.140625" style="529"/>
    <col min="11013" max="11013" width="6.5703125" style="529" customWidth="1"/>
    <col min="11014" max="11014" width="9.140625" style="529"/>
    <col min="11015" max="11015" width="8.7109375" style="529" customWidth="1"/>
    <col min="11016" max="11016" width="11.42578125" style="529" bestFit="1" customWidth="1"/>
    <col min="11017" max="11017" width="6.5703125" style="529" customWidth="1"/>
    <col min="11018" max="11018" width="17.5703125" style="529" customWidth="1"/>
    <col min="11019" max="11264" width="9.140625" style="529"/>
    <col min="11265" max="11265" width="43.140625" style="529" customWidth="1"/>
    <col min="11266" max="11266" width="9.140625" style="529"/>
    <col min="11267" max="11267" width="7.85546875" style="529" customWidth="1"/>
    <col min="11268" max="11268" width="9.140625" style="529"/>
    <col min="11269" max="11269" width="6.5703125" style="529" customWidth="1"/>
    <col min="11270" max="11270" width="9.140625" style="529"/>
    <col min="11271" max="11271" width="8.7109375" style="529" customWidth="1"/>
    <col min="11272" max="11272" width="11.42578125" style="529" bestFit="1" customWidth="1"/>
    <col min="11273" max="11273" width="6.5703125" style="529" customWidth="1"/>
    <col min="11274" max="11274" width="17.5703125" style="529" customWidth="1"/>
    <col min="11275" max="11520" width="9.140625" style="529"/>
    <col min="11521" max="11521" width="43.140625" style="529" customWidth="1"/>
    <col min="11522" max="11522" width="9.140625" style="529"/>
    <col min="11523" max="11523" width="7.85546875" style="529" customWidth="1"/>
    <col min="11524" max="11524" width="9.140625" style="529"/>
    <col min="11525" max="11525" width="6.5703125" style="529" customWidth="1"/>
    <col min="11526" max="11526" width="9.140625" style="529"/>
    <col min="11527" max="11527" width="8.7109375" style="529" customWidth="1"/>
    <col min="11528" max="11528" width="11.42578125" style="529" bestFit="1" customWidth="1"/>
    <col min="11529" max="11529" width="6.5703125" style="529" customWidth="1"/>
    <col min="11530" max="11530" width="17.5703125" style="529" customWidth="1"/>
    <col min="11531" max="11776" width="9.140625" style="529"/>
    <col min="11777" max="11777" width="43.140625" style="529" customWidth="1"/>
    <col min="11778" max="11778" width="9.140625" style="529"/>
    <col min="11779" max="11779" width="7.85546875" style="529" customWidth="1"/>
    <col min="11780" max="11780" width="9.140625" style="529"/>
    <col min="11781" max="11781" width="6.5703125" style="529" customWidth="1"/>
    <col min="11782" max="11782" width="9.140625" style="529"/>
    <col min="11783" max="11783" width="8.7109375" style="529" customWidth="1"/>
    <col min="11784" max="11784" width="11.42578125" style="529" bestFit="1" customWidth="1"/>
    <col min="11785" max="11785" width="6.5703125" style="529" customWidth="1"/>
    <col min="11786" max="11786" width="17.5703125" style="529" customWidth="1"/>
    <col min="11787" max="12032" width="9.140625" style="529"/>
    <col min="12033" max="12033" width="43.140625" style="529" customWidth="1"/>
    <col min="12034" max="12034" width="9.140625" style="529"/>
    <col min="12035" max="12035" width="7.85546875" style="529" customWidth="1"/>
    <col min="12036" max="12036" width="9.140625" style="529"/>
    <col min="12037" max="12037" width="6.5703125" style="529" customWidth="1"/>
    <col min="12038" max="12038" width="9.140625" style="529"/>
    <col min="12039" max="12039" width="8.7109375" style="529" customWidth="1"/>
    <col min="12040" max="12040" width="11.42578125" style="529" bestFit="1" customWidth="1"/>
    <col min="12041" max="12041" width="6.5703125" style="529" customWidth="1"/>
    <col min="12042" max="12042" width="17.5703125" style="529" customWidth="1"/>
    <col min="12043" max="12288" width="9.140625" style="529"/>
    <col min="12289" max="12289" width="43.140625" style="529" customWidth="1"/>
    <col min="12290" max="12290" width="9.140625" style="529"/>
    <col min="12291" max="12291" width="7.85546875" style="529" customWidth="1"/>
    <col min="12292" max="12292" width="9.140625" style="529"/>
    <col min="12293" max="12293" width="6.5703125" style="529" customWidth="1"/>
    <col min="12294" max="12294" width="9.140625" style="529"/>
    <col min="12295" max="12295" width="8.7109375" style="529" customWidth="1"/>
    <col min="12296" max="12296" width="11.42578125" style="529" bestFit="1" customWidth="1"/>
    <col min="12297" max="12297" width="6.5703125" style="529" customWidth="1"/>
    <col min="12298" max="12298" width="17.5703125" style="529" customWidth="1"/>
    <col min="12299" max="12544" width="9.140625" style="529"/>
    <col min="12545" max="12545" width="43.140625" style="529" customWidth="1"/>
    <col min="12546" max="12546" width="9.140625" style="529"/>
    <col min="12547" max="12547" width="7.85546875" style="529" customWidth="1"/>
    <col min="12548" max="12548" width="9.140625" style="529"/>
    <col min="12549" max="12549" width="6.5703125" style="529" customWidth="1"/>
    <col min="12550" max="12550" width="9.140625" style="529"/>
    <col min="12551" max="12551" width="8.7109375" style="529" customWidth="1"/>
    <col min="12552" max="12552" width="11.42578125" style="529" bestFit="1" customWidth="1"/>
    <col min="12553" max="12553" width="6.5703125" style="529" customWidth="1"/>
    <col min="12554" max="12554" width="17.5703125" style="529" customWidth="1"/>
    <col min="12555" max="12800" width="9.140625" style="529"/>
    <col min="12801" max="12801" width="43.140625" style="529" customWidth="1"/>
    <col min="12802" max="12802" width="9.140625" style="529"/>
    <col min="12803" max="12803" width="7.85546875" style="529" customWidth="1"/>
    <col min="12804" max="12804" width="9.140625" style="529"/>
    <col min="12805" max="12805" width="6.5703125" style="529" customWidth="1"/>
    <col min="12806" max="12806" width="9.140625" style="529"/>
    <col min="12807" max="12807" width="8.7109375" style="529" customWidth="1"/>
    <col min="12808" max="12808" width="11.42578125" style="529" bestFit="1" customWidth="1"/>
    <col min="12809" max="12809" width="6.5703125" style="529" customWidth="1"/>
    <col min="12810" max="12810" width="17.5703125" style="529" customWidth="1"/>
    <col min="12811" max="13056" width="9.140625" style="529"/>
    <col min="13057" max="13057" width="43.140625" style="529" customWidth="1"/>
    <col min="13058" max="13058" width="9.140625" style="529"/>
    <col min="13059" max="13059" width="7.85546875" style="529" customWidth="1"/>
    <col min="13060" max="13060" width="9.140625" style="529"/>
    <col min="13061" max="13061" width="6.5703125" style="529" customWidth="1"/>
    <col min="13062" max="13062" width="9.140625" style="529"/>
    <col min="13063" max="13063" width="8.7109375" style="529" customWidth="1"/>
    <col min="13064" max="13064" width="11.42578125" style="529" bestFit="1" customWidth="1"/>
    <col min="13065" max="13065" width="6.5703125" style="529" customWidth="1"/>
    <col min="13066" max="13066" width="17.5703125" style="529" customWidth="1"/>
    <col min="13067" max="13312" width="9.140625" style="529"/>
    <col min="13313" max="13313" width="43.140625" style="529" customWidth="1"/>
    <col min="13314" max="13314" width="9.140625" style="529"/>
    <col min="13315" max="13315" width="7.85546875" style="529" customWidth="1"/>
    <col min="13316" max="13316" width="9.140625" style="529"/>
    <col min="13317" max="13317" width="6.5703125" style="529" customWidth="1"/>
    <col min="13318" max="13318" width="9.140625" style="529"/>
    <col min="13319" max="13319" width="8.7109375" style="529" customWidth="1"/>
    <col min="13320" max="13320" width="11.42578125" style="529" bestFit="1" customWidth="1"/>
    <col min="13321" max="13321" width="6.5703125" style="529" customWidth="1"/>
    <col min="13322" max="13322" width="17.5703125" style="529" customWidth="1"/>
    <col min="13323" max="13568" width="9.140625" style="529"/>
    <col min="13569" max="13569" width="43.140625" style="529" customWidth="1"/>
    <col min="13570" max="13570" width="9.140625" style="529"/>
    <col min="13571" max="13571" width="7.85546875" style="529" customWidth="1"/>
    <col min="13572" max="13572" width="9.140625" style="529"/>
    <col min="13573" max="13573" width="6.5703125" style="529" customWidth="1"/>
    <col min="13574" max="13574" width="9.140625" style="529"/>
    <col min="13575" max="13575" width="8.7109375" style="529" customWidth="1"/>
    <col min="13576" max="13576" width="11.42578125" style="529" bestFit="1" customWidth="1"/>
    <col min="13577" max="13577" width="6.5703125" style="529" customWidth="1"/>
    <col min="13578" max="13578" width="17.5703125" style="529" customWidth="1"/>
    <col min="13579" max="13824" width="9.140625" style="529"/>
    <col min="13825" max="13825" width="43.140625" style="529" customWidth="1"/>
    <col min="13826" max="13826" width="9.140625" style="529"/>
    <col min="13827" max="13827" width="7.85546875" style="529" customWidth="1"/>
    <col min="13828" max="13828" width="9.140625" style="529"/>
    <col min="13829" max="13829" width="6.5703125" style="529" customWidth="1"/>
    <col min="13830" max="13830" width="9.140625" style="529"/>
    <col min="13831" max="13831" width="8.7109375" style="529" customWidth="1"/>
    <col min="13832" max="13832" width="11.42578125" style="529" bestFit="1" customWidth="1"/>
    <col min="13833" max="13833" width="6.5703125" style="529" customWidth="1"/>
    <col min="13834" max="13834" width="17.5703125" style="529" customWidth="1"/>
    <col min="13835" max="14080" width="9.140625" style="529"/>
    <col min="14081" max="14081" width="43.140625" style="529" customWidth="1"/>
    <col min="14082" max="14082" width="9.140625" style="529"/>
    <col min="14083" max="14083" width="7.85546875" style="529" customWidth="1"/>
    <col min="14084" max="14084" width="9.140625" style="529"/>
    <col min="14085" max="14085" width="6.5703125" style="529" customWidth="1"/>
    <col min="14086" max="14086" width="9.140625" style="529"/>
    <col min="14087" max="14087" width="8.7109375" style="529" customWidth="1"/>
    <col min="14088" max="14088" width="11.42578125" style="529" bestFit="1" customWidth="1"/>
    <col min="14089" max="14089" width="6.5703125" style="529" customWidth="1"/>
    <col min="14090" max="14090" width="17.5703125" style="529" customWidth="1"/>
    <col min="14091" max="14336" width="9.140625" style="529"/>
    <col min="14337" max="14337" width="43.140625" style="529" customWidth="1"/>
    <col min="14338" max="14338" width="9.140625" style="529"/>
    <col min="14339" max="14339" width="7.85546875" style="529" customWidth="1"/>
    <col min="14340" max="14340" width="9.140625" style="529"/>
    <col min="14341" max="14341" width="6.5703125" style="529" customWidth="1"/>
    <col min="14342" max="14342" width="9.140625" style="529"/>
    <col min="14343" max="14343" width="8.7109375" style="529" customWidth="1"/>
    <col min="14344" max="14344" width="11.42578125" style="529" bestFit="1" customWidth="1"/>
    <col min="14345" max="14345" width="6.5703125" style="529" customWidth="1"/>
    <col min="14346" max="14346" width="17.5703125" style="529" customWidth="1"/>
    <col min="14347" max="14592" width="9.140625" style="529"/>
    <col min="14593" max="14593" width="43.140625" style="529" customWidth="1"/>
    <col min="14594" max="14594" width="9.140625" style="529"/>
    <col min="14595" max="14595" width="7.85546875" style="529" customWidth="1"/>
    <col min="14596" max="14596" width="9.140625" style="529"/>
    <col min="14597" max="14597" width="6.5703125" style="529" customWidth="1"/>
    <col min="14598" max="14598" width="9.140625" style="529"/>
    <col min="14599" max="14599" width="8.7109375" style="529" customWidth="1"/>
    <col min="14600" max="14600" width="11.42578125" style="529" bestFit="1" customWidth="1"/>
    <col min="14601" max="14601" width="6.5703125" style="529" customWidth="1"/>
    <col min="14602" max="14602" width="17.5703125" style="529" customWidth="1"/>
    <col min="14603" max="14848" width="9.140625" style="529"/>
    <col min="14849" max="14849" width="43.140625" style="529" customWidth="1"/>
    <col min="14850" max="14850" width="9.140625" style="529"/>
    <col min="14851" max="14851" width="7.85546875" style="529" customWidth="1"/>
    <col min="14852" max="14852" width="9.140625" style="529"/>
    <col min="14853" max="14853" width="6.5703125" style="529" customWidth="1"/>
    <col min="14854" max="14854" width="9.140625" style="529"/>
    <col min="14855" max="14855" width="8.7109375" style="529" customWidth="1"/>
    <col min="14856" max="14856" width="11.42578125" style="529" bestFit="1" customWidth="1"/>
    <col min="14857" max="14857" width="6.5703125" style="529" customWidth="1"/>
    <col min="14858" max="14858" width="17.5703125" style="529" customWidth="1"/>
    <col min="14859" max="15104" width="9.140625" style="529"/>
    <col min="15105" max="15105" width="43.140625" style="529" customWidth="1"/>
    <col min="15106" max="15106" width="9.140625" style="529"/>
    <col min="15107" max="15107" width="7.85546875" style="529" customWidth="1"/>
    <col min="15108" max="15108" width="9.140625" style="529"/>
    <col min="15109" max="15109" width="6.5703125" style="529" customWidth="1"/>
    <col min="15110" max="15110" width="9.140625" style="529"/>
    <col min="15111" max="15111" width="8.7109375" style="529" customWidth="1"/>
    <col min="15112" max="15112" width="11.42578125" style="529" bestFit="1" customWidth="1"/>
    <col min="15113" max="15113" width="6.5703125" style="529" customWidth="1"/>
    <col min="15114" max="15114" width="17.5703125" style="529" customWidth="1"/>
    <col min="15115" max="15360" width="9.140625" style="529"/>
    <col min="15361" max="15361" width="43.140625" style="529" customWidth="1"/>
    <col min="15362" max="15362" width="9.140625" style="529"/>
    <col min="15363" max="15363" width="7.85546875" style="529" customWidth="1"/>
    <col min="15364" max="15364" width="9.140625" style="529"/>
    <col min="15365" max="15365" width="6.5703125" style="529" customWidth="1"/>
    <col min="15366" max="15366" width="9.140625" style="529"/>
    <col min="15367" max="15367" width="8.7109375" style="529" customWidth="1"/>
    <col min="15368" max="15368" width="11.42578125" style="529" bestFit="1" customWidth="1"/>
    <col min="15369" max="15369" width="6.5703125" style="529" customWidth="1"/>
    <col min="15370" max="15370" width="17.5703125" style="529" customWidth="1"/>
    <col min="15371" max="15616" width="9.140625" style="529"/>
    <col min="15617" max="15617" width="43.140625" style="529" customWidth="1"/>
    <col min="15618" max="15618" width="9.140625" style="529"/>
    <col min="15619" max="15619" width="7.85546875" style="529" customWidth="1"/>
    <col min="15620" max="15620" width="9.140625" style="529"/>
    <col min="15621" max="15621" width="6.5703125" style="529" customWidth="1"/>
    <col min="15622" max="15622" width="9.140625" style="529"/>
    <col min="15623" max="15623" width="8.7109375" style="529" customWidth="1"/>
    <col min="15624" max="15624" width="11.42578125" style="529" bestFit="1" customWidth="1"/>
    <col min="15625" max="15625" width="6.5703125" style="529" customWidth="1"/>
    <col min="15626" max="15626" width="17.5703125" style="529" customWidth="1"/>
    <col min="15627" max="15872" width="9.140625" style="529"/>
    <col min="15873" max="15873" width="43.140625" style="529" customWidth="1"/>
    <col min="15874" max="15874" width="9.140625" style="529"/>
    <col min="15875" max="15875" width="7.85546875" style="529" customWidth="1"/>
    <col min="15876" max="15876" width="9.140625" style="529"/>
    <col min="15877" max="15877" width="6.5703125" style="529" customWidth="1"/>
    <col min="15878" max="15878" width="9.140625" style="529"/>
    <col min="15879" max="15879" width="8.7109375" style="529" customWidth="1"/>
    <col min="15880" max="15880" width="11.42578125" style="529" bestFit="1" customWidth="1"/>
    <col min="15881" max="15881" width="6.5703125" style="529" customWidth="1"/>
    <col min="15882" max="15882" width="17.5703125" style="529" customWidth="1"/>
    <col min="15883" max="16128" width="9.140625" style="529"/>
    <col min="16129" max="16129" width="43.140625" style="529" customWidth="1"/>
    <col min="16130" max="16130" width="9.140625" style="529"/>
    <col min="16131" max="16131" width="7.85546875" style="529" customWidth="1"/>
    <col min="16132" max="16132" width="9.140625" style="529"/>
    <col min="16133" max="16133" width="6.5703125" style="529" customWidth="1"/>
    <col min="16134" max="16134" width="9.140625" style="529"/>
    <col min="16135" max="16135" width="8.7109375" style="529" customWidth="1"/>
    <col min="16136" max="16136" width="11.42578125" style="529" bestFit="1" customWidth="1"/>
    <col min="16137" max="16137" width="6.5703125" style="529" customWidth="1"/>
    <col min="16138" max="16138" width="17.5703125" style="529" customWidth="1"/>
    <col min="16139" max="16384" width="9.140625" style="529"/>
  </cols>
  <sheetData>
    <row r="1" spans="1:11">
      <c r="J1" s="530"/>
    </row>
    <row r="2" spans="1:11" ht="15">
      <c r="A2" s="766"/>
      <c r="B2" s="766"/>
      <c r="C2" s="766"/>
      <c r="D2" s="766"/>
      <c r="E2" s="766"/>
      <c r="F2" s="766"/>
      <c r="G2" s="766"/>
      <c r="H2" s="766"/>
      <c r="I2" s="766"/>
      <c r="J2" s="766"/>
    </row>
    <row r="3" spans="1:11" ht="18.75">
      <c r="A3" s="767" t="s">
        <v>959</v>
      </c>
      <c r="B3" s="767"/>
      <c r="C3" s="767"/>
      <c r="D3" s="767"/>
      <c r="E3" s="767"/>
      <c r="F3" s="767"/>
      <c r="G3" s="767"/>
      <c r="H3" s="767"/>
      <c r="I3" s="767"/>
      <c r="J3" s="767"/>
    </row>
    <row r="4" spans="1:11">
      <c r="A4" s="768" t="s">
        <v>960</v>
      </c>
      <c r="B4" s="768"/>
      <c r="C4" s="768"/>
      <c r="D4" s="768"/>
      <c r="E4" s="768"/>
      <c r="F4" s="768"/>
      <c r="G4" s="768"/>
      <c r="H4" s="768"/>
      <c r="I4" s="768"/>
      <c r="J4" s="768"/>
    </row>
    <row r="5" spans="1:11" ht="16.5" thickBot="1">
      <c r="A5" s="12"/>
      <c r="B5" s="531"/>
      <c r="C5" s="532"/>
      <c r="D5" s="531"/>
      <c r="E5" s="532"/>
      <c r="F5" s="531"/>
      <c r="G5" s="532"/>
      <c r="H5" s="531"/>
      <c r="I5" s="532"/>
      <c r="J5"/>
    </row>
    <row r="6" spans="1:11" ht="30.75" customHeight="1">
      <c r="A6" s="533" t="s">
        <v>961</v>
      </c>
      <c r="B6" s="769" t="s">
        <v>498</v>
      </c>
      <c r="C6" s="770"/>
      <c r="D6" s="771" t="s">
        <v>962</v>
      </c>
      <c r="E6" s="772"/>
      <c r="F6" s="771" t="s">
        <v>963</v>
      </c>
      <c r="G6" s="772"/>
      <c r="H6" s="771" t="s">
        <v>311</v>
      </c>
      <c r="I6" s="772"/>
      <c r="J6" s="534" t="s">
        <v>168</v>
      </c>
    </row>
    <row r="7" spans="1:11" ht="15.75">
      <c r="A7" s="59" t="s">
        <v>964</v>
      </c>
      <c r="B7" s="777"/>
      <c r="C7" s="778"/>
      <c r="D7" s="777"/>
      <c r="E7" s="778"/>
      <c r="F7" s="777"/>
      <c r="G7" s="778"/>
      <c r="H7" s="777"/>
      <c r="I7" s="778"/>
      <c r="J7" s="535"/>
    </row>
    <row r="8" spans="1:11" ht="15.75">
      <c r="A8" s="59" t="s">
        <v>965</v>
      </c>
      <c r="B8" s="779">
        <v>461320</v>
      </c>
      <c r="C8" s="779"/>
      <c r="D8" s="779">
        <v>254</v>
      </c>
      <c r="E8" s="779"/>
      <c r="F8" s="779">
        <v>433</v>
      </c>
      <c r="G8" s="779"/>
      <c r="H8" s="780">
        <v>203</v>
      </c>
      <c r="I8" s="781"/>
      <c r="J8" s="536">
        <f>SUM(B8:I8)</f>
        <v>462210</v>
      </c>
    </row>
    <row r="9" spans="1:11" ht="16.5" thickBot="1">
      <c r="A9" s="59" t="s">
        <v>966</v>
      </c>
      <c r="B9" s="782">
        <v>228</v>
      </c>
      <c r="C9" s="782"/>
      <c r="D9" s="782"/>
      <c r="E9" s="782"/>
      <c r="F9" s="782"/>
      <c r="G9" s="782"/>
      <c r="H9" s="783"/>
      <c r="I9" s="784"/>
      <c r="J9" s="537">
        <f>SUM(B9:I9)</f>
        <v>228</v>
      </c>
    </row>
    <row r="10" spans="1:11" ht="16.5" thickBot="1">
      <c r="A10" s="538" t="s">
        <v>1051</v>
      </c>
      <c r="B10" s="773">
        <f>SUM(B8:C9)</f>
        <v>461548</v>
      </c>
      <c r="C10" s="774"/>
      <c r="D10" s="773">
        <f t="shared" ref="D10" si="0">SUM(D8:E9)</f>
        <v>254</v>
      </c>
      <c r="E10" s="774"/>
      <c r="F10" s="773">
        <f t="shared" ref="F10" si="1">SUM(F8:G9)</f>
        <v>433</v>
      </c>
      <c r="G10" s="774"/>
      <c r="H10" s="775">
        <f t="shared" ref="H10" si="2">SUM(H8:I9)</f>
        <v>203</v>
      </c>
      <c r="I10" s="776"/>
      <c r="J10" s="539">
        <f t="shared" ref="J10" si="3">SUM(B10:I10)</f>
        <v>462438</v>
      </c>
    </row>
    <row r="11" spans="1:11" ht="15.75">
      <c r="A11" s="59"/>
      <c r="B11" s="785"/>
      <c r="C11" s="786"/>
      <c r="D11" s="785"/>
      <c r="E11" s="786"/>
      <c r="F11" s="785"/>
      <c r="G11" s="786"/>
      <c r="H11" s="785"/>
      <c r="I11" s="787"/>
      <c r="J11" s="540"/>
    </row>
    <row r="12" spans="1:11" ht="15.75">
      <c r="A12" s="59" t="s">
        <v>967</v>
      </c>
      <c r="B12" s="785"/>
      <c r="C12" s="786"/>
      <c r="D12" s="785"/>
      <c r="E12" s="786"/>
      <c r="F12" s="785"/>
      <c r="G12" s="786"/>
      <c r="H12" s="785"/>
      <c r="I12" s="787"/>
      <c r="J12" s="541"/>
    </row>
    <row r="13" spans="1:11" ht="15.75">
      <c r="A13" s="59" t="s">
        <v>965</v>
      </c>
      <c r="B13" s="801">
        <v>84337</v>
      </c>
      <c r="C13" s="802"/>
      <c r="D13" s="805">
        <v>431</v>
      </c>
      <c r="E13" s="806"/>
      <c r="F13" s="805">
        <v>279</v>
      </c>
      <c r="G13" s="806"/>
      <c r="H13" s="705">
        <v>82</v>
      </c>
      <c r="I13" s="798"/>
      <c r="J13" s="542">
        <f>SUM(B13:I13)</f>
        <v>85129</v>
      </c>
    </row>
    <row r="14" spans="1:11" ht="16.5" thickBot="1">
      <c r="A14" s="59" t="s">
        <v>1070</v>
      </c>
      <c r="B14" s="803">
        <v>572</v>
      </c>
      <c r="C14" s="804"/>
      <c r="D14" s="803"/>
      <c r="E14" s="804"/>
      <c r="F14" s="803">
        <v>39</v>
      </c>
      <c r="G14" s="804"/>
      <c r="H14" s="799"/>
      <c r="I14" s="800"/>
      <c r="J14" s="542">
        <f>SUM(B14:I14)</f>
        <v>611</v>
      </c>
    </row>
    <row r="15" spans="1:11" ht="16.5" thickBot="1">
      <c r="A15" s="538" t="s">
        <v>1052</v>
      </c>
      <c r="B15" s="788">
        <f>SUM(B13:C14)</f>
        <v>84909</v>
      </c>
      <c r="C15" s="789"/>
      <c r="D15" s="788">
        <f t="shared" ref="D15" si="4">SUM(D13:E14)</f>
        <v>431</v>
      </c>
      <c r="E15" s="789"/>
      <c r="F15" s="788">
        <f t="shared" ref="F15" si="5">SUM(F13:G14)</f>
        <v>318</v>
      </c>
      <c r="G15" s="789"/>
      <c r="H15" s="790">
        <f t="shared" ref="H15" si="6">SUM(H13:I14)</f>
        <v>82</v>
      </c>
      <c r="I15" s="791"/>
      <c r="J15" s="543">
        <f>SUM(J13:J14)</f>
        <v>85740</v>
      </c>
      <c r="K15" s="544"/>
    </row>
    <row r="16" spans="1:11">
      <c r="A16" s="532"/>
      <c r="B16" s="792"/>
      <c r="C16" s="793"/>
      <c r="D16" s="792"/>
      <c r="E16" s="793"/>
      <c r="F16" s="792"/>
      <c r="G16" s="793"/>
      <c r="H16" s="792"/>
      <c r="I16" s="793"/>
      <c r="J16" s="545"/>
    </row>
    <row r="17" spans="1:34">
      <c r="A17"/>
      <c r="B17"/>
      <c r="C17"/>
      <c r="D17"/>
      <c r="E17"/>
      <c r="F17"/>
      <c r="G17"/>
      <c r="H17"/>
      <c r="I17"/>
      <c r="J17"/>
    </row>
    <row r="18" spans="1:34" ht="18.75">
      <c r="A18" s="546"/>
      <c r="B18" s="767"/>
      <c r="C18" s="767"/>
      <c r="D18" s="767"/>
      <c r="E18" s="767"/>
      <c r="F18" s="767"/>
      <c r="G18" s="767"/>
      <c r="H18" s="767"/>
      <c r="I18" s="767"/>
      <c r="J18" s="767"/>
    </row>
    <row r="19" spans="1:34">
      <c r="A19" s="532"/>
      <c r="B19" s="768"/>
      <c r="C19" s="768"/>
      <c r="D19" s="768"/>
      <c r="E19" s="768"/>
      <c r="F19" s="768"/>
      <c r="G19" s="768"/>
      <c r="H19" s="768"/>
      <c r="I19" s="768"/>
      <c r="J19" s="768"/>
    </row>
    <row r="20" spans="1:34">
      <c r="A20"/>
      <c r="B20"/>
      <c r="C20"/>
      <c r="D20"/>
      <c r="E20"/>
      <c r="F20"/>
      <c r="G20"/>
      <c r="H20"/>
      <c r="I20"/>
      <c r="J20"/>
    </row>
    <row r="21" spans="1:34" ht="15.75">
      <c r="A21" s="547"/>
      <c r="B21" s="794"/>
      <c r="C21" s="794"/>
      <c r="D21" s="794"/>
      <c r="E21" s="794"/>
      <c r="F21" s="794"/>
      <c r="G21" s="794"/>
      <c r="H21" s="795"/>
      <c r="I21" s="795"/>
      <c r="J21" s="795"/>
    </row>
    <row r="22" spans="1:34" ht="15.75">
      <c r="A22"/>
      <c r="B22" s="12"/>
      <c r="C22"/>
      <c r="D22"/>
      <c r="E22"/>
      <c r="F22"/>
      <c r="G22"/>
      <c r="H22" s="797"/>
      <c r="I22" s="797"/>
      <c r="J22" s="797"/>
    </row>
    <row r="23" spans="1:34" ht="15.75">
      <c r="A23"/>
      <c r="B23" s="12"/>
      <c r="C23"/>
      <c r="D23"/>
      <c r="E23"/>
      <c r="F23"/>
      <c r="G23"/>
      <c r="H23" s="797"/>
      <c r="I23" s="797"/>
      <c r="J23" s="797"/>
    </row>
    <row r="24" spans="1:34" s="548" customFormat="1" ht="15.75">
      <c r="A24"/>
      <c r="B24" s="794"/>
      <c r="C24" s="794"/>
      <c r="D24" s="794"/>
      <c r="E24" s="794"/>
      <c r="F24" s="794"/>
      <c r="G24" s="794"/>
      <c r="H24" s="795"/>
      <c r="I24" s="795"/>
      <c r="J24" s="795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29"/>
      <c r="AH24" s="529"/>
    </row>
    <row r="25" spans="1:34">
      <c r="A25"/>
      <c r="B25"/>
      <c r="C25"/>
      <c r="D25"/>
      <c r="E25"/>
      <c r="F25"/>
      <c r="G25"/>
      <c r="H25"/>
      <c r="I25"/>
      <c r="J25"/>
    </row>
    <row r="26" spans="1:34">
      <c r="A26"/>
      <c r="B26"/>
      <c r="C26"/>
      <c r="D26"/>
      <c r="E26"/>
      <c r="F26"/>
      <c r="G26"/>
      <c r="H26"/>
      <c r="I26"/>
      <c r="J26"/>
    </row>
    <row r="27" spans="1:34">
      <c r="A27"/>
      <c r="B27"/>
      <c r="C27"/>
      <c r="D27"/>
      <c r="E27"/>
      <c r="F27"/>
      <c r="G27"/>
      <c r="H27"/>
      <c r="I27"/>
      <c r="J27"/>
    </row>
    <row r="28" spans="1:34">
      <c r="A28"/>
      <c r="B28"/>
      <c r="C28"/>
      <c r="D28"/>
      <c r="E28"/>
      <c r="F28"/>
      <c r="G28"/>
      <c r="H28"/>
      <c r="I28"/>
      <c r="J28"/>
    </row>
    <row r="29" spans="1:34">
      <c r="A29"/>
      <c r="B29"/>
      <c r="C29"/>
      <c r="D29"/>
      <c r="E29"/>
      <c r="F29" s="796"/>
      <c r="G29"/>
      <c r="H29"/>
      <c r="I29"/>
      <c r="J29"/>
    </row>
    <row r="30" spans="1:34">
      <c r="A30"/>
      <c r="B30"/>
      <c r="C30"/>
      <c r="D30"/>
      <c r="E30"/>
      <c r="F30" s="796"/>
      <c r="G30"/>
      <c r="H30"/>
      <c r="I30"/>
      <c r="J30"/>
    </row>
    <row r="31" spans="1:34">
      <c r="A31"/>
      <c r="B31"/>
      <c r="C31"/>
      <c r="D31"/>
      <c r="E31"/>
      <c r="F31"/>
      <c r="G31"/>
      <c r="H31"/>
      <c r="I31"/>
      <c r="J31"/>
    </row>
    <row r="32" spans="1:34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</sheetData>
  <mergeCells count="56">
    <mergeCell ref="H13:I13"/>
    <mergeCell ref="H14:I14"/>
    <mergeCell ref="B13:C13"/>
    <mergeCell ref="B14:C14"/>
    <mergeCell ref="D13:E13"/>
    <mergeCell ref="D14:E14"/>
    <mergeCell ref="F13:G13"/>
    <mergeCell ref="F14:G14"/>
    <mergeCell ref="B24:G24"/>
    <mergeCell ref="H24:J24"/>
    <mergeCell ref="F29:F30"/>
    <mergeCell ref="B18:J18"/>
    <mergeCell ref="B19:J19"/>
    <mergeCell ref="B21:G21"/>
    <mergeCell ref="H21:J21"/>
    <mergeCell ref="H22:J22"/>
    <mergeCell ref="H23:J23"/>
    <mergeCell ref="B15:C15"/>
    <mergeCell ref="D15:E15"/>
    <mergeCell ref="F15:G15"/>
    <mergeCell ref="H15:I15"/>
    <mergeCell ref="B16:C16"/>
    <mergeCell ref="D16:E16"/>
    <mergeCell ref="F16:G16"/>
    <mergeCell ref="H16:I16"/>
    <mergeCell ref="B11:C11"/>
    <mergeCell ref="D11:E11"/>
    <mergeCell ref="F11:G11"/>
    <mergeCell ref="H11:I11"/>
    <mergeCell ref="B12:C12"/>
    <mergeCell ref="D12:E12"/>
    <mergeCell ref="F12:G12"/>
    <mergeCell ref="H12:I12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A2:J2"/>
    <mergeCell ref="A3:J3"/>
    <mergeCell ref="A4:J4"/>
    <mergeCell ref="B6:C6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&amp;R13.melléklet a 7/2020.(VI.19)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29"/>
  <sheetViews>
    <sheetView tabSelected="1" workbookViewId="0">
      <selection activeCell="D14" sqref="D14"/>
    </sheetView>
  </sheetViews>
  <sheetFormatPr defaultRowHeight="15"/>
  <cols>
    <col min="1" max="1" width="9.140625" style="649"/>
    <col min="2" max="2" width="40.85546875" style="649" customWidth="1"/>
    <col min="3" max="3" width="28.5703125" style="649" customWidth="1"/>
    <col min="4" max="4" width="41.28515625" style="649" customWidth="1"/>
    <col min="5" max="16384" width="9.140625" style="649"/>
  </cols>
  <sheetData>
    <row r="2" spans="1:4" ht="15.75">
      <c r="B2" s="650" t="s">
        <v>1013</v>
      </c>
      <c r="C2" s="650"/>
      <c r="D2" s="650"/>
    </row>
    <row r="3" spans="1:4" ht="15.75">
      <c r="B3" s="650" t="s">
        <v>1053</v>
      </c>
      <c r="C3" s="650"/>
      <c r="D3" s="650"/>
    </row>
    <row r="5" spans="1:4" ht="15.75" thickBot="1">
      <c r="B5" s="651"/>
      <c r="C5" s="651"/>
      <c r="D5" s="660" t="s">
        <v>159</v>
      </c>
    </row>
    <row r="6" spans="1:4" ht="31.5" customHeight="1" thickBot="1">
      <c r="A6" s="652"/>
      <c r="B6" s="653" t="s">
        <v>1014</v>
      </c>
      <c r="C6" s="653" t="s">
        <v>1015</v>
      </c>
      <c r="D6" s="657" t="s">
        <v>1016</v>
      </c>
    </row>
    <row r="7" spans="1:4">
      <c r="A7" s="652"/>
      <c r="B7" s="654"/>
      <c r="C7" s="654"/>
      <c r="D7" s="652"/>
    </row>
    <row r="8" spans="1:4" ht="30">
      <c r="A8" s="652"/>
      <c r="B8" s="655" t="s">
        <v>1017</v>
      </c>
      <c r="C8" s="654">
        <v>3000</v>
      </c>
      <c r="D8" s="652">
        <v>3000</v>
      </c>
    </row>
    <row r="9" spans="1:4" ht="15.75" thickBot="1">
      <c r="A9" s="652"/>
      <c r="B9" s="656"/>
      <c r="C9" s="656"/>
      <c r="D9" s="658"/>
    </row>
    <row r="14" spans="1:4">
      <c r="B14" s="659"/>
    </row>
    <row r="29" spans="4:4">
      <c r="D29" s="6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&amp;R14 melléklet a.7/2020.(VI.19.)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I10" sqref="I10"/>
    </sheetView>
  </sheetViews>
  <sheetFormatPr defaultRowHeight="15.75"/>
  <cols>
    <col min="1" max="1" width="9.7109375" style="12" customWidth="1"/>
    <col min="2" max="2" width="36.5703125" style="12" customWidth="1"/>
    <col min="3" max="3" width="4.85546875" style="12" customWidth="1"/>
    <col min="4" max="4" width="2.140625" style="12" customWidth="1"/>
    <col min="5" max="6" width="6.7109375" style="12" customWidth="1"/>
    <col min="7" max="7" width="4.7109375" style="12" customWidth="1"/>
    <col min="8" max="8" width="22.85546875" style="12" customWidth="1"/>
    <col min="9" max="9" width="16.42578125" style="12" customWidth="1"/>
    <col min="10" max="10" width="6.42578125" style="12" customWidth="1"/>
    <col min="11" max="11" width="11.28515625" style="12" bestFit="1" customWidth="1"/>
    <col min="12" max="16384" width="9.140625" style="12"/>
  </cols>
  <sheetData>
    <row r="1" spans="1:11">
      <c r="A1" s="710" t="s">
        <v>257</v>
      </c>
      <c r="B1" s="710"/>
      <c r="C1" s="710"/>
      <c r="D1" s="710"/>
      <c r="E1" s="710"/>
      <c r="F1" s="710"/>
      <c r="G1" s="710"/>
      <c r="H1" s="710"/>
      <c r="I1" s="710"/>
    </row>
    <row r="2" spans="1:11" ht="16.5" customHeight="1">
      <c r="I2" s="26" t="s">
        <v>170</v>
      </c>
    </row>
    <row r="3" spans="1:11" ht="18.75" customHeight="1">
      <c r="A3" s="19" t="s">
        <v>166</v>
      </c>
      <c r="B3" s="707" t="s">
        <v>171</v>
      </c>
      <c r="C3" s="708"/>
      <c r="D3" s="708"/>
      <c r="E3" s="708"/>
      <c r="F3" s="708"/>
      <c r="G3" s="708"/>
      <c r="H3" s="709"/>
      <c r="I3" s="20" t="s">
        <v>167</v>
      </c>
    </row>
    <row r="4" spans="1:11" ht="18.75" customHeight="1">
      <c r="A4" s="21"/>
      <c r="B4" s="21"/>
      <c r="C4" s="221"/>
      <c r="D4" s="221"/>
      <c r="E4" s="221"/>
      <c r="F4" s="221"/>
      <c r="G4" s="221"/>
      <c r="H4" s="22"/>
      <c r="I4" s="22"/>
    </row>
    <row r="5" spans="1:11" ht="23.25" customHeight="1">
      <c r="A5" s="371" t="s">
        <v>7</v>
      </c>
      <c r="B5" s="12" t="s">
        <v>258</v>
      </c>
      <c r="H5" s="309"/>
      <c r="I5" s="368">
        <v>28121200</v>
      </c>
    </row>
    <row r="6" spans="1:11" ht="23.25" customHeight="1">
      <c r="A6" s="371" t="s">
        <v>10</v>
      </c>
      <c r="B6" s="369" t="s">
        <v>259</v>
      </c>
      <c r="C6" s="369"/>
      <c r="D6" s="369"/>
      <c r="E6" s="369"/>
      <c r="F6" s="369"/>
      <c r="G6" s="369"/>
      <c r="H6" s="356"/>
      <c r="I6" s="368">
        <v>4509060</v>
      </c>
    </row>
    <row r="7" spans="1:11" ht="23.25" customHeight="1">
      <c r="A7" s="372" t="s">
        <v>11</v>
      </c>
      <c r="B7" s="369" t="s">
        <v>260</v>
      </c>
      <c r="C7" s="369"/>
      <c r="D7" s="369"/>
      <c r="E7" s="369"/>
      <c r="F7" s="369"/>
      <c r="G7" s="369"/>
      <c r="H7" s="356"/>
      <c r="I7" s="370">
        <v>5888000</v>
      </c>
    </row>
    <row r="8" spans="1:11" ht="23.25" customHeight="1">
      <c r="A8" s="371" t="s">
        <v>12</v>
      </c>
      <c r="B8" s="369" t="s">
        <v>261</v>
      </c>
      <c r="C8" s="369"/>
      <c r="D8" s="369"/>
      <c r="E8" s="369"/>
      <c r="F8" s="369"/>
      <c r="G8" s="369"/>
      <c r="H8" s="356"/>
      <c r="I8" s="368">
        <v>100000</v>
      </c>
    </row>
    <row r="9" spans="1:11" ht="23.25" customHeight="1">
      <c r="A9" s="371" t="s">
        <v>13</v>
      </c>
      <c r="B9" s="369" t="s">
        <v>262</v>
      </c>
      <c r="C9" s="369"/>
      <c r="D9" s="369"/>
      <c r="E9" s="369"/>
      <c r="F9" s="369"/>
      <c r="G9" s="369"/>
      <c r="H9" s="356"/>
      <c r="I9" s="368">
        <v>3879430</v>
      </c>
    </row>
    <row r="10" spans="1:11" ht="23.25" customHeight="1">
      <c r="A10" s="371" t="s">
        <v>14</v>
      </c>
      <c r="B10" s="715" t="s">
        <v>1080</v>
      </c>
      <c r="C10" s="716"/>
      <c r="D10" s="716"/>
      <c r="E10" s="716"/>
      <c r="F10" s="716"/>
      <c r="G10" s="716"/>
      <c r="H10" s="716"/>
      <c r="I10" s="41">
        <v>6000000</v>
      </c>
    </row>
    <row r="11" spans="1:11" ht="23.25" customHeight="1">
      <c r="A11" s="371" t="s">
        <v>15</v>
      </c>
      <c r="B11" s="343" t="s">
        <v>320</v>
      </c>
      <c r="C11" s="369"/>
      <c r="D11" s="369"/>
      <c r="E11" s="369"/>
      <c r="F11" s="369"/>
      <c r="G11" s="369"/>
      <c r="H11" s="369"/>
      <c r="I11" s="41">
        <v>12750</v>
      </c>
      <c r="K11" s="14"/>
    </row>
    <row r="12" spans="1:11" ht="23.25" customHeight="1">
      <c r="A12" s="371" t="s">
        <v>16</v>
      </c>
      <c r="B12" s="369" t="s">
        <v>423</v>
      </c>
      <c r="C12" s="369"/>
      <c r="D12" s="369"/>
      <c r="E12" s="369"/>
      <c r="F12" s="369"/>
      <c r="G12" s="369"/>
      <c r="H12" s="369"/>
      <c r="I12" s="45">
        <v>972400</v>
      </c>
      <c r="K12" s="14"/>
    </row>
    <row r="13" spans="1:11" ht="23.25" customHeight="1">
      <c r="A13" s="372" t="s">
        <v>17</v>
      </c>
      <c r="B13" s="369" t="s">
        <v>1041</v>
      </c>
      <c r="C13" s="369"/>
      <c r="D13" s="369"/>
      <c r="E13" s="369"/>
      <c r="F13" s="369"/>
      <c r="G13" s="369"/>
      <c r="H13" s="369"/>
      <c r="I13" s="45">
        <v>10522188</v>
      </c>
      <c r="K13" s="14"/>
    </row>
    <row r="14" spans="1:11" ht="23.25" customHeight="1">
      <c r="A14" s="711" t="s">
        <v>424</v>
      </c>
      <c r="B14" s="712"/>
      <c r="C14" s="712"/>
      <c r="D14" s="712"/>
      <c r="E14" s="712"/>
      <c r="F14" s="712"/>
      <c r="G14" s="712"/>
      <c r="H14" s="713"/>
      <c r="I14" s="261">
        <f>SUM(I5:I13)</f>
        <v>60005028</v>
      </c>
      <c r="K14" s="14"/>
    </row>
    <row r="15" spans="1:11" ht="23.25" customHeight="1">
      <c r="A15" s="372" t="s">
        <v>18</v>
      </c>
      <c r="B15" s="85" t="s">
        <v>263</v>
      </c>
      <c r="C15" s="85"/>
      <c r="D15" s="85"/>
      <c r="E15" s="85"/>
      <c r="F15" s="85"/>
      <c r="G15" s="85"/>
      <c r="H15" s="85"/>
      <c r="I15" s="41">
        <v>39087908</v>
      </c>
    </row>
    <row r="16" spans="1:11" ht="23.25" customHeight="1">
      <c r="A16" s="372" t="s">
        <v>19</v>
      </c>
      <c r="B16" s="12" t="s">
        <v>264</v>
      </c>
      <c r="I16" s="61">
        <v>6818000</v>
      </c>
      <c r="K16" s="14"/>
    </row>
    <row r="17" spans="1:11" ht="23.25" customHeight="1">
      <c r="A17" s="711" t="s">
        <v>425</v>
      </c>
      <c r="B17" s="712"/>
      <c r="C17" s="712"/>
      <c r="D17" s="712"/>
      <c r="E17" s="712"/>
      <c r="F17" s="712"/>
      <c r="G17" s="712"/>
      <c r="H17" s="713"/>
      <c r="I17" s="87">
        <f>SUM(I15:I16)</f>
        <v>45905908</v>
      </c>
      <c r="K17" s="14"/>
    </row>
    <row r="18" spans="1:11" ht="23.25" customHeight="1">
      <c r="A18" s="372" t="s">
        <v>20</v>
      </c>
      <c r="B18" s="97" t="s">
        <v>431</v>
      </c>
      <c r="C18" s="257"/>
      <c r="D18" s="257"/>
      <c r="E18" s="257"/>
      <c r="F18" s="257"/>
      <c r="G18" s="257"/>
      <c r="H18" s="91"/>
      <c r="I18" s="41">
        <v>20323575</v>
      </c>
    </row>
    <row r="19" spans="1:11" ht="23.25" customHeight="1">
      <c r="A19" s="372" t="s">
        <v>21</v>
      </c>
      <c r="B19" s="244" t="s">
        <v>432</v>
      </c>
      <c r="C19" s="340"/>
      <c r="D19" s="340"/>
      <c r="E19" s="340"/>
      <c r="F19" s="340"/>
      <c r="G19" s="340"/>
      <c r="H19" s="341"/>
      <c r="I19" s="50">
        <v>612750</v>
      </c>
    </row>
    <row r="20" spans="1:11" ht="23.25" customHeight="1">
      <c r="A20" s="372" t="s">
        <v>22</v>
      </c>
      <c r="B20" s="340" t="s">
        <v>265</v>
      </c>
      <c r="C20" s="340"/>
      <c r="D20" s="340"/>
      <c r="E20" s="340"/>
      <c r="F20" s="340"/>
      <c r="G20" s="340"/>
      <c r="H20" s="340"/>
      <c r="I20" s="50">
        <v>11762000</v>
      </c>
    </row>
    <row r="21" spans="1:11" ht="23.25" customHeight="1">
      <c r="A21" s="372" t="s">
        <v>23</v>
      </c>
      <c r="B21" s="362" t="s">
        <v>426</v>
      </c>
      <c r="C21" s="373"/>
      <c r="D21" s="373"/>
      <c r="E21" s="373"/>
      <c r="F21" s="373"/>
      <c r="G21" s="373"/>
      <c r="H21" s="370"/>
      <c r="I21" s="219">
        <v>3400000</v>
      </c>
    </row>
    <row r="22" spans="1:11" ht="23.25" customHeight="1">
      <c r="A22" s="372" t="s">
        <v>24</v>
      </c>
      <c r="B22" s="362" t="s">
        <v>427</v>
      </c>
      <c r="C22" s="373"/>
      <c r="D22" s="373"/>
      <c r="E22" s="373"/>
      <c r="F22" s="373"/>
      <c r="G22" s="373"/>
      <c r="H22" s="370"/>
      <c r="I22" s="41">
        <v>4816320</v>
      </c>
    </row>
    <row r="23" spans="1:11" ht="23.25" customHeight="1">
      <c r="A23" s="372" t="s">
        <v>25</v>
      </c>
      <c r="B23" s="362" t="s">
        <v>429</v>
      </c>
      <c r="C23" s="373"/>
      <c r="D23" s="373"/>
      <c r="E23" s="373"/>
      <c r="F23" s="373"/>
      <c r="G23" s="373"/>
      <c r="H23" s="370"/>
      <c r="I23" s="41">
        <v>2289000</v>
      </c>
    </row>
    <row r="24" spans="1:11" ht="23.25" customHeight="1">
      <c r="A24" s="372" t="s">
        <v>26</v>
      </c>
      <c r="B24" s="362" t="s">
        <v>428</v>
      </c>
      <c r="C24" s="373"/>
      <c r="D24" s="373"/>
      <c r="E24" s="373"/>
      <c r="F24" s="373"/>
      <c r="G24" s="373"/>
      <c r="H24" s="370"/>
      <c r="I24" s="370">
        <v>1445000</v>
      </c>
      <c r="K24" s="14"/>
    </row>
    <row r="25" spans="1:11" ht="23.25" customHeight="1">
      <c r="A25" s="374" t="s">
        <v>430</v>
      </c>
      <c r="B25" s="167"/>
      <c r="C25" s="167"/>
      <c r="D25" s="167"/>
      <c r="E25" s="167"/>
      <c r="F25" s="167"/>
      <c r="G25" s="167"/>
      <c r="H25" s="167"/>
      <c r="I25" s="87">
        <f>SUM(I18:I24)</f>
        <v>44648645</v>
      </c>
      <c r="K25" s="14"/>
    </row>
    <row r="26" spans="1:11" ht="23.25" customHeight="1">
      <c r="A26" s="714" t="s">
        <v>433</v>
      </c>
      <c r="B26" s="714"/>
      <c r="C26" s="714"/>
      <c r="D26" s="714"/>
      <c r="E26" s="714"/>
      <c r="F26" s="714"/>
      <c r="G26" s="714"/>
      <c r="H26" s="714"/>
      <c r="I26" s="87">
        <v>2503490</v>
      </c>
    </row>
    <row r="27" spans="1:11">
      <c r="I27" s="14"/>
    </row>
    <row r="28" spans="1:11">
      <c r="I28" s="14"/>
    </row>
  </sheetData>
  <mergeCells count="6">
    <mergeCell ref="B3:H3"/>
    <mergeCell ref="A1:I1"/>
    <mergeCell ref="A14:H14"/>
    <mergeCell ref="A17:H17"/>
    <mergeCell ref="A26:H26"/>
    <mergeCell ref="B10:H10"/>
  </mergeCells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paperSize="9" scale="90" orientation="portrait" horizontalDpi="300" verticalDpi="300" r:id="rId1"/>
  <headerFooter alignWithMargins="0">
    <oddHeader>&amp;R2/A. melléklet a 7/2020. (VI.19)önkormányzati rendelethez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5"/>
  <sheetViews>
    <sheetView topLeftCell="B1" workbookViewId="0">
      <selection activeCell="K21" sqref="K21"/>
    </sheetView>
  </sheetViews>
  <sheetFormatPr defaultRowHeight="15.75"/>
  <cols>
    <col min="1" max="1" width="4.42578125" style="12" customWidth="1"/>
    <col min="2" max="2" width="9.140625" style="12"/>
    <col min="3" max="3" width="43.85546875" style="12" customWidth="1"/>
    <col min="4" max="4" width="13.5703125" style="12" customWidth="1"/>
    <col min="5" max="5" width="11.42578125" style="12" customWidth="1"/>
    <col min="6" max="6" width="11" style="12" customWidth="1"/>
    <col min="7" max="16384" width="9.140625" style="12"/>
  </cols>
  <sheetData>
    <row r="2" spans="2:7">
      <c r="D2" s="110"/>
    </row>
    <row r="3" spans="2:7">
      <c r="D3" s="110"/>
    </row>
    <row r="5" spans="2:7">
      <c r="C5" s="24" t="s">
        <v>158</v>
      </c>
    </row>
    <row r="6" spans="2:7">
      <c r="C6" s="24" t="s">
        <v>1021</v>
      </c>
    </row>
    <row r="7" spans="2:7">
      <c r="C7" s="24"/>
    </row>
    <row r="8" spans="2:7" ht="16.5" thickBot="1">
      <c r="C8" s="24"/>
      <c r="D8" s="26" t="s">
        <v>47</v>
      </c>
    </row>
    <row r="9" spans="2:7">
      <c r="B9" s="7"/>
      <c r="C9" s="7"/>
      <c r="D9" s="7"/>
      <c r="E9" s="7"/>
      <c r="F9" s="7"/>
    </row>
    <row r="10" spans="2:7">
      <c r="B10" s="111" t="s">
        <v>45</v>
      </c>
      <c r="C10" s="111" t="s">
        <v>46</v>
      </c>
      <c r="D10" s="1" t="s">
        <v>208</v>
      </c>
      <c r="E10" s="1" t="s">
        <v>492</v>
      </c>
      <c r="F10" s="1" t="s">
        <v>493</v>
      </c>
    </row>
    <row r="11" spans="2:7" ht="16.5" thickBot="1">
      <c r="B11" s="4"/>
      <c r="C11" s="4"/>
      <c r="D11" s="4" t="s">
        <v>114</v>
      </c>
      <c r="E11" s="4" t="s">
        <v>114</v>
      </c>
      <c r="F11" s="1"/>
      <c r="G11" s="6"/>
    </row>
    <row r="12" spans="2:7" ht="23.25" customHeight="1">
      <c r="B12" s="112"/>
      <c r="C12" s="1"/>
      <c r="D12" s="1"/>
      <c r="E12" s="7"/>
      <c r="F12" s="7"/>
      <c r="G12" s="6"/>
    </row>
    <row r="13" spans="2:7">
      <c r="B13" s="112"/>
      <c r="C13" s="1"/>
      <c r="D13" s="1"/>
      <c r="E13" s="1"/>
      <c r="F13" s="1"/>
      <c r="G13" s="6"/>
    </row>
    <row r="14" spans="2:7" ht="31.5">
      <c r="B14" s="111" t="s">
        <v>7</v>
      </c>
      <c r="C14" s="424" t="s">
        <v>266</v>
      </c>
      <c r="D14" s="125">
        <v>4400</v>
      </c>
      <c r="E14" s="703">
        <v>5460</v>
      </c>
      <c r="F14" s="114">
        <v>5079</v>
      </c>
      <c r="G14" s="6"/>
    </row>
    <row r="15" spans="2:7">
      <c r="B15" s="112"/>
      <c r="C15" s="120" t="s">
        <v>267</v>
      </c>
      <c r="D15" s="169">
        <v>4400</v>
      </c>
      <c r="E15" s="694">
        <v>5460</v>
      </c>
      <c r="F15" s="1">
        <v>5079</v>
      </c>
      <c r="G15" s="6"/>
    </row>
    <row r="16" spans="2:7">
      <c r="B16" s="111"/>
      <c r="C16" s="119"/>
      <c r="D16" s="121"/>
      <c r="E16" s="694"/>
      <c r="F16" s="1"/>
      <c r="G16" s="6"/>
    </row>
    <row r="17" spans="2:7">
      <c r="B17" s="111"/>
      <c r="C17" s="1"/>
      <c r="D17" s="169"/>
      <c r="E17" s="694"/>
      <c r="F17" s="1"/>
      <c r="G17" s="6"/>
    </row>
    <row r="18" spans="2:7">
      <c r="B18" s="111" t="s">
        <v>10</v>
      </c>
      <c r="C18" s="114" t="s">
        <v>236</v>
      </c>
      <c r="D18" s="260">
        <v>5000</v>
      </c>
      <c r="E18" s="703">
        <v>36400</v>
      </c>
      <c r="F18" s="114">
        <v>34624</v>
      </c>
      <c r="G18" s="6"/>
    </row>
    <row r="19" spans="2:7">
      <c r="B19" s="111"/>
      <c r="C19" s="114"/>
      <c r="D19" s="260"/>
      <c r="E19" s="694"/>
      <c r="F19" s="1"/>
      <c r="G19" s="6"/>
    </row>
    <row r="20" spans="2:7">
      <c r="B20" s="111"/>
      <c r="C20" s="114"/>
      <c r="D20" s="260"/>
      <c r="E20" s="694"/>
      <c r="F20" s="1"/>
      <c r="G20" s="6"/>
    </row>
    <row r="21" spans="2:7">
      <c r="B21" s="111" t="s">
        <v>11</v>
      </c>
      <c r="C21" s="114" t="s">
        <v>237</v>
      </c>
      <c r="D21" s="125">
        <v>264094</v>
      </c>
      <c r="E21" s="703">
        <f>E22+E26+E29+E23+E31+E28+E24</f>
        <v>276105</v>
      </c>
      <c r="F21" s="114">
        <f>+F29+F22+F23+F24+F25+F27+F26+F28+F30</f>
        <v>6728</v>
      </c>
      <c r="G21" s="6"/>
    </row>
    <row r="22" spans="2:7">
      <c r="B22" s="111"/>
      <c r="C22" s="120" t="s">
        <v>463</v>
      </c>
      <c r="D22" s="376">
        <v>260894</v>
      </c>
      <c r="E22" s="694">
        <v>267272</v>
      </c>
      <c r="F22" s="120"/>
      <c r="G22" s="6"/>
    </row>
    <row r="23" spans="2:7">
      <c r="B23" s="111"/>
      <c r="C23" s="120" t="s">
        <v>990</v>
      </c>
      <c r="E23" s="694">
        <v>3000</v>
      </c>
      <c r="F23" s="120">
        <v>1599</v>
      </c>
      <c r="G23" s="6"/>
    </row>
    <row r="24" spans="2:7">
      <c r="B24" s="111"/>
      <c r="C24" s="120" t="s">
        <v>991</v>
      </c>
      <c r="E24" s="694">
        <v>1967</v>
      </c>
      <c r="F24" s="693">
        <v>1292</v>
      </c>
    </row>
    <row r="25" spans="2:7">
      <c r="B25" s="111"/>
      <c r="C25" s="120" t="s">
        <v>993</v>
      </c>
      <c r="E25" s="694"/>
      <c r="F25" s="693">
        <v>768</v>
      </c>
    </row>
    <row r="26" spans="2:7">
      <c r="B26" s="111"/>
      <c r="C26" s="120" t="s">
        <v>994</v>
      </c>
      <c r="E26" s="694">
        <v>2215</v>
      </c>
      <c r="F26" s="693">
        <v>2305</v>
      </c>
    </row>
    <row r="27" spans="2:7">
      <c r="B27" s="111"/>
      <c r="C27" s="120" t="s">
        <v>992</v>
      </c>
      <c r="D27" s="376"/>
      <c r="E27" s="694"/>
      <c r="F27" s="694">
        <v>25</v>
      </c>
    </row>
    <row r="28" spans="2:7">
      <c r="B28" s="111"/>
      <c r="C28" s="120" t="s">
        <v>1072</v>
      </c>
      <c r="D28" s="376"/>
      <c r="E28" s="694">
        <v>251</v>
      </c>
      <c r="F28" s="694">
        <v>325</v>
      </c>
    </row>
    <row r="29" spans="2:7">
      <c r="B29" s="111"/>
      <c r="C29" s="120" t="s">
        <v>1073</v>
      </c>
      <c r="D29" s="376"/>
      <c r="E29" s="694">
        <v>200</v>
      </c>
      <c r="F29" s="1">
        <v>400</v>
      </c>
    </row>
    <row r="30" spans="2:7" ht="31.5">
      <c r="B30" s="111"/>
      <c r="C30" s="695" t="s">
        <v>1074</v>
      </c>
      <c r="D30" s="376"/>
      <c r="E30" s="694"/>
      <c r="F30" s="1">
        <v>14</v>
      </c>
    </row>
    <row r="31" spans="2:7" ht="16.5" thickBot="1">
      <c r="B31" s="111" t="s">
        <v>12</v>
      </c>
      <c r="C31" s="114" t="s">
        <v>996</v>
      </c>
      <c r="D31" s="376"/>
      <c r="E31" s="694">
        <v>1200</v>
      </c>
      <c r="F31" s="114">
        <v>1159</v>
      </c>
    </row>
    <row r="32" spans="2:7">
      <c r="B32" s="7"/>
      <c r="C32" s="7"/>
      <c r="D32" s="122"/>
      <c r="E32" s="7"/>
      <c r="F32" s="7"/>
    </row>
    <row r="33" spans="1:6">
      <c r="A33" s="25"/>
      <c r="B33" s="114"/>
      <c r="C33" s="123" t="s">
        <v>48</v>
      </c>
      <c r="D33" s="124">
        <f>+D14+D18+D21</f>
        <v>273494</v>
      </c>
      <c r="E33" s="124">
        <f>+E14+E18+E21</f>
        <v>317965</v>
      </c>
      <c r="F33" s="124">
        <f>+F14+F18+F21+F31</f>
        <v>47590</v>
      </c>
    </row>
    <row r="34" spans="1:6" ht="16.5" thickBot="1">
      <c r="A34" s="25"/>
      <c r="B34" s="114"/>
      <c r="C34" s="126"/>
      <c r="D34" s="126"/>
      <c r="E34" s="4"/>
      <c r="F34" s="4"/>
    </row>
    <row r="35" spans="1:6">
      <c r="B35" s="11"/>
      <c r="C35" s="11"/>
      <c r="D35" s="11"/>
    </row>
  </sheetData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&amp;R2/B. melléklet a 7/2020. (VI.19)
önkormányzati rendelethez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7"/>
  <sheetViews>
    <sheetView workbookViewId="0">
      <selection activeCell="F22" sqref="F22"/>
    </sheetView>
  </sheetViews>
  <sheetFormatPr defaultRowHeight="15.75"/>
  <cols>
    <col min="1" max="1" width="5.85546875" style="12" customWidth="1"/>
    <col min="2" max="2" width="9.140625" style="12"/>
    <col min="3" max="3" width="39.85546875" style="12" customWidth="1"/>
    <col min="4" max="4" width="11.140625" style="12" customWidth="1"/>
    <col min="5" max="5" width="10.28515625" style="12" customWidth="1"/>
    <col min="6" max="16384" width="9.140625" style="12"/>
  </cols>
  <sheetData>
    <row r="2" spans="2:6">
      <c r="D2" s="110"/>
    </row>
    <row r="3" spans="2:6">
      <c r="D3" s="110"/>
    </row>
    <row r="5" spans="2:6" ht="31.5" customHeight="1">
      <c r="C5" s="717" t="s">
        <v>494</v>
      </c>
      <c r="D5" s="717"/>
      <c r="E5" s="717"/>
      <c r="F5" s="717"/>
    </row>
    <row r="6" spans="2:6">
      <c r="C6" s="24" t="s">
        <v>1019</v>
      </c>
    </row>
    <row r="7" spans="2:6">
      <c r="C7" s="24"/>
    </row>
    <row r="8" spans="2:6" ht="16.5" thickBot="1">
      <c r="C8" s="24"/>
      <c r="D8" s="26" t="s">
        <v>47</v>
      </c>
      <c r="E8" s="425"/>
    </row>
    <row r="9" spans="2:6">
      <c r="B9" s="7"/>
      <c r="C9" s="7"/>
      <c r="D9" s="7"/>
      <c r="E9" s="7"/>
      <c r="F9" s="7"/>
    </row>
    <row r="10" spans="2:6">
      <c r="B10" s="111" t="s">
        <v>45</v>
      </c>
      <c r="C10" s="111" t="s">
        <v>46</v>
      </c>
      <c r="D10" s="112" t="s">
        <v>208</v>
      </c>
      <c r="E10" s="1" t="s">
        <v>495</v>
      </c>
      <c r="F10" s="1" t="s">
        <v>493</v>
      </c>
    </row>
    <row r="11" spans="2:6" ht="16.5" thickBot="1">
      <c r="B11" s="4"/>
      <c r="C11" s="4"/>
      <c r="D11" s="4" t="s">
        <v>114</v>
      </c>
      <c r="E11" s="4" t="s">
        <v>114</v>
      </c>
      <c r="F11" s="4"/>
    </row>
    <row r="12" spans="2:6">
      <c r="B12" s="111"/>
      <c r="C12" s="118"/>
      <c r="D12" s="115"/>
      <c r="E12" s="1"/>
      <c r="F12" s="1"/>
    </row>
    <row r="13" spans="2:6">
      <c r="B13" s="111"/>
      <c r="D13" s="115"/>
      <c r="E13" s="1"/>
      <c r="F13" s="1"/>
    </row>
    <row r="14" spans="2:6">
      <c r="B14" s="111" t="s">
        <v>7</v>
      </c>
      <c r="C14" s="118" t="s">
        <v>49</v>
      </c>
      <c r="D14" s="115">
        <v>8000</v>
      </c>
      <c r="E14" s="119">
        <v>8000</v>
      </c>
      <c r="F14" s="119">
        <v>8283</v>
      </c>
    </row>
    <row r="15" spans="2:6">
      <c r="B15" s="111"/>
      <c r="C15" s="118"/>
      <c r="D15" s="115"/>
      <c r="E15" s="119"/>
      <c r="F15" s="119"/>
    </row>
    <row r="16" spans="2:6">
      <c r="B16" s="111" t="s">
        <v>10</v>
      </c>
      <c r="C16" s="119" t="s">
        <v>998</v>
      </c>
      <c r="D16" s="121">
        <v>47098</v>
      </c>
      <c r="E16" s="119">
        <v>80101</v>
      </c>
      <c r="F16" s="119">
        <v>23540</v>
      </c>
    </row>
    <row r="17" spans="1:6">
      <c r="B17" s="111"/>
      <c r="C17" s="119"/>
      <c r="D17" s="121"/>
      <c r="E17" s="119"/>
      <c r="F17" s="119"/>
    </row>
    <row r="18" spans="1:6">
      <c r="B18" s="111" t="s">
        <v>11</v>
      </c>
      <c r="C18" s="119" t="s">
        <v>373</v>
      </c>
      <c r="D18" s="121">
        <v>24318</v>
      </c>
      <c r="E18" s="119">
        <v>26590</v>
      </c>
      <c r="F18" s="119">
        <v>7248</v>
      </c>
    </row>
    <row r="19" spans="1:6">
      <c r="B19" s="111"/>
      <c r="C19" s="119"/>
      <c r="D19" s="121"/>
      <c r="E19" s="119"/>
      <c r="F19" s="119"/>
    </row>
    <row r="20" spans="1:6">
      <c r="B20" s="111" t="s">
        <v>12</v>
      </c>
      <c r="C20" s="119" t="s">
        <v>461</v>
      </c>
      <c r="D20" s="121">
        <v>180661</v>
      </c>
      <c r="E20" s="119">
        <v>183869</v>
      </c>
      <c r="F20" s="119">
        <v>183869</v>
      </c>
    </row>
    <row r="21" spans="1:6">
      <c r="B21" s="111"/>
      <c r="C21" s="119"/>
      <c r="D21" s="121"/>
      <c r="E21" s="119"/>
      <c r="F21" s="119"/>
    </row>
    <row r="22" spans="1:6">
      <c r="B22" s="111" t="s">
        <v>13</v>
      </c>
      <c r="C22" s="119" t="s">
        <v>1020</v>
      </c>
      <c r="D22" s="121"/>
      <c r="E22" s="119">
        <v>67</v>
      </c>
      <c r="F22" s="119">
        <v>400</v>
      </c>
    </row>
    <row r="23" spans="1:6" ht="16.5" thickBot="1">
      <c r="B23" s="1"/>
      <c r="C23" s="1"/>
      <c r="D23" s="121"/>
      <c r="E23" s="4"/>
      <c r="F23" s="4"/>
    </row>
    <row r="24" spans="1:6">
      <c r="B24" s="7"/>
      <c r="C24" s="7"/>
      <c r="D24" s="122"/>
      <c r="E24" s="7"/>
      <c r="F24" s="7"/>
    </row>
    <row r="25" spans="1:6">
      <c r="A25" s="25"/>
      <c r="B25" s="114"/>
      <c r="C25" s="123" t="s">
        <v>48</v>
      </c>
      <c r="D25" s="124">
        <f>SUM(D12:D23)</f>
        <v>260077</v>
      </c>
      <c r="E25" s="124">
        <f>SUM(E12:E23)</f>
        <v>298627</v>
      </c>
      <c r="F25" s="124">
        <f>SUM(F12:F23)</f>
        <v>223340</v>
      </c>
    </row>
    <row r="26" spans="1:6" ht="16.5" thickBot="1">
      <c r="A26" s="25"/>
      <c r="B26" s="114"/>
      <c r="C26" s="126"/>
      <c r="D26" s="124"/>
      <c r="E26" s="4"/>
      <c r="F26" s="4"/>
    </row>
    <row r="27" spans="1:6">
      <c r="B27" s="11"/>
      <c r="C27" s="11"/>
      <c r="D27" s="11"/>
    </row>
  </sheetData>
  <mergeCells count="1">
    <mergeCell ref="C5:F5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&amp;R2/C. melléklet a 7/2020. (VI.19) 
önkormányzati rendelethez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4"/>
  <sheetViews>
    <sheetView topLeftCell="A97" workbookViewId="0">
      <selection activeCell="H9" sqref="H9"/>
    </sheetView>
  </sheetViews>
  <sheetFormatPr defaultRowHeight="15.75"/>
  <cols>
    <col min="1" max="1" width="4.85546875" style="12" customWidth="1"/>
    <col min="2" max="2" width="5.7109375" style="12" customWidth="1"/>
    <col min="3" max="3" width="5.140625" style="12" customWidth="1"/>
    <col min="4" max="4" width="5.7109375" style="12" customWidth="1"/>
    <col min="5" max="5" width="51.85546875" style="12" customWidth="1"/>
    <col min="6" max="6" width="10.28515625" style="12" customWidth="1"/>
    <col min="7" max="8" width="10" style="12" customWidth="1"/>
    <col min="9" max="16384" width="9.140625" style="12"/>
  </cols>
  <sheetData>
    <row r="1" spans="1:9">
      <c r="A1" s="718" t="s">
        <v>1081</v>
      </c>
      <c r="B1" s="718"/>
      <c r="C1" s="718"/>
      <c r="D1" s="718"/>
      <c r="E1" s="718"/>
      <c r="F1" s="718"/>
      <c r="G1" s="718"/>
      <c r="H1" s="24"/>
    </row>
    <row r="2" spans="1:9" ht="15" customHeight="1" thickBot="1">
      <c r="G2" s="26" t="s">
        <v>159</v>
      </c>
      <c r="H2" s="442"/>
    </row>
    <row r="3" spans="1:9" ht="14.25" customHeight="1">
      <c r="A3" s="127" t="s">
        <v>71</v>
      </c>
      <c r="B3" s="128" t="s">
        <v>72</v>
      </c>
      <c r="C3" s="128" t="s">
        <v>73</v>
      </c>
      <c r="D3" s="128" t="s">
        <v>74</v>
      </c>
      <c r="E3" s="129" t="s">
        <v>53</v>
      </c>
      <c r="F3" s="83"/>
      <c r="G3" s="130"/>
      <c r="H3" s="627"/>
    </row>
    <row r="4" spans="1:9" ht="14.25" customHeight="1" thickBot="1">
      <c r="A4" s="131" t="s">
        <v>54</v>
      </c>
      <c r="B4" s="132" t="s">
        <v>54</v>
      </c>
      <c r="C4" s="132" t="s">
        <v>75</v>
      </c>
      <c r="D4" s="132" t="s">
        <v>76</v>
      </c>
      <c r="E4" s="108"/>
      <c r="F4" s="240" t="s">
        <v>77</v>
      </c>
      <c r="G4" s="434" t="s">
        <v>492</v>
      </c>
      <c r="H4" s="628" t="s">
        <v>493</v>
      </c>
    </row>
    <row r="5" spans="1:9" ht="14.25" customHeight="1" thickBot="1">
      <c r="A5" s="133"/>
      <c r="B5" s="134"/>
      <c r="C5" s="134"/>
      <c r="D5" s="135"/>
      <c r="E5" s="136"/>
      <c r="F5" s="137" t="s">
        <v>78</v>
      </c>
      <c r="G5" s="136"/>
      <c r="H5" s="627"/>
    </row>
    <row r="6" spans="1:9" ht="10.5" customHeight="1">
      <c r="A6" s="138"/>
      <c r="B6" s="139"/>
      <c r="C6" s="139"/>
      <c r="D6" s="26"/>
      <c r="F6" s="24"/>
      <c r="H6" s="629"/>
    </row>
    <row r="7" spans="1:9" ht="17.25" customHeight="1" thickBot="1">
      <c r="A7" s="277" t="s">
        <v>7</v>
      </c>
      <c r="B7" s="263"/>
      <c r="C7" s="263"/>
      <c r="D7" s="264"/>
      <c r="E7" s="353" t="s">
        <v>244</v>
      </c>
      <c r="F7" s="265"/>
      <c r="G7" s="266"/>
      <c r="H7" s="630"/>
    </row>
    <row r="8" spans="1:9" ht="17.25" customHeight="1" thickTop="1">
      <c r="A8" s="48"/>
      <c r="B8" s="15"/>
      <c r="C8" s="262">
        <v>1</v>
      </c>
      <c r="D8" s="15"/>
      <c r="E8" s="142" t="s">
        <v>80</v>
      </c>
      <c r="F8" s="50"/>
      <c r="G8" s="303"/>
      <c r="H8" s="631"/>
    </row>
    <row r="9" spans="1:9" ht="17.25" customHeight="1">
      <c r="A9" s="39"/>
      <c r="B9" s="85"/>
      <c r="C9" s="97"/>
      <c r="D9" s="143">
        <v>1</v>
      </c>
      <c r="E9" s="144" t="s">
        <v>87</v>
      </c>
      <c r="F9" s="549">
        <v>5969</v>
      </c>
      <c r="G9" s="435">
        <v>5259</v>
      </c>
      <c r="H9" s="632">
        <v>29921</v>
      </c>
    </row>
    <row r="10" spans="1:9" ht="17.25" customHeight="1">
      <c r="A10" s="39"/>
      <c r="B10" s="85"/>
      <c r="C10" s="97"/>
      <c r="D10" s="143">
        <v>2</v>
      </c>
      <c r="E10" s="144" t="s">
        <v>61</v>
      </c>
      <c r="F10" s="549">
        <f>F11+F12+F13</f>
        <v>37500</v>
      </c>
      <c r="G10" s="549">
        <f>G11+G12+G13</f>
        <v>39389</v>
      </c>
      <c r="H10" s="435">
        <f>H11+H12+H13</f>
        <v>47503</v>
      </c>
      <c r="I10" s="704"/>
    </row>
    <row r="11" spans="1:9" ht="17.25" customHeight="1">
      <c r="A11" s="39"/>
      <c r="B11" s="85"/>
      <c r="C11" s="97"/>
      <c r="D11" s="143"/>
      <c r="E11" s="144" t="s">
        <v>176</v>
      </c>
      <c r="F11" s="549">
        <v>32000</v>
      </c>
      <c r="G11" s="435">
        <v>33889</v>
      </c>
      <c r="H11" s="632">
        <v>40520</v>
      </c>
    </row>
    <row r="12" spans="1:9" ht="17.25" customHeight="1">
      <c r="A12" s="39"/>
      <c r="B12" s="85"/>
      <c r="C12" s="97"/>
      <c r="D12" s="143"/>
      <c r="E12" s="144" t="s">
        <v>173</v>
      </c>
      <c r="F12" s="549">
        <v>4500</v>
      </c>
      <c r="G12" s="435">
        <v>4500</v>
      </c>
      <c r="H12" s="632">
        <v>5397</v>
      </c>
    </row>
    <row r="13" spans="1:9" ht="17.25" customHeight="1">
      <c r="A13" s="39"/>
      <c r="B13" s="85"/>
      <c r="C13" s="97"/>
      <c r="D13" s="143"/>
      <c r="E13" s="144" t="s">
        <v>399</v>
      </c>
      <c r="F13" s="549">
        <v>1000</v>
      </c>
      <c r="G13" s="435">
        <v>1000</v>
      </c>
      <c r="H13" s="632">
        <v>1586</v>
      </c>
    </row>
    <row r="14" spans="1:9" ht="17.25" customHeight="1">
      <c r="A14" s="39"/>
      <c r="B14" s="85"/>
      <c r="C14" s="97"/>
      <c r="D14" s="143">
        <v>3</v>
      </c>
      <c r="E14" s="144" t="s">
        <v>235</v>
      </c>
      <c r="F14" s="549">
        <f>SUM(F15:F18)</f>
        <v>154893</v>
      </c>
      <c r="G14" s="549">
        <f>SUM(G15:G18)</f>
        <v>160180</v>
      </c>
      <c r="H14" s="435">
        <f>SUM(H15:H18)</f>
        <v>160642</v>
      </c>
      <c r="I14" s="704"/>
    </row>
    <row r="15" spans="1:9" ht="17.25" customHeight="1">
      <c r="A15" s="39"/>
      <c r="B15" s="85"/>
      <c r="C15" s="97"/>
      <c r="D15" s="143"/>
      <c r="E15" s="144" t="s">
        <v>385</v>
      </c>
      <c r="F15" s="549">
        <v>60005</v>
      </c>
      <c r="G15" s="435">
        <v>62217</v>
      </c>
      <c r="H15" s="632">
        <v>62217</v>
      </c>
    </row>
    <row r="16" spans="1:9" ht="17.25" customHeight="1">
      <c r="A16" s="39"/>
      <c r="B16" s="85"/>
      <c r="C16" s="97"/>
      <c r="D16" s="143"/>
      <c r="E16" s="144" t="s">
        <v>386</v>
      </c>
      <c r="F16" s="549">
        <v>46173</v>
      </c>
      <c r="G16" s="435">
        <v>44182</v>
      </c>
      <c r="H16" s="632">
        <v>44644</v>
      </c>
    </row>
    <row r="17" spans="1:10" ht="17.25" customHeight="1">
      <c r="A17" s="39"/>
      <c r="B17" s="85"/>
      <c r="C17" s="97"/>
      <c r="D17" s="143"/>
      <c r="E17" s="144" t="s">
        <v>387</v>
      </c>
      <c r="F17" s="549">
        <v>46212</v>
      </c>
      <c r="G17" s="435">
        <v>51193</v>
      </c>
      <c r="H17" s="632">
        <v>51193</v>
      </c>
    </row>
    <row r="18" spans="1:10" ht="17.25" customHeight="1">
      <c r="A18" s="39"/>
      <c r="B18" s="85"/>
      <c r="C18" s="97"/>
      <c r="D18" s="143"/>
      <c r="E18" s="144" t="s">
        <v>388</v>
      </c>
      <c r="F18" s="549">
        <v>2503</v>
      </c>
      <c r="G18" s="435">
        <v>2588</v>
      </c>
      <c r="H18" s="632">
        <v>2588</v>
      </c>
    </row>
    <row r="19" spans="1:10" ht="35.25" customHeight="1">
      <c r="A19" s="39"/>
      <c r="B19" s="85"/>
      <c r="C19" s="97"/>
      <c r="D19" s="143">
        <v>6</v>
      </c>
      <c r="E19" s="144" t="s">
        <v>971</v>
      </c>
      <c r="F19" s="549">
        <v>3131</v>
      </c>
      <c r="G19" s="435">
        <v>3999</v>
      </c>
      <c r="H19" s="632">
        <v>10142</v>
      </c>
    </row>
    <row r="20" spans="1:10" ht="17.25" customHeight="1">
      <c r="A20" s="39"/>
      <c r="B20" s="85"/>
      <c r="C20" s="97"/>
      <c r="D20" s="143">
        <v>4</v>
      </c>
      <c r="E20" s="144" t="s">
        <v>995</v>
      </c>
      <c r="F20" s="549">
        <v>270094</v>
      </c>
      <c r="G20" s="435">
        <v>306453</v>
      </c>
      <c r="H20" s="632">
        <v>37401</v>
      </c>
    </row>
    <row r="21" spans="1:10" ht="17.25" customHeight="1">
      <c r="A21" s="39"/>
      <c r="B21" s="85"/>
      <c r="C21" s="97"/>
      <c r="D21" s="143"/>
      <c r="E21" s="377" t="s">
        <v>463</v>
      </c>
      <c r="F21" s="549"/>
      <c r="G21" s="435"/>
      <c r="H21" s="632">
        <v>2890</v>
      </c>
    </row>
    <row r="22" spans="1:10" ht="17.25" customHeight="1">
      <c r="A22" s="39"/>
      <c r="B22" s="85"/>
      <c r="C22" s="97"/>
      <c r="D22" s="143">
        <v>5</v>
      </c>
      <c r="E22" s="144" t="s">
        <v>81</v>
      </c>
      <c r="F22" s="549">
        <v>277158</v>
      </c>
      <c r="G22" s="435">
        <v>275538</v>
      </c>
      <c r="H22" s="632">
        <v>275538</v>
      </c>
    </row>
    <row r="23" spans="1:10" ht="17.25" customHeight="1">
      <c r="A23" s="39"/>
      <c r="B23" s="85"/>
      <c r="C23" s="97"/>
      <c r="D23" s="386">
        <v>8</v>
      </c>
      <c r="E23" s="149" t="s">
        <v>475</v>
      </c>
      <c r="F23" s="549"/>
      <c r="G23" s="435"/>
      <c r="H23" s="632"/>
    </row>
    <row r="24" spans="1:10" ht="17.25" customHeight="1">
      <c r="A24" s="39"/>
      <c r="B24" s="85"/>
      <c r="C24" s="97"/>
      <c r="D24" s="386">
        <v>9</v>
      </c>
      <c r="E24" s="149" t="s">
        <v>972</v>
      </c>
      <c r="F24" s="549"/>
      <c r="G24" s="435">
        <v>6569</v>
      </c>
      <c r="H24" s="632">
        <v>6569</v>
      </c>
      <c r="I24" s="595"/>
    </row>
    <row r="25" spans="1:10" ht="17.25" customHeight="1">
      <c r="A25" s="39"/>
      <c r="B25" s="85"/>
      <c r="C25" s="85"/>
      <c r="D25" s="97"/>
      <c r="E25" s="145" t="s">
        <v>63</v>
      </c>
      <c r="F25" s="395">
        <f t="shared" ref="F25" si="0">SUM(F19:F22)+F9+F10+F14</f>
        <v>748745</v>
      </c>
      <c r="G25" s="436">
        <f>SUM(G19:G23)+G9+G10+G14+G24</f>
        <v>797387</v>
      </c>
      <c r="H25" s="436">
        <f>SUM(H19:H23)+H9+H10+H14+H24-H21</f>
        <v>567716</v>
      </c>
      <c r="I25" s="704"/>
      <c r="J25" s="12" t="s">
        <v>491</v>
      </c>
    </row>
    <row r="26" spans="1:10" ht="12.75" customHeight="1">
      <c r="A26" s="39"/>
      <c r="B26" s="85"/>
      <c r="C26" s="94"/>
      <c r="D26" s="94"/>
      <c r="E26" s="16"/>
      <c r="F26" s="396"/>
      <c r="G26" s="435"/>
      <c r="H26" s="632"/>
    </row>
    <row r="27" spans="1:10" ht="17.25" customHeight="1">
      <c r="A27" s="39"/>
      <c r="B27" s="97"/>
      <c r="C27" s="143">
        <v>2</v>
      </c>
      <c r="D27" s="146"/>
      <c r="E27" s="147" t="s">
        <v>177</v>
      </c>
      <c r="F27" s="394"/>
      <c r="G27" s="435"/>
      <c r="H27" s="632"/>
    </row>
    <row r="28" spans="1:10" ht="17.25" customHeight="1">
      <c r="A28" s="39"/>
      <c r="B28" s="97"/>
      <c r="C28" s="146"/>
      <c r="D28" s="143">
        <v>1</v>
      </c>
      <c r="E28" s="148" t="s">
        <v>384</v>
      </c>
      <c r="F28" s="549">
        <v>24318</v>
      </c>
      <c r="G28" s="435">
        <v>26590</v>
      </c>
      <c r="H28" s="435">
        <v>7248</v>
      </c>
      <c r="I28" s="704"/>
    </row>
    <row r="29" spans="1:10" ht="17.25" customHeight="1">
      <c r="A29" s="39"/>
      <c r="B29" s="97"/>
      <c r="C29" s="149"/>
      <c r="D29" s="143">
        <v>2</v>
      </c>
      <c r="E29" s="148" t="s">
        <v>178</v>
      </c>
      <c r="F29" s="549">
        <v>8000</v>
      </c>
      <c r="G29" s="435">
        <v>8000</v>
      </c>
      <c r="H29" s="632">
        <v>8283</v>
      </c>
    </row>
    <row r="30" spans="1:10" ht="17.25" customHeight="1">
      <c r="A30" s="39"/>
      <c r="B30" s="97"/>
      <c r="C30" s="149"/>
      <c r="D30" s="143">
        <v>3</v>
      </c>
      <c r="E30" s="148" t="s">
        <v>179</v>
      </c>
      <c r="F30" s="549">
        <v>47098</v>
      </c>
      <c r="G30" s="435">
        <v>80101</v>
      </c>
      <c r="H30" s="632">
        <v>23540</v>
      </c>
    </row>
    <row r="31" spans="1:10" ht="17.25" customHeight="1">
      <c r="A31" s="39"/>
      <c r="B31" s="97"/>
      <c r="C31" s="149"/>
      <c r="D31" s="143"/>
      <c r="E31" s="377" t="s">
        <v>463</v>
      </c>
      <c r="F31" s="549">
        <v>47098</v>
      </c>
      <c r="G31" s="435">
        <v>16561</v>
      </c>
      <c r="H31" s="632"/>
    </row>
    <row r="32" spans="1:10" ht="17.25" customHeight="1">
      <c r="A32" s="39"/>
      <c r="B32" s="97"/>
      <c r="C32" s="149"/>
      <c r="D32" s="143"/>
      <c r="E32" s="377" t="s">
        <v>488</v>
      </c>
      <c r="F32" s="549"/>
      <c r="G32" s="435">
        <v>3200</v>
      </c>
      <c r="H32" s="632">
        <v>2738</v>
      </c>
    </row>
    <row r="33" spans="1:8" ht="17.25" customHeight="1">
      <c r="A33" s="39"/>
      <c r="B33" s="97"/>
      <c r="C33" s="149"/>
      <c r="D33" s="143">
        <v>4</v>
      </c>
      <c r="E33" s="149" t="s">
        <v>997</v>
      </c>
      <c r="F33" s="549">
        <v>0</v>
      </c>
      <c r="G33" s="435">
        <v>67</v>
      </c>
      <c r="H33" s="632">
        <v>400</v>
      </c>
    </row>
    <row r="34" spans="1:8" ht="17.25" customHeight="1">
      <c r="A34" s="39"/>
      <c r="B34" s="97"/>
      <c r="C34" s="150"/>
      <c r="D34" s="143">
        <v>5</v>
      </c>
      <c r="E34" s="151" t="s">
        <v>181</v>
      </c>
      <c r="F34" s="549">
        <v>180661</v>
      </c>
      <c r="G34" s="435">
        <v>183869</v>
      </c>
      <c r="H34" s="632">
        <v>183869</v>
      </c>
    </row>
    <row r="35" spans="1:8" ht="17.25" customHeight="1">
      <c r="A35" s="39"/>
      <c r="B35" s="97"/>
      <c r="C35" s="150"/>
      <c r="D35" s="143">
        <v>6</v>
      </c>
      <c r="E35" s="151" t="s">
        <v>247</v>
      </c>
      <c r="F35" s="549">
        <v>0</v>
      </c>
      <c r="G35" s="435">
        <v>0</v>
      </c>
      <c r="H35" s="632"/>
    </row>
    <row r="36" spans="1:8" ht="17.25" customHeight="1">
      <c r="A36" s="39"/>
      <c r="B36" s="97"/>
      <c r="C36" s="150"/>
      <c r="D36" s="143">
        <v>8</v>
      </c>
      <c r="E36" s="151" t="s">
        <v>480</v>
      </c>
      <c r="F36" s="549"/>
      <c r="G36" s="435"/>
      <c r="H36" s="632"/>
    </row>
    <row r="37" spans="1:8" ht="17.25" customHeight="1">
      <c r="A37" s="39"/>
      <c r="B37" s="97"/>
      <c r="C37" s="146"/>
      <c r="D37" s="146"/>
      <c r="E37" s="152" t="s">
        <v>63</v>
      </c>
      <c r="F37" s="550">
        <f>+F28+F29+F30+F33+F34+F35</f>
        <v>260077</v>
      </c>
      <c r="G37" s="436">
        <f>+G28+G29+G30+G33+G34+G35+G36</f>
        <v>298627</v>
      </c>
      <c r="H37" s="633">
        <f>+H28+H29+H30+H33+H34+H35+H36</f>
        <v>223340</v>
      </c>
    </row>
    <row r="38" spans="1:8" ht="12.75" customHeight="1">
      <c r="A38" s="39"/>
      <c r="B38" s="97"/>
      <c r="C38" s="146"/>
      <c r="D38" s="146"/>
      <c r="E38" s="152"/>
      <c r="F38" s="395"/>
      <c r="G38" s="435"/>
      <c r="H38" s="632"/>
    </row>
    <row r="39" spans="1:8" ht="17.25" customHeight="1">
      <c r="A39" s="39"/>
      <c r="B39" s="85"/>
      <c r="C39" s="149"/>
      <c r="D39" s="146"/>
      <c r="E39" s="153" t="s">
        <v>44</v>
      </c>
      <c r="F39" s="397">
        <f t="shared" ref="F39" si="1">SUM(F37+F25)</f>
        <v>1008822</v>
      </c>
      <c r="G39" s="436">
        <f>SUM(G37+G25)</f>
        <v>1096014</v>
      </c>
      <c r="H39" s="633">
        <f t="shared" ref="H39" si="2">SUM(H37+H25)</f>
        <v>791056</v>
      </c>
    </row>
    <row r="40" spans="1:8" ht="12.75" customHeight="1">
      <c r="A40" s="39"/>
      <c r="B40" s="94"/>
      <c r="C40" s="267"/>
      <c r="D40" s="268"/>
      <c r="E40" s="269"/>
      <c r="F40" s="398"/>
      <c r="G40" s="435"/>
      <c r="H40" s="632"/>
    </row>
    <row r="41" spans="1:8" ht="17.25" customHeight="1" thickBot="1">
      <c r="A41" s="259" t="s">
        <v>10</v>
      </c>
      <c r="B41" s="273"/>
      <c r="C41" s="274"/>
      <c r="D41" s="275"/>
      <c r="E41" s="276" t="s">
        <v>79</v>
      </c>
      <c r="F41" s="399"/>
      <c r="G41" s="437"/>
      <c r="H41" s="634"/>
    </row>
    <row r="42" spans="1:8" ht="12" customHeight="1" thickTop="1">
      <c r="A42" s="48"/>
      <c r="B42" s="15"/>
      <c r="C42" s="270"/>
      <c r="D42" s="271"/>
      <c r="E42" s="272"/>
      <c r="F42" s="400"/>
      <c r="G42" s="438"/>
      <c r="H42" s="635"/>
    </row>
    <row r="43" spans="1:8" ht="17.25" customHeight="1">
      <c r="A43" s="39"/>
      <c r="B43" s="85"/>
      <c r="C43" s="146">
        <v>1</v>
      </c>
      <c r="D43" s="146"/>
      <c r="E43" s="154" t="s">
        <v>60</v>
      </c>
      <c r="F43" s="394"/>
      <c r="G43" s="435"/>
      <c r="H43" s="632"/>
    </row>
    <row r="44" spans="1:8" ht="17.25" customHeight="1">
      <c r="A44" s="39"/>
      <c r="B44" s="85"/>
      <c r="C44" s="146"/>
      <c r="D44" s="155">
        <v>1</v>
      </c>
      <c r="E44" s="148" t="s">
        <v>84</v>
      </c>
      <c r="F44" s="549">
        <v>28</v>
      </c>
      <c r="G44" s="435">
        <v>28</v>
      </c>
      <c r="H44" s="632">
        <v>103</v>
      </c>
    </row>
    <row r="45" spans="1:8" ht="17.25" customHeight="1">
      <c r="A45" s="39"/>
      <c r="B45" s="85"/>
      <c r="C45" s="146"/>
      <c r="D45" s="155">
        <v>4</v>
      </c>
      <c r="E45" s="148" t="s">
        <v>67</v>
      </c>
      <c r="F45" s="549">
        <v>0</v>
      </c>
      <c r="G45" s="435">
        <v>2215</v>
      </c>
      <c r="H45" s="632">
        <v>2305</v>
      </c>
    </row>
    <row r="46" spans="1:8" ht="17.25" customHeight="1">
      <c r="A46" s="39"/>
      <c r="B46" s="85"/>
      <c r="C46" s="146"/>
      <c r="D46" s="155">
        <v>5</v>
      </c>
      <c r="E46" s="148" t="s">
        <v>85</v>
      </c>
      <c r="F46" s="549">
        <v>0</v>
      </c>
      <c r="G46" s="435">
        <v>253</v>
      </c>
      <c r="H46" s="632">
        <v>253</v>
      </c>
    </row>
    <row r="47" spans="1:8" ht="17.25" customHeight="1">
      <c r="A47" s="39"/>
      <c r="B47" s="85"/>
      <c r="C47" s="146"/>
      <c r="D47" s="143">
        <v>7</v>
      </c>
      <c r="E47" s="148" t="s">
        <v>86</v>
      </c>
      <c r="F47" s="549">
        <v>56783</v>
      </c>
      <c r="G47" s="435">
        <v>61442</v>
      </c>
      <c r="H47" s="632">
        <v>49363</v>
      </c>
    </row>
    <row r="48" spans="1:8" ht="17.25" customHeight="1">
      <c r="A48" s="39"/>
      <c r="B48" s="85"/>
      <c r="C48" s="146"/>
      <c r="D48" s="143"/>
      <c r="E48" s="153" t="s">
        <v>48</v>
      </c>
      <c r="F48" s="550">
        <f t="shared" ref="F48" si="3">SUM(F44:F47)</f>
        <v>56811</v>
      </c>
      <c r="G48" s="436">
        <f t="shared" ref="G48:H48" si="4">SUM(G44:G47)</f>
        <v>63938</v>
      </c>
      <c r="H48" s="633">
        <f t="shared" si="4"/>
        <v>52024</v>
      </c>
    </row>
    <row r="49" spans="1:8" ht="15.75" customHeight="1">
      <c r="A49" s="39"/>
      <c r="B49" s="85"/>
      <c r="C49" s="157"/>
      <c r="D49" s="146"/>
      <c r="E49" s="148"/>
      <c r="F49" s="558"/>
      <c r="G49" s="435"/>
      <c r="H49" s="632"/>
    </row>
    <row r="50" spans="1:8" ht="15.75" customHeight="1">
      <c r="A50" s="39"/>
      <c r="B50" s="85"/>
      <c r="C50" s="159">
        <v>2</v>
      </c>
      <c r="D50" s="159"/>
      <c r="E50" s="154" t="s">
        <v>175</v>
      </c>
      <c r="F50" s="558"/>
      <c r="G50" s="435"/>
      <c r="H50" s="632"/>
    </row>
    <row r="51" spans="1:8" ht="15.75" customHeight="1">
      <c r="A51" s="39"/>
      <c r="B51" s="85"/>
      <c r="C51" s="159"/>
      <c r="D51" s="159">
        <v>7</v>
      </c>
      <c r="E51" s="148" t="s">
        <v>86</v>
      </c>
      <c r="F51" s="558">
        <f>+'4 sz. m.(mód) '!G401</f>
        <v>127</v>
      </c>
      <c r="G51" s="435">
        <f>+'4 sz. m.(mód) '!H401</f>
        <v>127</v>
      </c>
      <c r="H51" s="632">
        <v>25</v>
      </c>
    </row>
    <row r="52" spans="1:8" ht="15.75" customHeight="1">
      <c r="A52" s="39"/>
      <c r="B52" s="85"/>
      <c r="C52" s="157"/>
      <c r="D52" s="146"/>
      <c r="E52" s="148"/>
      <c r="F52" s="558"/>
      <c r="G52" s="435"/>
      <c r="H52" s="632"/>
    </row>
    <row r="53" spans="1:8" ht="17.25" customHeight="1">
      <c r="A53" s="39"/>
      <c r="B53" s="85"/>
      <c r="C53" s="156"/>
      <c r="D53" s="149"/>
      <c r="E53" s="158" t="s">
        <v>44</v>
      </c>
      <c r="F53" s="559">
        <f t="shared" ref="F53" si="5">+F48+F51</f>
        <v>56938</v>
      </c>
      <c r="G53" s="436">
        <f t="shared" ref="G53:H53" si="6">+G48+G51</f>
        <v>64065</v>
      </c>
      <c r="H53" s="633">
        <f t="shared" si="6"/>
        <v>52049</v>
      </c>
    </row>
    <row r="54" spans="1:8" ht="17.25" customHeight="1">
      <c r="A54" s="414"/>
      <c r="B54" s="157"/>
      <c r="C54" s="156"/>
      <c r="D54" s="149"/>
      <c r="E54" s="158"/>
      <c r="F54" s="397"/>
      <c r="G54" s="435"/>
      <c r="H54" s="632"/>
    </row>
    <row r="55" spans="1:8" ht="17.25" customHeight="1" thickBot="1">
      <c r="A55" s="282" t="s">
        <v>11</v>
      </c>
      <c r="B55" s="274"/>
      <c r="C55" s="719" t="s">
        <v>245</v>
      </c>
      <c r="D55" s="719"/>
      <c r="E55" s="719"/>
      <c r="F55" s="401"/>
      <c r="G55" s="437"/>
      <c r="H55" s="634"/>
    </row>
    <row r="56" spans="1:8" ht="12" customHeight="1" thickTop="1">
      <c r="A56" s="56"/>
      <c r="B56" s="270"/>
      <c r="C56" s="279"/>
      <c r="D56" s="279"/>
      <c r="E56" s="278"/>
      <c r="F56" s="402"/>
      <c r="G56" s="438"/>
      <c r="H56" s="635"/>
    </row>
    <row r="57" spans="1:8" ht="17.25" customHeight="1">
      <c r="A57" s="160"/>
      <c r="B57" s="149"/>
      <c r="C57" s="155">
        <v>1</v>
      </c>
      <c r="D57" s="159"/>
      <c r="E57" s="154" t="s">
        <v>60</v>
      </c>
      <c r="F57" s="394"/>
      <c r="G57" s="435"/>
      <c r="H57" s="632"/>
    </row>
    <row r="58" spans="1:8" ht="17.25" customHeight="1">
      <c r="A58" s="160"/>
      <c r="B58" s="149"/>
      <c r="C58" s="159"/>
      <c r="D58" s="155">
        <v>1</v>
      </c>
      <c r="E58" s="148" t="s">
        <v>87</v>
      </c>
      <c r="F58" s="58">
        <v>10636</v>
      </c>
      <c r="G58" s="435">
        <v>11636</v>
      </c>
      <c r="H58" s="632">
        <v>10542</v>
      </c>
    </row>
    <row r="59" spans="1:8" ht="17.25" customHeight="1">
      <c r="A59" s="161"/>
      <c r="B59" s="146"/>
      <c r="C59" s="159"/>
      <c r="D59" s="155">
        <v>4</v>
      </c>
      <c r="E59" s="148" t="s">
        <v>67</v>
      </c>
      <c r="F59" s="58">
        <v>5200</v>
      </c>
      <c r="G59" s="435">
        <v>9297</v>
      </c>
      <c r="H59" s="632">
        <v>7884</v>
      </c>
    </row>
    <row r="60" spans="1:8" ht="17.25" customHeight="1">
      <c r="A60" s="160"/>
      <c r="B60" s="149"/>
      <c r="C60" s="159"/>
      <c r="D60" s="155">
        <v>5</v>
      </c>
      <c r="E60" s="148" t="s">
        <v>85</v>
      </c>
      <c r="F60" s="58">
        <v>0</v>
      </c>
      <c r="G60" s="435">
        <v>434</v>
      </c>
      <c r="H60" s="632">
        <v>434</v>
      </c>
    </row>
    <row r="61" spans="1:8" ht="17.25" customHeight="1">
      <c r="A61" s="160"/>
      <c r="B61" s="149"/>
      <c r="C61" s="159"/>
      <c r="D61" s="155">
        <v>7</v>
      </c>
      <c r="E61" s="148" t="s">
        <v>86</v>
      </c>
      <c r="F61" s="58">
        <v>32469</v>
      </c>
      <c r="G61" s="435">
        <v>32035</v>
      </c>
      <c r="H61" s="632">
        <v>32754</v>
      </c>
    </row>
    <row r="62" spans="1:8" ht="17.25" customHeight="1">
      <c r="A62" s="160"/>
      <c r="B62" s="149"/>
      <c r="C62" s="159"/>
      <c r="D62" s="155"/>
      <c r="E62" s="153" t="s">
        <v>48</v>
      </c>
      <c r="F62" s="559">
        <f t="shared" ref="F62" si="7">SUM(F58:F61)</f>
        <v>48305</v>
      </c>
      <c r="G62" s="436">
        <f t="shared" ref="G62:H62" si="8">SUM(G58:G61)</f>
        <v>53402</v>
      </c>
      <c r="H62" s="633">
        <f t="shared" si="8"/>
        <v>51614</v>
      </c>
    </row>
    <row r="63" spans="1:8" ht="17.25" customHeight="1">
      <c r="A63" s="160"/>
      <c r="B63" s="149"/>
      <c r="C63" s="159"/>
      <c r="D63" s="159"/>
      <c r="E63" s="148"/>
      <c r="F63" s="58"/>
      <c r="G63" s="435"/>
      <c r="H63" s="632"/>
    </row>
    <row r="64" spans="1:8" ht="17.25" customHeight="1">
      <c r="A64" s="160"/>
      <c r="B64" s="149"/>
      <c r="C64" s="159">
        <v>2</v>
      </c>
      <c r="D64" s="159"/>
      <c r="E64" s="154" t="s">
        <v>175</v>
      </c>
      <c r="F64" s="58"/>
      <c r="G64" s="435"/>
      <c r="H64" s="632"/>
    </row>
    <row r="65" spans="1:9" ht="17.25" customHeight="1">
      <c r="A65" s="160"/>
      <c r="B65" s="149"/>
      <c r="C65" s="159"/>
      <c r="D65" s="159">
        <v>7</v>
      </c>
      <c r="E65" s="148" t="s">
        <v>86</v>
      </c>
      <c r="F65" s="58">
        <v>395</v>
      </c>
      <c r="G65" s="435">
        <v>395</v>
      </c>
      <c r="H65" s="632">
        <v>138</v>
      </c>
    </row>
    <row r="66" spans="1:9" ht="17.25" customHeight="1">
      <c r="A66" s="160"/>
      <c r="B66" s="149"/>
      <c r="C66" s="159"/>
      <c r="D66" s="159"/>
      <c r="E66" s="148"/>
      <c r="F66" s="58"/>
      <c r="G66" s="435"/>
      <c r="H66" s="632"/>
    </row>
    <row r="67" spans="1:9" ht="17.25" customHeight="1" thickBot="1">
      <c r="A67" s="600"/>
      <c r="B67" s="268"/>
      <c r="C67" s="387"/>
      <c r="D67" s="148"/>
      <c r="E67" s="158" t="s">
        <v>44</v>
      </c>
      <c r="F67" s="559">
        <f t="shared" ref="F67" si="9">+F62+F65</f>
        <v>48700</v>
      </c>
      <c r="G67" s="436">
        <f t="shared" ref="G67:H67" si="10">+G62+G65</f>
        <v>53797</v>
      </c>
      <c r="H67" s="633">
        <f t="shared" si="10"/>
        <v>51752</v>
      </c>
      <c r="I67" s="595"/>
    </row>
    <row r="68" spans="1:9" ht="17.25" customHeight="1" thickBot="1">
      <c r="A68" s="642"/>
      <c r="B68" s="643"/>
      <c r="C68" s="644"/>
      <c r="D68" s="645"/>
      <c r="E68" s="639"/>
      <c r="F68" s="646"/>
      <c r="G68" s="647"/>
      <c r="H68" s="648"/>
      <c r="I68" s="595"/>
    </row>
    <row r="69" spans="1:9" ht="17.25" customHeight="1">
      <c r="A69" s="59"/>
      <c r="B69" s="16"/>
      <c r="C69" s="16"/>
      <c r="D69" s="16"/>
      <c r="E69" s="16"/>
      <c r="F69" s="396"/>
      <c r="G69" s="438"/>
      <c r="H69" s="635"/>
    </row>
    <row r="70" spans="1:9" ht="17.25" customHeight="1" thickBot="1">
      <c r="A70" s="277" t="s">
        <v>12</v>
      </c>
      <c r="B70" s="273"/>
      <c r="C70" s="720" t="s">
        <v>309</v>
      </c>
      <c r="D70" s="720"/>
      <c r="E70" s="720"/>
      <c r="F70" s="404"/>
      <c r="G70" s="437"/>
      <c r="H70" s="634"/>
    </row>
    <row r="71" spans="1:9" ht="14.25" customHeight="1" thickTop="1">
      <c r="A71" s="102"/>
      <c r="B71" s="103"/>
      <c r="C71" s="103"/>
      <c r="D71" s="103"/>
      <c r="E71" s="103"/>
      <c r="F71" s="405"/>
      <c r="G71" s="438"/>
      <c r="H71" s="635"/>
    </row>
    <row r="72" spans="1:9" ht="17.25" customHeight="1">
      <c r="A72" s="39"/>
      <c r="B72" s="85"/>
      <c r="C72" s="155">
        <v>1</v>
      </c>
      <c r="D72" s="159"/>
      <c r="E72" s="154" t="s">
        <v>60</v>
      </c>
      <c r="F72" s="394"/>
      <c r="G72" s="435"/>
      <c r="H72" s="632"/>
    </row>
    <row r="73" spans="1:9" ht="17.25" customHeight="1">
      <c r="A73" s="39"/>
      <c r="B73" s="85"/>
      <c r="C73" s="159"/>
      <c r="D73" s="155">
        <v>1</v>
      </c>
      <c r="E73" s="148" t="s">
        <v>87</v>
      </c>
      <c r="F73" s="403">
        <v>0</v>
      </c>
      <c r="G73" s="435">
        <v>0</v>
      </c>
      <c r="H73" s="632"/>
    </row>
    <row r="74" spans="1:9" ht="17.25" customHeight="1">
      <c r="A74" s="39"/>
      <c r="B74" s="85"/>
      <c r="C74" s="159"/>
      <c r="D74" s="155">
        <v>5</v>
      </c>
      <c r="E74" s="148" t="s">
        <v>85</v>
      </c>
      <c r="F74" s="403">
        <v>0</v>
      </c>
      <c r="G74" s="435">
        <v>203</v>
      </c>
      <c r="H74" s="632">
        <v>203</v>
      </c>
    </row>
    <row r="75" spans="1:9" ht="17.25" customHeight="1">
      <c r="A75" s="39"/>
      <c r="B75" s="85"/>
      <c r="C75" s="159"/>
      <c r="D75" s="155">
        <v>7</v>
      </c>
      <c r="E75" s="148" t="s">
        <v>86</v>
      </c>
      <c r="F75" s="58">
        <v>46914</v>
      </c>
      <c r="G75" s="435">
        <v>45111</v>
      </c>
      <c r="H75" s="632">
        <v>44849</v>
      </c>
    </row>
    <row r="76" spans="1:9" ht="17.25" customHeight="1">
      <c r="A76" s="39"/>
      <c r="B76" s="85"/>
      <c r="C76" s="159"/>
      <c r="D76" s="155"/>
      <c r="E76" s="153" t="s">
        <v>48</v>
      </c>
      <c r="F76" s="559">
        <f t="shared" ref="F76" si="11">SUM(F73:F75)</f>
        <v>46914</v>
      </c>
      <c r="G76" s="435">
        <f t="shared" ref="G76:H76" si="12">SUM(G73:G75)</f>
        <v>45314</v>
      </c>
      <c r="H76" s="632">
        <f t="shared" si="12"/>
        <v>45052</v>
      </c>
    </row>
    <row r="77" spans="1:9" ht="17.25" customHeight="1">
      <c r="A77" s="39"/>
      <c r="B77" s="85"/>
      <c r="C77" s="159"/>
      <c r="D77" s="155"/>
      <c r="E77" s="153"/>
      <c r="F77" s="58"/>
      <c r="G77" s="435"/>
      <c r="H77" s="632"/>
    </row>
    <row r="78" spans="1:9" ht="17.25" customHeight="1">
      <c r="A78" s="39"/>
      <c r="B78" s="85"/>
      <c r="C78" s="159">
        <v>2</v>
      </c>
      <c r="D78" s="159"/>
      <c r="E78" s="154" t="s">
        <v>175</v>
      </c>
      <c r="F78" s="58"/>
      <c r="G78" s="435"/>
      <c r="H78" s="632"/>
    </row>
    <row r="79" spans="1:9" ht="17.25" customHeight="1">
      <c r="A79" s="39"/>
      <c r="B79" s="85"/>
      <c r="C79" s="159"/>
      <c r="D79" s="159">
        <v>7</v>
      </c>
      <c r="E79" s="148" t="s">
        <v>86</v>
      </c>
      <c r="F79" s="58"/>
      <c r="G79" s="435"/>
      <c r="H79" s="700">
        <v>2738</v>
      </c>
    </row>
    <row r="80" spans="1:9" ht="17.25" customHeight="1">
      <c r="A80" s="39"/>
      <c r="B80" s="85"/>
      <c r="C80" s="159"/>
      <c r="D80" s="159"/>
      <c r="E80" s="148"/>
      <c r="F80" s="58"/>
      <c r="G80" s="435"/>
      <c r="H80" s="632"/>
    </row>
    <row r="81" spans="1:10" ht="17.25" customHeight="1" thickBot="1">
      <c r="A81" s="76"/>
      <c r="B81" s="108"/>
      <c r="C81" s="108"/>
      <c r="D81" s="108"/>
      <c r="E81" s="639" t="s">
        <v>44</v>
      </c>
      <c r="F81" s="575">
        <f t="shared" ref="F81" si="13">+F76+F79</f>
        <v>46914</v>
      </c>
      <c r="G81" s="640">
        <f t="shared" ref="G81:H81" si="14">+G76+G79</f>
        <v>45314</v>
      </c>
      <c r="H81" s="641">
        <f t="shared" si="14"/>
        <v>47790</v>
      </c>
    </row>
    <row r="82" spans="1:10" ht="17.25" customHeight="1">
      <c r="A82" s="48"/>
      <c r="B82" s="15"/>
      <c r="C82" s="15"/>
      <c r="D82" s="15"/>
      <c r="E82" s="15"/>
      <c r="F82" s="638"/>
      <c r="G82" s="438"/>
      <c r="H82" s="635"/>
    </row>
    <row r="83" spans="1:10" ht="17.25" customHeight="1" thickBot="1">
      <c r="A83" s="305"/>
      <c r="B83" s="306"/>
      <c r="C83" s="306"/>
      <c r="D83" s="306"/>
      <c r="E83" s="276" t="s">
        <v>88</v>
      </c>
      <c r="F83" s="407"/>
      <c r="G83" s="437"/>
      <c r="H83" s="634"/>
    </row>
    <row r="84" spans="1:10" ht="15" customHeight="1" thickTop="1">
      <c r="A84" s="287"/>
      <c r="B84" s="279"/>
      <c r="C84" s="279"/>
      <c r="D84" s="279"/>
      <c r="E84" s="288"/>
      <c r="F84" s="408"/>
      <c r="G84" s="438"/>
      <c r="H84" s="635"/>
      <c r="J84" s="699"/>
    </row>
    <row r="85" spans="1:10" ht="17.25" customHeight="1">
      <c r="A85" s="163"/>
      <c r="B85" s="159"/>
      <c r="C85" s="155">
        <v>1</v>
      </c>
      <c r="D85" s="159"/>
      <c r="E85" s="154" t="s">
        <v>60</v>
      </c>
      <c r="F85" s="403"/>
      <c r="G85" s="435"/>
      <c r="H85" s="632"/>
    </row>
    <row r="86" spans="1:10" ht="17.25" customHeight="1">
      <c r="A86" s="163"/>
      <c r="B86" s="159"/>
      <c r="C86" s="159"/>
      <c r="D86" s="155">
        <v>1</v>
      </c>
      <c r="E86" s="148" t="s">
        <v>87</v>
      </c>
      <c r="F86" s="58">
        <f t="shared" ref="F86" si="15">+F9+F58+F44+F73</f>
        <v>16633</v>
      </c>
      <c r="G86" s="435">
        <f t="shared" ref="G86:H86" si="16">+G9+G58+G44+G73</f>
        <v>16923</v>
      </c>
      <c r="H86" s="632">
        <f t="shared" si="16"/>
        <v>40566</v>
      </c>
    </row>
    <row r="87" spans="1:10" ht="17.25" customHeight="1">
      <c r="A87" s="163"/>
      <c r="B87" s="159"/>
      <c r="C87" s="159"/>
      <c r="D87" s="155">
        <v>2</v>
      </c>
      <c r="E87" s="148" t="s">
        <v>61</v>
      </c>
      <c r="F87" s="58">
        <f t="shared" ref="F87" si="17">+F10</f>
        <v>37500</v>
      </c>
      <c r="G87" s="435">
        <f t="shared" ref="G87:H87" si="18">+G10</f>
        <v>39389</v>
      </c>
      <c r="H87" s="632">
        <f t="shared" si="18"/>
        <v>47503</v>
      </c>
      <c r="I87" s="595"/>
    </row>
    <row r="88" spans="1:10" ht="17.25" customHeight="1">
      <c r="A88" s="163"/>
      <c r="B88" s="159"/>
      <c r="C88" s="159"/>
      <c r="D88" s="155">
        <v>3</v>
      </c>
      <c r="E88" s="283" t="s">
        <v>235</v>
      </c>
      <c r="F88" s="58">
        <f t="shared" ref="F88" si="19">+F14</f>
        <v>154893</v>
      </c>
      <c r="G88" s="435">
        <f t="shared" ref="G88:H88" si="20">+G14</f>
        <v>160180</v>
      </c>
      <c r="H88" s="632">
        <f t="shared" si="20"/>
        <v>160642</v>
      </c>
      <c r="I88" s="595"/>
    </row>
    <row r="89" spans="1:10" ht="33" customHeight="1">
      <c r="A89" s="163"/>
      <c r="B89" s="159"/>
      <c r="C89" s="159"/>
      <c r="D89" s="143">
        <v>6</v>
      </c>
      <c r="E89" s="144" t="s">
        <v>971</v>
      </c>
      <c r="F89" s="58">
        <f t="shared" ref="F89" si="21">+F19</f>
        <v>3131</v>
      </c>
      <c r="G89" s="435">
        <f t="shared" ref="G89:H89" si="22">+G19</f>
        <v>3999</v>
      </c>
      <c r="H89" s="632">
        <f t="shared" si="22"/>
        <v>10142</v>
      </c>
    </row>
    <row r="90" spans="1:10" ht="17.25" customHeight="1">
      <c r="A90" s="163"/>
      <c r="B90" s="159"/>
      <c r="C90" s="159"/>
      <c r="D90" s="143">
        <v>4</v>
      </c>
      <c r="E90" s="144" t="s">
        <v>995</v>
      </c>
      <c r="F90" s="58">
        <f t="shared" ref="F90" si="23">+F20+F59+F45</f>
        <v>275294</v>
      </c>
      <c r="G90" s="435">
        <f>+G20+G59+G45</f>
        <v>317965</v>
      </c>
      <c r="H90" s="632">
        <f>+H20+H59+H45</f>
        <v>47590</v>
      </c>
    </row>
    <row r="91" spans="1:10" ht="17.25" customHeight="1">
      <c r="A91" s="163"/>
      <c r="B91" s="159"/>
      <c r="C91" s="159"/>
      <c r="D91" s="143">
        <v>5</v>
      </c>
      <c r="E91" s="144" t="s">
        <v>81</v>
      </c>
      <c r="F91" s="58">
        <f>+F22+F46+F60</f>
        <v>277158</v>
      </c>
      <c r="G91" s="435">
        <f t="shared" ref="G91:H91" si="24">+G22+G46+G60+G74</f>
        <v>276428</v>
      </c>
      <c r="H91" s="632">
        <f t="shared" si="24"/>
        <v>276428</v>
      </c>
    </row>
    <row r="92" spans="1:10" ht="17.25" customHeight="1">
      <c r="A92" s="164"/>
      <c r="B92" s="165"/>
      <c r="C92" s="165"/>
      <c r="D92" s="281">
        <v>7</v>
      </c>
      <c r="E92" s="148" t="s">
        <v>86</v>
      </c>
      <c r="F92" s="175">
        <f t="shared" ref="F92" si="25">+F61+F47+F75</f>
        <v>136166</v>
      </c>
      <c r="G92" s="435">
        <f t="shared" ref="G92" si="26">+G61+G47+G75</f>
        <v>138588</v>
      </c>
      <c r="H92" s="700">
        <f>+H61+H47+H75</f>
        <v>126966</v>
      </c>
    </row>
    <row r="93" spans="1:10" ht="17.25" customHeight="1">
      <c r="A93" s="164"/>
      <c r="B93" s="165"/>
      <c r="C93" s="165"/>
      <c r="D93" s="281">
        <v>8</v>
      </c>
      <c r="E93" s="387" t="s">
        <v>475</v>
      </c>
      <c r="F93" s="175"/>
      <c r="G93" s="435">
        <f t="shared" ref="G93:H93" si="27">+G23</f>
        <v>0</v>
      </c>
      <c r="H93" s="632">
        <f t="shared" si="27"/>
        <v>0</v>
      </c>
    </row>
    <row r="94" spans="1:10" ht="17.25" customHeight="1">
      <c r="A94" s="164"/>
      <c r="B94" s="165"/>
      <c r="C94" s="165"/>
      <c r="D94" s="281">
        <v>9</v>
      </c>
      <c r="E94" s="387" t="s">
        <v>972</v>
      </c>
      <c r="F94" s="175"/>
      <c r="G94" s="435"/>
      <c r="H94" s="632">
        <f>H24</f>
        <v>6569</v>
      </c>
    </row>
    <row r="95" spans="1:10" ht="17.25" customHeight="1">
      <c r="A95" s="164"/>
      <c r="B95" s="165"/>
      <c r="C95" s="165"/>
      <c r="D95" s="165"/>
      <c r="E95" s="352" t="s">
        <v>63</v>
      </c>
      <c r="F95" s="560">
        <f t="shared" ref="F95" si="28">SUM(F86:F92)</f>
        <v>900775</v>
      </c>
      <c r="G95" s="436">
        <f t="shared" ref="G95" si="29">SUM(G86:G93)</f>
        <v>953472</v>
      </c>
      <c r="H95" s="633">
        <f>SUM(H86:H94)</f>
        <v>716406</v>
      </c>
      <c r="I95" s="14"/>
    </row>
    <row r="96" spans="1:10" ht="17.25" customHeight="1">
      <c r="A96" s="39"/>
      <c r="B96" s="85"/>
      <c r="C96" s="85"/>
      <c r="D96" s="85"/>
      <c r="E96" s="85"/>
      <c r="F96" s="406"/>
      <c r="G96" s="435"/>
      <c r="H96" s="632"/>
    </row>
    <row r="97" spans="1:8" ht="17.25" customHeight="1">
      <c r="A97" s="163"/>
      <c r="B97" s="159"/>
      <c r="C97" s="155">
        <v>2</v>
      </c>
      <c r="D97" s="159"/>
      <c r="E97" s="147" t="s">
        <v>180</v>
      </c>
      <c r="F97" s="403"/>
      <c r="G97" s="435"/>
      <c r="H97" s="632"/>
    </row>
    <row r="98" spans="1:8" ht="17.25" customHeight="1">
      <c r="A98" s="163"/>
      <c r="B98" s="159"/>
      <c r="C98" s="159"/>
      <c r="D98" s="143">
        <v>1</v>
      </c>
      <c r="E98" s="148" t="s">
        <v>467</v>
      </c>
      <c r="F98" s="58">
        <f>+F28</f>
        <v>24318</v>
      </c>
      <c r="G98" s="435">
        <f t="shared" ref="G98:H98" si="30">+G28</f>
        <v>26590</v>
      </c>
      <c r="H98" s="632">
        <f t="shared" si="30"/>
        <v>7248</v>
      </c>
    </row>
    <row r="99" spans="1:8" ht="17.25" customHeight="1">
      <c r="A99" s="163"/>
      <c r="B99" s="159"/>
      <c r="C99" s="159"/>
      <c r="D99" s="143">
        <v>2</v>
      </c>
      <c r="E99" s="148" t="s">
        <v>178</v>
      </c>
      <c r="F99" s="58">
        <f>+F29</f>
        <v>8000</v>
      </c>
      <c r="G99" s="435">
        <f t="shared" ref="G99:H99" si="31">+G29</f>
        <v>8000</v>
      </c>
      <c r="H99" s="632">
        <f t="shared" si="31"/>
        <v>8283</v>
      </c>
    </row>
    <row r="100" spans="1:8" ht="17.25" customHeight="1">
      <c r="A100" s="163"/>
      <c r="B100" s="159"/>
      <c r="C100" s="159"/>
      <c r="D100" s="143">
        <v>3</v>
      </c>
      <c r="E100" s="148" t="s">
        <v>179</v>
      </c>
      <c r="F100" s="58">
        <f>+F30</f>
        <v>47098</v>
      </c>
      <c r="G100" s="435">
        <f t="shared" ref="G100:H100" si="32">+G30</f>
        <v>80101</v>
      </c>
      <c r="H100" s="632">
        <f t="shared" si="32"/>
        <v>23540</v>
      </c>
    </row>
    <row r="101" spans="1:8" ht="17.25" customHeight="1">
      <c r="A101" s="163"/>
      <c r="B101" s="159"/>
      <c r="C101" s="159"/>
      <c r="D101" s="143"/>
      <c r="E101" s="377" t="s">
        <v>462</v>
      </c>
      <c r="F101" s="58">
        <f>+F31</f>
        <v>47098</v>
      </c>
      <c r="G101" s="435">
        <f t="shared" ref="G101:H101" si="33">+G31</f>
        <v>16561</v>
      </c>
      <c r="H101" s="632">
        <f t="shared" si="33"/>
        <v>0</v>
      </c>
    </row>
    <row r="102" spans="1:8" ht="17.25" customHeight="1">
      <c r="A102" s="163"/>
      <c r="B102" s="159"/>
      <c r="C102" s="159"/>
      <c r="D102" s="143"/>
      <c r="E102" s="377" t="s">
        <v>488</v>
      </c>
      <c r="F102" s="58"/>
      <c r="G102" s="435"/>
      <c r="H102" s="632"/>
    </row>
    <row r="103" spans="1:8" ht="17.25" customHeight="1">
      <c r="A103" s="163"/>
      <c r="B103" s="159"/>
      <c r="C103" s="159"/>
      <c r="D103" s="143">
        <v>4</v>
      </c>
      <c r="E103" s="149" t="s">
        <v>1064</v>
      </c>
      <c r="F103" s="58">
        <f>+F33</f>
        <v>0</v>
      </c>
      <c r="G103" s="435">
        <f t="shared" ref="G103:H103" si="34">+G33</f>
        <v>67</v>
      </c>
      <c r="H103" s="632">
        <f t="shared" si="34"/>
        <v>400</v>
      </c>
    </row>
    <row r="104" spans="1:8" ht="17.25" customHeight="1">
      <c r="A104" s="163"/>
      <c r="B104" s="159"/>
      <c r="C104" s="159"/>
      <c r="D104" s="143">
        <v>5</v>
      </c>
      <c r="E104" s="151" t="s">
        <v>181</v>
      </c>
      <c r="F104" s="58">
        <f>+F34</f>
        <v>180661</v>
      </c>
      <c r="G104" s="435">
        <f t="shared" ref="G104:H104" si="35">+G34</f>
        <v>183869</v>
      </c>
      <c r="H104" s="632">
        <f t="shared" si="35"/>
        <v>183869</v>
      </c>
    </row>
    <row r="105" spans="1:8" ht="17.25" customHeight="1">
      <c r="A105" s="163"/>
      <c r="B105" s="159"/>
      <c r="C105" s="159"/>
      <c r="D105" s="143">
        <v>6</v>
      </c>
      <c r="E105" s="151" t="s">
        <v>247</v>
      </c>
      <c r="F105" s="58">
        <f>+F35</f>
        <v>0</v>
      </c>
      <c r="G105" s="435">
        <f t="shared" ref="G105:H105" si="36">+G35</f>
        <v>0</v>
      </c>
      <c r="H105" s="632">
        <f t="shared" si="36"/>
        <v>0</v>
      </c>
    </row>
    <row r="106" spans="1:8" ht="17.25" customHeight="1">
      <c r="A106" s="163"/>
      <c r="B106" s="159"/>
      <c r="C106" s="159"/>
      <c r="D106" s="143">
        <v>7</v>
      </c>
      <c r="E106" s="151" t="s">
        <v>86</v>
      </c>
      <c r="F106" s="58">
        <f t="shared" ref="F106" si="37">+F79+F65+F51</f>
        <v>522</v>
      </c>
      <c r="G106" s="435">
        <f>+G79+G65+G51</f>
        <v>522</v>
      </c>
      <c r="H106" s="700">
        <f>+H79+H65+H51</f>
        <v>2901</v>
      </c>
    </row>
    <row r="107" spans="1:8" ht="17.25" customHeight="1">
      <c r="A107" s="163"/>
      <c r="B107" s="159"/>
      <c r="C107" s="159"/>
      <c r="D107" s="143">
        <v>8</v>
      </c>
      <c r="E107" s="151" t="s">
        <v>480</v>
      </c>
      <c r="F107" s="58"/>
      <c r="G107" s="435">
        <f>+G36</f>
        <v>0</v>
      </c>
      <c r="H107" s="632">
        <f>+H36</f>
        <v>0</v>
      </c>
    </row>
    <row r="108" spans="1:8" ht="17.25" customHeight="1">
      <c r="A108" s="163"/>
      <c r="B108" s="159"/>
      <c r="C108" s="159"/>
      <c r="D108" s="159"/>
      <c r="E108" s="152" t="s">
        <v>63</v>
      </c>
      <c r="F108" s="559">
        <f>SUM(F98:F106)-F101</f>
        <v>260599</v>
      </c>
      <c r="G108" s="436">
        <f>SUM(G98:G107)-G101</f>
        <v>299149</v>
      </c>
      <c r="H108" s="633">
        <f>SUM(H98:H107)-H101</f>
        <v>226241</v>
      </c>
    </row>
    <row r="109" spans="1:8" ht="17.25" customHeight="1">
      <c r="A109" s="164"/>
      <c r="B109" s="165"/>
      <c r="C109" s="165"/>
      <c r="D109" s="165"/>
      <c r="E109" s="280"/>
      <c r="F109" s="559"/>
      <c r="G109" s="435"/>
      <c r="H109" s="632"/>
    </row>
    <row r="110" spans="1:8" ht="17.25" customHeight="1">
      <c r="A110" s="164"/>
      <c r="B110" s="165"/>
      <c r="C110" s="165"/>
      <c r="D110" s="165"/>
      <c r="E110" s="280" t="s">
        <v>246</v>
      </c>
      <c r="F110" s="559">
        <f t="shared" ref="F110" si="38">+-F47-F61-F75-F106</f>
        <v>-136688</v>
      </c>
      <c r="G110" s="435">
        <f t="shared" ref="G110:H110" si="39">+-G47-G61-G75-G106</f>
        <v>-139110</v>
      </c>
      <c r="H110" s="632">
        <f t="shared" si="39"/>
        <v>-129867</v>
      </c>
    </row>
    <row r="111" spans="1:8" ht="17.25" customHeight="1">
      <c r="A111" s="164"/>
      <c r="B111" s="165"/>
      <c r="C111" s="165"/>
      <c r="D111" s="165"/>
      <c r="E111" s="166" t="s">
        <v>89</v>
      </c>
      <c r="F111" s="45"/>
      <c r="G111" s="439"/>
      <c r="H111" s="636"/>
    </row>
    <row r="112" spans="1:8" ht="17.25" customHeight="1">
      <c r="A112" s="48"/>
      <c r="B112" s="15"/>
      <c r="C112" s="15"/>
      <c r="D112" s="15"/>
      <c r="E112" s="104" t="s">
        <v>90</v>
      </c>
      <c r="F112" s="561">
        <f t="shared" ref="F112" si="40">SUM(F108+F95)+F110</f>
        <v>1024686</v>
      </c>
      <c r="G112" s="440">
        <f t="shared" ref="G112:H112" si="41">SUM(G108+G95)+G110</f>
        <v>1113511</v>
      </c>
      <c r="H112" s="637">
        <f t="shared" si="41"/>
        <v>812780</v>
      </c>
    </row>
    <row r="113" spans="1:8" ht="13.5" customHeight="1" thickBot="1">
      <c r="A113" s="76"/>
      <c r="B113" s="108"/>
      <c r="C113" s="108"/>
      <c r="D113" s="108"/>
      <c r="E113" s="108"/>
      <c r="F113" s="109"/>
      <c r="G113" s="304"/>
      <c r="H113" s="603"/>
    </row>
    <row r="114" spans="1:8" ht="6.75" customHeight="1">
      <c r="H114" s="11"/>
    </row>
    <row r="115" spans="1:8" ht="15" customHeight="1"/>
    <row r="116" spans="1:8" ht="15" customHeight="1"/>
    <row r="117" spans="1:8" ht="15" customHeight="1"/>
    <row r="118" spans="1:8" ht="15" customHeight="1"/>
    <row r="119" spans="1:8" ht="15" customHeight="1"/>
    <row r="120" spans="1:8" ht="15" customHeight="1"/>
    <row r="121" spans="1:8" ht="15" customHeight="1"/>
    <row r="122" spans="1:8" ht="15" customHeight="1"/>
    <row r="123" spans="1:8" ht="15" customHeight="1"/>
    <row r="124" spans="1:8" ht="15" customHeight="1"/>
  </sheetData>
  <mergeCells count="3">
    <mergeCell ref="A1:G1"/>
    <mergeCell ref="C55:E55"/>
    <mergeCell ref="C70:E70"/>
  </mergeCells>
  <phoneticPr fontId="2" type="noConversion"/>
  <conditionalFormatting sqref="G9:H9 G48:H60 G62:H74 G76:H112">
    <cfRule type="cellIs" dxfId="6" priority="22" operator="equal">
      <formula>#REF!</formula>
    </cfRule>
  </conditionalFormatting>
  <conditionalFormatting sqref="G11:H13 G15:H46">
    <cfRule type="cellIs" dxfId="5" priority="21" operator="equal">
      <formula>#REF!</formula>
    </cfRule>
  </conditionalFormatting>
  <conditionalFormatting sqref="G75:H75">
    <cfRule type="cellIs" dxfId="4" priority="20" operator="equal">
      <formula>#REF!</formula>
    </cfRule>
  </conditionalFormatting>
  <conditionalFormatting sqref="G61:H61">
    <cfRule type="cellIs" dxfId="3" priority="19" operator="equal">
      <formula>#REF!</formula>
    </cfRule>
  </conditionalFormatting>
  <conditionalFormatting sqref="G47:H47">
    <cfRule type="cellIs" dxfId="2" priority="18" operator="equal">
      <formula>#REF!</formula>
    </cfRule>
  </conditionalFormatting>
  <printOptions horizontalCentered="1"/>
  <pageMargins left="0.19685039370078741" right="7.874015748031496E-2" top="0.35433070866141736" bottom="0.43307086614173229" header="0.11811023622047245" footer="0.11811023622047245"/>
  <pageSetup paperSize="9" scale="70" orientation="portrait" horizontalDpi="300" verticalDpi="300" r:id="rId1"/>
  <headerFooter alignWithMargins="0">
    <oddHeader>&amp;R3.melléklet a 7/2020.(VI.19)
önkormányzati rendelethez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05"/>
  <sheetViews>
    <sheetView topLeftCell="A482" zoomScale="75" workbookViewId="0">
      <selection activeCell="O251" sqref="O251"/>
    </sheetView>
  </sheetViews>
  <sheetFormatPr defaultRowHeight="15.75"/>
  <cols>
    <col min="1" max="1" width="5.7109375" style="12" customWidth="1"/>
    <col min="2" max="2" width="5" style="12" customWidth="1"/>
    <col min="3" max="3" width="6" style="12" customWidth="1"/>
    <col min="4" max="4" width="6.140625" style="12" customWidth="1"/>
    <col min="5" max="5" width="5" style="12" customWidth="1"/>
    <col min="6" max="6" width="51" style="12" customWidth="1"/>
    <col min="7" max="7" width="14" style="12" customWidth="1"/>
    <col min="8" max="8" width="13" style="12" customWidth="1"/>
    <col min="9" max="9" width="13" style="85" customWidth="1"/>
    <col min="10" max="10" width="9.140625" style="12"/>
    <col min="11" max="11" width="6.7109375" style="12" customWidth="1"/>
    <col min="12" max="16384" width="9.140625" style="12"/>
  </cols>
  <sheetData>
    <row r="1" spans="1:10">
      <c r="A1" s="718" t="s">
        <v>1022</v>
      </c>
      <c r="B1" s="718"/>
      <c r="C1" s="718"/>
      <c r="D1" s="718"/>
      <c r="E1" s="718"/>
      <c r="F1" s="718"/>
      <c r="G1" s="718"/>
      <c r="H1" s="718"/>
      <c r="I1" s="423"/>
    </row>
    <row r="2" spans="1:10" ht="16.5" thickBot="1">
      <c r="A2" s="619"/>
      <c r="H2" s="26" t="s">
        <v>159</v>
      </c>
      <c r="I2" s="442"/>
    </row>
    <row r="3" spans="1:10">
      <c r="A3" s="81" t="s">
        <v>1</v>
      </c>
      <c r="B3" s="82" t="s">
        <v>50</v>
      </c>
      <c r="C3" s="82" t="s">
        <v>51</v>
      </c>
      <c r="D3" s="82" t="s">
        <v>52</v>
      </c>
      <c r="E3" s="82"/>
      <c r="F3" s="82" t="s">
        <v>95</v>
      </c>
      <c r="G3" s="721" t="s">
        <v>1058</v>
      </c>
      <c r="H3" s="722"/>
      <c r="I3" s="723" t="s">
        <v>493</v>
      </c>
      <c r="J3" s="618"/>
    </row>
    <row r="4" spans="1:10" ht="16.5" thickBot="1">
      <c r="A4" s="79" t="s">
        <v>54</v>
      </c>
      <c r="B4" s="358" t="s">
        <v>55</v>
      </c>
      <c r="C4" s="358" t="s">
        <v>56</v>
      </c>
      <c r="D4" s="358" t="s">
        <v>57</v>
      </c>
      <c r="E4" s="358"/>
      <c r="F4" s="358" t="s">
        <v>96</v>
      </c>
      <c r="G4" s="359" t="s">
        <v>58</v>
      </c>
      <c r="H4" s="622" t="s">
        <v>492</v>
      </c>
      <c r="I4" s="724"/>
      <c r="J4" s="618"/>
    </row>
    <row r="5" spans="1:10" ht="16.5" thickBot="1">
      <c r="A5" s="212"/>
      <c r="B5" s="213"/>
      <c r="C5" s="213"/>
      <c r="D5" s="214"/>
      <c r="E5" s="243"/>
      <c r="F5" s="213"/>
      <c r="G5" s="421"/>
      <c r="H5" s="625"/>
      <c r="I5" s="626"/>
      <c r="J5" s="618"/>
    </row>
    <row r="6" spans="1:10" ht="20.25" customHeight="1" thickTop="1" thickBot="1">
      <c r="A6" s="215">
        <v>1</v>
      </c>
      <c r="B6" s="216"/>
      <c r="C6" s="216"/>
      <c r="D6" s="216"/>
      <c r="E6" s="253"/>
      <c r="F6" s="254" t="s">
        <v>244</v>
      </c>
      <c r="G6" s="217"/>
      <c r="H6" s="623"/>
      <c r="I6" s="624"/>
      <c r="J6" s="618"/>
    </row>
    <row r="7" spans="1:10" ht="16.5" customHeight="1" thickTop="1">
      <c r="A7" s="48"/>
      <c r="B7" s="15">
        <v>1</v>
      </c>
      <c r="C7" s="15"/>
      <c r="D7" s="15"/>
      <c r="E7" s="250"/>
      <c r="F7" s="255" t="s">
        <v>271</v>
      </c>
      <c r="G7" s="50"/>
      <c r="H7" s="303"/>
      <c r="I7" s="303"/>
      <c r="J7" s="618"/>
    </row>
    <row r="8" spans="1:10" ht="16.5" customHeight="1">
      <c r="A8" s="48"/>
      <c r="B8" s="15"/>
      <c r="C8" s="85">
        <v>1</v>
      </c>
      <c r="D8" s="85"/>
      <c r="E8" s="23" t="s">
        <v>97</v>
      </c>
      <c r="F8" s="91"/>
      <c r="G8" s="50"/>
      <c r="H8" s="303"/>
      <c r="I8" s="362"/>
      <c r="J8" s="618"/>
    </row>
    <row r="9" spans="1:10" ht="16.5" customHeight="1">
      <c r="A9" s="48"/>
      <c r="B9" s="15"/>
      <c r="C9" s="85"/>
      <c r="D9" s="85">
        <v>3</v>
      </c>
      <c r="E9" s="97"/>
      <c r="F9" s="91" t="s">
        <v>98</v>
      </c>
      <c r="G9" s="50">
        <v>9094</v>
      </c>
      <c r="H9" s="302">
        <v>8974</v>
      </c>
      <c r="I9" s="620">
        <v>5840</v>
      </c>
      <c r="J9" s="618"/>
    </row>
    <row r="10" spans="1:10" ht="16.5" customHeight="1">
      <c r="A10" s="48"/>
      <c r="B10" s="15"/>
      <c r="C10" s="85"/>
      <c r="D10" s="85"/>
      <c r="E10" s="97"/>
      <c r="F10" s="91" t="s">
        <v>976</v>
      </c>
      <c r="G10" s="50"/>
      <c r="H10" s="302"/>
      <c r="I10" s="620"/>
      <c r="J10" s="618"/>
    </row>
    <row r="11" spans="1:10" ht="16.5" customHeight="1">
      <c r="A11" s="48"/>
      <c r="B11" s="15"/>
      <c r="C11" s="85"/>
      <c r="D11" s="85"/>
      <c r="E11" s="97"/>
      <c r="F11" s="419" t="s">
        <v>63</v>
      </c>
      <c r="G11" s="96">
        <f t="shared" ref="G11" si="0">SUM(G9)</f>
        <v>9094</v>
      </c>
      <c r="H11" s="430">
        <f t="shared" ref="H11:I11" si="1">SUM(H9)</f>
        <v>8974</v>
      </c>
      <c r="I11" s="430">
        <f t="shared" si="1"/>
        <v>5840</v>
      </c>
      <c r="J11" s="618"/>
    </row>
    <row r="12" spans="1:10" ht="16.5" customHeight="1">
      <c r="A12" s="48"/>
      <c r="B12" s="15"/>
      <c r="C12" s="85"/>
      <c r="D12" s="85"/>
      <c r="E12" s="97"/>
      <c r="F12" s="419"/>
      <c r="G12" s="50"/>
      <c r="H12" s="302"/>
      <c r="I12" s="302"/>
      <c r="J12" s="618"/>
    </row>
    <row r="13" spans="1:10" ht="16.5" customHeight="1">
      <c r="A13" s="48"/>
      <c r="B13" s="15"/>
      <c r="C13" s="85">
        <v>2</v>
      </c>
      <c r="D13" s="85"/>
      <c r="E13" s="23" t="s">
        <v>445</v>
      </c>
      <c r="F13" s="419"/>
      <c r="G13" s="50"/>
      <c r="H13" s="302"/>
      <c r="I13" s="302"/>
      <c r="J13" s="618"/>
    </row>
    <row r="14" spans="1:10" ht="16.5" customHeight="1">
      <c r="A14" s="48"/>
      <c r="B14" s="15"/>
      <c r="C14" s="15"/>
      <c r="D14" s="15">
        <v>1</v>
      </c>
      <c r="E14" s="244"/>
      <c r="F14" s="92" t="s">
        <v>456</v>
      </c>
      <c r="G14" s="50">
        <v>38800</v>
      </c>
      <c r="H14" s="302">
        <v>38920</v>
      </c>
      <c r="I14" s="302">
        <v>38917</v>
      </c>
      <c r="J14" s="618"/>
    </row>
    <row r="15" spans="1:10" ht="16.5" customHeight="1">
      <c r="A15" s="48"/>
      <c r="B15" s="15"/>
      <c r="C15" s="15"/>
      <c r="D15" s="15">
        <v>17</v>
      </c>
      <c r="E15" s="244"/>
      <c r="F15" s="92" t="s">
        <v>1023</v>
      </c>
      <c r="G15" s="50"/>
      <c r="H15" s="302">
        <v>1180</v>
      </c>
      <c r="I15" s="302">
        <v>1180</v>
      </c>
      <c r="J15" s="618"/>
    </row>
    <row r="16" spans="1:10" ht="16.5" customHeight="1">
      <c r="A16" s="48"/>
      <c r="B16" s="15"/>
      <c r="C16" s="15"/>
      <c r="D16" s="15">
        <v>2</v>
      </c>
      <c r="E16" s="244"/>
      <c r="F16" s="92" t="s">
        <v>1012</v>
      </c>
      <c r="G16" s="50">
        <v>837</v>
      </c>
      <c r="H16" s="302">
        <v>1157</v>
      </c>
      <c r="I16" s="620">
        <v>1155</v>
      </c>
      <c r="J16" s="618"/>
    </row>
    <row r="17" spans="1:17" ht="16.5" customHeight="1">
      <c r="A17" s="48"/>
      <c r="B17" s="15"/>
      <c r="C17" s="15"/>
      <c r="D17" s="15"/>
      <c r="E17" s="244"/>
      <c r="F17" s="419" t="s">
        <v>63</v>
      </c>
      <c r="G17" s="96">
        <f t="shared" ref="G17" si="2">SUM(G14:G16)</f>
        <v>39637</v>
      </c>
      <c r="H17" s="430">
        <f t="shared" ref="H17:I17" si="3">SUM(H14:H16)</f>
        <v>41257</v>
      </c>
      <c r="I17" s="430">
        <f t="shared" si="3"/>
        <v>41252</v>
      </c>
      <c r="J17" s="618"/>
    </row>
    <row r="18" spans="1:17" ht="16.5" customHeight="1">
      <c r="A18" s="48"/>
      <c r="B18" s="15"/>
      <c r="C18" s="15"/>
      <c r="D18" s="15"/>
      <c r="E18" s="244"/>
      <c r="F18" s="419"/>
      <c r="G18" s="50"/>
      <c r="H18" s="302"/>
      <c r="I18" s="302"/>
      <c r="J18" s="618"/>
    </row>
    <row r="19" spans="1:17" ht="16.5" customHeight="1">
      <c r="A19" s="48"/>
      <c r="B19" s="15"/>
      <c r="C19" s="15"/>
      <c r="D19" s="15"/>
      <c r="E19" s="244"/>
      <c r="F19" s="249" t="s">
        <v>101</v>
      </c>
      <c r="G19" s="96">
        <f t="shared" ref="G19" si="4">+G11+G17</f>
        <v>48731</v>
      </c>
      <c r="H19" s="430">
        <f t="shared" ref="H19:I19" si="5">+H11+H17</f>
        <v>50231</v>
      </c>
      <c r="I19" s="430">
        <f t="shared" si="5"/>
        <v>47092</v>
      </c>
      <c r="J19" s="618"/>
    </row>
    <row r="20" spans="1:17" ht="16.5" customHeight="1">
      <c r="A20" s="39"/>
      <c r="B20" s="85"/>
      <c r="C20" s="85"/>
      <c r="D20" s="85"/>
      <c r="E20" s="97"/>
      <c r="F20" s="238"/>
      <c r="G20" s="88"/>
      <c r="H20" s="302"/>
      <c r="I20" s="302"/>
      <c r="J20" s="618"/>
      <c r="K20" s="14"/>
      <c r="Q20" s="85"/>
    </row>
    <row r="21" spans="1:17" ht="16.5" customHeight="1">
      <c r="A21" s="39"/>
      <c r="B21" s="85">
        <v>2</v>
      </c>
      <c r="C21" s="85"/>
      <c r="D21" s="85"/>
      <c r="E21" s="97"/>
      <c r="F21" s="247" t="s">
        <v>163</v>
      </c>
      <c r="G21" s="86"/>
      <c r="H21" s="302"/>
      <c r="I21" s="302"/>
      <c r="J21" s="618"/>
      <c r="K21" s="14"/>
    </row>
    <row r="22" spans="1:17" ht="16.5" customHeight="1">
      <c r="A22" s="39"/>
      <c r="B22" s="85"/>
      <c r="C22" s="85">
        <v>1</v>
      </c>
      <c r="D22" s="85"/>
      <c r="E22" s="23" t="s">
        <v>97</v>
      </c>
      <c r="F22" s="91"/>
      <c r="G22" s="88"/>
      <c r="H22" s="302"/>
      <c r="I22" s="302"/>
      <c r="J22" s="618"/>
      <c r="K22" s="14"/>
    </row>
    <row r="23" spans="1:17" ht="16.5" customHeight="1">
      <c r="A23" s="39"/>
      <c r="B23" s="85"/>
      <c r="C23" s="85"/>
      <c r="D23" s="85">
        <v>3</v>
      </c>
      <c r="E23" s="97"/>
      <c r="F23" s="91" t="s">
        <v>98</v>
      </c>
      <c r="G23" s="86">
        <v>4064</v>
      </c>
      <c r="H23" s="302">
        <v>15382</v>
      </c>
      <c r="I23" s="302">
        <v>21901</v>
      </c>
      <c r="J23" s="618"/>
      <c r="K23" s="14"/>
    </row>
    <row r="24" spans="1:17" ht="16.5" customHeight="1">
      <c r="A24" s="39"/>
      <c r="B24" s="85"/>
      <c r="C24" s="85"/>
      <c r="D24" s="85"/>
      <c r="E24" s="97"/>
      <c r="F24" s="91" t="s">
        <v>1054</v>
      </c>
      <c r="G24" s="86"/>
      <c r="H24" s="302"/>
      <c r="I24" s="302"/>
      <c r="J24" s="618"/>
      <c r="K24" s="14"/>
    </row>
    <row r="25" spans="1:17" ht="16.5" customHeight="1">
      <c r="A25" s="39"/>
      <c r="B25" s="85"/>
      <c r="C25" s="85"/>
      <c r="D25" s="85"/>
      <c r="E25" s="97"/>
      <c r="F25" s="419" t="s">
        <v>63</v>
      </c>
      <c r="G25" s="88">
        <f t="shared" ref="G25" si="6">SUM(G23:G23)</f>
        <v>4064</v>
      </c>
      <c r="H25" s="430">
        <f t="shared" ref="H25:I25" si="7">SUM(H23:H23)</f>
        <v>15382</v>
      </c>
      <c r="I25" s="430">
        <f t="shared" si="7"/>
        <v>21901</v>
      </c>
      <c r="J25" s="618"/>
      <c r="K25" s="14"/>
    </row>
    <row r="26" spans="1:17" ht="16.5" customHeight="1">
      <c r="A26" s="39"/>
      <c r="B26" s="85"/>
      <c r="C26" s="85"/>
      <c r="D26" s="85"/>
      <c r="E26" s="97"/>
      <c r="F26" s="419"/>
      <c r="G26" s="88"/>
      <c r="H26" s="302"/>
      <c r="I26" s="302"/>
      <c r="J26" s="618"/>
      <c r="K26" s="14"/>
    </row>
    <row r="27" spans="1:17" ht="16.5" customHeight="1">
      <c r="A27" s="39"/>
      <c r="B27" s="85"/>
      <c r="C27" s="85">
        <v>2</v>
      </c>
      <c r="D27" s="85"/>
      <c r="E27" s="23" t="s">
        <v>231</v>
      </c>
      <c r="F27" s="419"/>
      <c r="G27" s="88"/>
      <c r="H27" s="302"/>
      <c r="I27" s="302"/>
      <c r="J27" s="618"/>
      <c r="K27" s="14"/>
    </row>
    <row r="28" spans="1:17" ht="16.5" customHeight="1">
      <c r="A28" s="39"/>
      <c r="B28" s="85"/>
      <c r="C28" s="85"/>
      <c r="D28" s="85">
        <v>7</v>
      </c>
      <c r="E28" s="23"/>
      <c r="F28" s="245" t="s">
        <v>1024</v>
      </c>
      <c r="G28" s="86">
        <v>28598</v>
      </c>
      <c r="H28" s="302">
        <v>28788</v>
      </c>
      <c r="I28" s="302">
        <v>28788</v>
      </c>
      <c r="J28" s="618"/>
      <c r="K28" s="14"/>
    </row>
    <row r="29" spans="1:17" ht="16.5" customHeight="1">
      <c r="A29" s="39"/>
      <c r="B29" s="85"/>
      <c r="C29" s="85"/>
      <c r="D29" s="85">
        <v>2</v>
      </c>
      <c r="E29" s="23"/>
      <c r="F29" s="245" t="s">
        <v>293</v>
      </c>
      <c r="G29" s="86">
        <v>11739</v>
      </c>
      <c r="H29" s="302">
        <v>11790</v>
      </c>
      <c r="I29" s="302">
        <v>4069</v>
      </c>
      <c r="J29" s="618"/>
      <c r="K29" s="14"/>
    </row>
    <row r="30" spans="1:17" ht="16.5" customHeight="1">
      <c r="A30" s="39"/>
      <c r="B30" s="85"/>
      <c r="C30" s="85"/>
      <c r="D30" s="85">
        <v>9</v>
      </c>
      <c r="E30" s="23"/>
      <c r="F30" s="245" t="s">
        <v>489</v>
      </c>
      <c r="G30" s="86">
        <v>14880</v>
      </c>
      <c r="H30" s="302">
        <v>14880</v>
      </c>
      <c r="I30" s="302">
        <v>14880</v>
      </c>
      <c r="J30" s="618"/>
      <c r="K30" s="14"/>
    </row>
    <row r="31" spans="1:17" ht="16.5" customHeight="1">
      <c r="A31" s="39"/>
      <c r="B31" s="85"/>
      <c r="C31" s="85"/>
      <c r="D31" s="85">
        <v>18</v>
      </c>
      <c r="E31" s="23"/>
      <c r="F31" s="245" t="s">
        <v>1025</v>
      </c>
      <c r="G31" s="86"/>
      <c r="H31" s="302">
        <v>15000</v>
      </c>
      <c r="I31" s="302">
        <v>0</v>
      </c>
      <c r="J31" s="618"/>
      <c r="K31" s="14"/>
    </row>
    <row r="32" spans="1:17" ht="16.5" customHeight="1">
      <c r="A32" s="39"/>
      <c r="B32" s="85"/>
      <c r="C32" s="85"/>
      <c r="D32" s="85"/>
      <c r="E32" s="23"/>
      <c r="F32" s="419" t="s">
        <v>63</v>
      </c>
      <c r="G32" s="88">
        <f>SUM(G28:G30)</f>
        <v>55217</v>
      </c>
      <c r="H32" s="88">
        <f>SUM(H28:H31)</f>
        <v>70458</v>
      </c>
      <c r="I32" s="88">
        <f>SUM(I28:I31)</f>
        <v>47737</v>
      </c>
      <c r="J32" s="618"/>
      <c r="K32" s="14"/>
    </row>
    <row r="33" spans="1:13" ht="16.5" customHeight="1">
      <c r="A33" s="39"/>
      <c r="B33" s="85"/>
      <c r="C33" s="85"/>
      <c r="D33" s="85"/>
      <c r="E33" s="23"/>
      <c r="F33" s="419"/>
      <c r="G33" s="88"/>
      <c r="H33" s="302"/>
      <c r="I33" s="302"/>
      <c r="J33" s="618"/>
      <c r="K33" s="14"/>
    </row>
    <row r="34" spans="1:13" ht="16.5" customHeight="1">
      <c r="A34" s="39"/>
      <c r="B34" s="85"/>
      <c r="C34" s="85"/>
      <c r="D34" s="85"/>
      <c r="E34" s="23"/>
      <c r="F34" s="249" t="s">
        <v>101</v>
      </c>
      <c r="G34" s="88">
        <f t="shared" ref="G34" si="8">+G25+G32</f>
        <v>59281</v>
      </c>
      <c r="H34" s="430">
        <f t="shared" ref="H34:I34" si="9">+H25+H32</f>
        <v>85840</v>
      </c>
      <c r="I34" s="430">
        <f t="shared" si="9"/>
        <v>69638</v>
      </c>
      <c r="J34" s="618"/>
      <c r="K34" s="14"/>
    </row>
    <row r="35" spans="1:13" ht="16.5" customHeight="1">
      <c r="A35" s="39"/>
      <c r="B35" s="85"/>
      <c r="C35" s="85"/>
      <c r="D35" s="85"/>
      <c r="E35" s="97"/>
      <c r="F35" s="419"/>
      <c r="G35" s="88"/>
      <c r="H35" s="302"/>
      <c r="I35" s="302"/>
      <c r="J35" s="618"/>
      <c r="K35" s="14"/>
    </row>
    <row r="36" spans="1:13" ht="16.5" customHeight="1">
      <c r="A36" s="39"/>
      <c r="B36" s="91">
        <v>3</v>
      </c>
      <c r="C36" s="85"/>
      <c r="D36" s="85"/>
      <c r="E36" s="97"/>
      <c r="F36" s="247" t="s">
        <v>224</v>
      </c>
      <c r="G36" s="86"/>
      <c r="H36" s="302"/>
      <c r="I36" s="302"/>
      <c r="J36" s="618"/>
      <c r="K36" s="14"/>
    </row>
    <row r="37" spans="1:13" ht="16.5" customHeight="1">
      <c r="A37" s="39"/>
      <c r="B37" s="91"/>
      <c r="C37" s="85">
        <v>1</v>
      </c>
      <c r="D37" s="85"/>
      <c r="E37" s="23" t="s">
        <v>97</v>
      </c>
      <c r="F37" s="91"/>
      <c r="G37" s="86"/>
      <c r="H37" s="302"/>
      <c r="I37" s="302"/>
      <c r="J37" s="618"/>
      <c r="K37" s="14"/>
    </row>
    <row r="38" spans="1:13" ht="16.5" customHeight="1">
      <c r="A38" s="39"/>
      <c r="B38" s="91"/>
      <c r="C38" s="85"/>
      <c r="D38" s="85">
        <v>1</v>
      </c>
      <c r="E38" s="97"/>
      <c r="F38" s="91" t="s">
        <v>226</v>
      </c>
      <c r="G38" s="86">
        <v>0</v>
      </c>
      <c r="H38" s="302">
        <v>0</v>
      </c>
      <c r="I38" s="302"/>
      <c r="J38" s="618"/>
      <c r="K38" s="14"/>
    </row>
    <row r="39" spans="1:13" ht="16.5" customHeight="1">
      <c r="A39" s="39"/>
      <c r="B39" s="91"/>
      <c r="C39" s="85"/>
      <c r="D39" s="85">
        <v>2</v>
      </c>
      <c r="E39" s="97"/>
      <c r="F39" s="91" t="s">
        <v>227</v>
      </c>
      <c r="G39" s="86">
        <v>0</v>
      </c>
      <c r="H39" s="302">
        <v>0</v>
      </c>
      <c r="I39" s="302"/>
      <c r="J39" s="618"/>
      <c r="K39" s="14"/>
    </row>
    <row r="40" spans="1:13" ht="16.5" customHeight="1">
      <c r="A40" s="39"/>
      <c r="B40" s="91"/>
      <c r="C40" s="85"/>
      <c r="D40" s="85">
        <v>3</v>
      </c>
      <c r="E40" s="97"/>
      <c r="F40" s="91" t="s">
        <v>98</v>
      </c>
      <c r="G40" s="86">
        <v>8750</v>
      </c>
      <c r="H40" s="302">
        <v>4691</v>
      </c>
      <c r="I40" s="302">
        <v>2029</v>
      </c>
      <c r="J40" s="618"/>
      <c r="K40" s="14"/>
    </row>
    <row r="41" spans="1:13" ht="16.5" customHeight="1">
      <c r="A41" s="39"/>
      <c r="B41" s="91"/>
      <c r="C41" s="85"/>
      <c r="D41" s="85">
        <v>5</v>
      </c>
      <c r="E41" s="97"/>
      <c r="F41" s="91" t="s">
        <v>229</v>
      </c>
      <c r="G41" s="86">
        <v>7650</v>
      </c>
      <c r="H41" s="620">
        <v>6494</v>
      </c>
      <c r="I41" s="302">
        <v>3000</v>
      </c>
      <c r="J41" s="618"/>
      <c r="K41" s="14"/>
    </row>
    <row r="42" spans="1:13" ht="16.5" customHeight="1">
      <c r="A42" s="39"/>
      <c r="B42" s="91"/>
      <c r="C42" s="85"/>
      <c r="D42" s="85">
        <v>9</v>
      </c>
      <c r="E42" s="97"/>
      <c r="F42" s="91" t="s">
        <v>376</v>
      </c>
      <c r="G42" s="86">
        <v>2000</v>
      </c>
      <c r="H42" s="302">
        <v>2000</v>
      </c>
      <c r="I42" s="302">
        <v>2000</v>
      </c>
      <c r="J42" s="618"/>
      <c r="K42" s="14"/>
    </row>
    <row r="43" spans="1:13" ht="16.5" customHeight="1">
      <c r="A43" s="39"/>
      <c r="B43" s="91"/>
      <c r="C43" s="85"/>
      <c r="D43" s="85"/>
      <c r="E43" s="97"/>
      <c r="F43" s="419" t="s">
        <v>63</v>
      </c>
      <c r="G43" s="88">
        <f t="shared" ref="G43" si="10">SUM(G38:G42)</f>
        <v>18400</v>
      </c>
      <c r="H43" s="430">
        <f t="shared" ref="H43:I43" si="11">SUM(H38:H42)</f>
        <v>13185</v>
      </c>
      <c r="I43" s="430">
        <f t="shared" si="11"/>
        <v>7029</v>
      </c>
      <c r="J43" s="618"/>
      <c r="K43" s="14"/>
    </row>
    <row r="44" spans="1:13" ht="16.5" customHeight="1">
      <c r="A44" s="39"/>
      <c r="B44" s="91"/>
      <c r="C44" s="85">
        <v>2</v>
      </c>
      <c r="D44" s="85"/>
      <c r="E44" s="23" t="s">
        <v>99</v>
      </c>
      <c r="F44" s="419"/>
      <c r="G44" s="88"/>
      <c r="H44" s="302"/>
      <c r="I44" s="302"/>
      <c r="J44" s="618"/>
      <c r="K44" s="14"/>
    </row>
    <row r="45" spans="1:13" ht="16.5" customHeight="1">
      <c r="A45" s="39"/>
      <c r="B45" s="91"/>
      <c r="C45" s="85"/>
      <c r="D45" s="85"/>
      <c r="E45" s="97"/>
      <c r="F45" s="419"/>
      <c r="G45" s="88"/>
      <c r="H45" s="430"/>
      <c r="I45" s="430"/>
      <c r="J45" s="618"/>
      <c r="K45" s="14"/>
    </row>
    <row r="46" spans="1:13" ht="16.5" customHeight="1">
      <c r="A46" s="39"/>
      <c r="B46" s="91"/>
      <c r="C46" s="85">
        <v>2</v>
      </c>
      <c r="D46" s="85"/>
      <c r="E46" s="23" t="s">
        <v>231</v>
      </c>
      <c r="F46" s="419"/>
      <c r="G46" s="88"/>
      <c r="H46" s="302"/>
      <c r="I46" s="601"/>
      <c r="K46" s="14"/>
      <c r="L46" s="12">
        <v>1</v>
      </c>
      <c r="M46" s="12" t="s">
        <v>443</v>
      </c>
    </row>
    <row r="47" spans="1:13" ht="16.5" customHeight="1">
      <c r="A47" s="39"/>
      <c r="B47" s="91"/>
      <c r="C47" s="85"/>
      <c r="D47" s="85">
        <v>6</v>
      </c>
      <c r="E47" s="97"/>
      <c r="F47" s="245" t="s">
        <v>392</v>
      </c>
      <c r="G47" s="86">
        <v>1233</v>
      </c>
      <c r="H47" s="302">
        <v>1233</v>
      </c>
      <c r="I47" s="601">
        <v>696</v>
      </c>
      <c r="K47" s="14"/>
      <c r="L47" s="12">
        <v>2</v>
      </c>
      <c r="M47" s="12" t="s">
        <v>293</v>
      </c>
    </row>
    <row r="48" spans="1:13" ht="16.5" customHeight="1">
      <c r="A48" s="39"/>
      <c r="B48" s="91"/>
      <c r="C48" s="85"/>
      <c r="D48" s="85">
        <v>2</v>
      </c>
      <c r="E48" s="97"/>
      <c r="F48" s="245" t="s">
        <v>293</v>
      </c>
      <c r="G48" s="86">
        <v>333</v>
      </c>
      <c r="H48" s="302">
        <v>333</v>
      </c>
      <c r="I48" s="601">
        <v>188</v>
      </c>
      <c r="K48" s="14"/>
      <c r="L48" s="12">
        <v>3</v>
      </c>
      <c r="M48" s="12" t="s">
        <v>444</v>
      </c>
    </row>
    <row r="49" spans="1:13" ht="16.5" customHeight="1">
      <c r="A49" s="39"/>
      <c r="B49" s="91"/>
      <c r="C49" s="85"/>
      <c r="D49" s="85"/>
      <c r="E49" s="97"/>
      <c r="F49" s="419" t="s">
        <v>63</v>
      </c>
      <c r="G49" s="88">
        <f t="shared" ref="G49" si="12">SUM(G47:G48)</f>
        <v>1566</v>
      </c>
      <c r="H49" s="430">
        <f t="shared" ref="H49:I49" si="13">SUM(H47:H48)</f>
        <v>1566</v>
      </c>
      <c r="I49" s="602">
        <f t="shared" si="13"/>
        <v>884</v>
      </c>
      <c r="K49" s="14"/>
      <c r="L49" s="12">
        <v>4</v>
      </c>
      <c r="M49" s="12" t="s">
        <v>446</v>
      </c>
    </row>
    <row r="50" spans="1:13" ht="16.5" customHeight="1">
      <c r="A50" s="39"/>
      <c r="B50" s="91"/>
      <c r="C50" s="85"/>
      <c r="D50" s="85"/>
      <c r="E50" s="97"/>
      <c r="F50" s="419"/>
      <c r="G50" s="88"/>
      <c r="H50" s="302"/>
      <c r="I50" s="601"/>
      <c r="K50" s="14"/>
      <c r="L50" s="12">
        <v>5</v>
      </c>
      <c r="M50" s="12" t="s">
        <v>447</v>
      </c>
    </row>
    <row r="51" spans="1:13" ht="16.5" customHeight="1">
      <c r="A51" s="39"/>
      <c r="B51" s="91"/>
      <c r="C51" s="85"/>
      <c r="D51" s="85"/>
      <c r="E51" s="97"/>
      <c r="F51" s="249" t="s">
        <v>101</v>
      </c>
      <c r="G51" s="88">
        <f>+G43+G45+G49</f>
        <v>19966</v>
      </c>
      <c r="H51" s="430">
        <f>+H43+H45+H49</f>
        <v>14751</v>
      </c>
      <c r="I51" s="602">
        <f>+I43+I45+I49</f>
        <v>7913</v>
      </c>
      <c r="K51" s="14"/>
      <c r="L51" s="12">
        <v>6</v>
      </c>
      <c r="M51" s="12" t="s">
        <v>448</v>
      </c>
    </row>
    <row r="52" spans="1:13" ht="16.5" customHeight="1">
      <c r="A52" s="39"/>
      <c r="B52" s="91"/>
      <c r="C52" s="85"/>
      <c r="D52" s="85"/>
      <c r="E52" s="97"/>
      <c r="F52" s="419"/>
      <c r="G52" s="88"/>
      <c r="H52" s="302"/>
      <c r="I52" s="601"/>
      <c r="K52" s="14"/>
      <c r="L52" s="12">
        <v>7</v>
      </c>
      <c r="M52" s="12" t="s">
        <v>449</v>
      </c>
    </row>
    <row r="53" spans="1:13" ht="16.5" customHeight="1">
      <c r="A53" s="39"/>
      <c r="B53" s="91">
        <v>4</v>
      </c>
      <c r="C53" s="85"/>
      <c r="D53" s="85"/>
      <c r="E53" s="97"/>
      <c r="F53" s="247" t="s">
        <v>370</v>
      </c>
      <c r="G53" s="88"/>
      <c r="H53" s="302"/>
      <c r="I53" s="601"/>
      <c r="K53" s="14"/>
      <c r="L53" s="12">
        <v>8</v>
      </c>
      <c r="M53" s="12" t="s">
        <v>450</v>
      </c>
    </row>
    <row r="54" spans="1:13" ht="16.5" customHeight="1">
      <c r="A54" s="39"/>
      <c r="B54" s="91"/>
      <c r="C54" s="85">
        <v>1</v>
      </c>
      <c r="D54" s="85"/>
      <c r="E54" s="23" t="s">
        <v>97</v>
      </c>
      <c r="F54" s="91"/>
      <c r="G54" s="88"/>
      <c r="H54" s="302"/>
      <c r="I54" s="601"/>
      <c r="K54" s="14"/>
      <c r="L54" s="12">
        <v>9</v>
      </c>
      <c r="M54" s="12" t="s">
        <v>451</v>
      </c>
    </row>
    <row r="55" spans="1:13" ht="16.5" customHeight="1">
      <c r="A55" s="39"/>
      <c r="B55" s="91"/>
      <c r="C55" s="85"/>
      <c r="D55" s="85">
        <v>1</v>
      </c>
      <c r="E55" s="97"/>
      <c r="F55" s="91" t="s">
        <v>226</v>
      </c>
      <c r="G55" s="86">
        <v>400</v>
      </c>
      <c r="H55" s="302">
        <v>400</v>
      </c>
      <c r="I55" s="601">
        <v>227</v>
      </c>
      <c r="K55" s="14"/>
    </row>
    <row r="56" spans="1:13" ht="16.5" customHeight="1">
      <c r="A56" s="39"/>
      <c r="B56" s="91"/>
      <c r="C56" s="85"/>
      <c r="D56" s="85">
        <v>2</v>
      </c>
      <c r="E56" s="97"/>
      <c r="F56" s="91" t="s">
        <v>227</v>
      </c>
      <c r="G56" s="86">
        <v>80</v>
      </c>
      <c r="H56" s="302">
        <v>80</v>
      </c>
      <c r="I56" s="601">
        <v>67</v>
      </c>
      <c r="K56" s="14"/>
    </row>
    <row r="57" spans="1:13" ht="16.5" customHeight="1">
      <c r="A57" s="39"/>
      <c r="B57" s="91"/>
      <c r="C57" s="85"/>
      <c r="D57" s="85">
        <v>3</v>
      </c>
      <c r="E57" s="97"/>
      <c r="F57" s="91" t="s">
        <v>98</v>
      </c>
      <c r="G57" s="86">
        <v>12184</v>
      </c>
      <c r="H57" s="302">
        <v>12184</v>
      </c>
      <c r="I57" s="621">
        <v>32776</v>
      </c>
      <c r="K57" s="14"/>
      <c r="L57" s="12">
        <v>10</v>
      </c>
      <c r="M57" s="12" t="s">
        <v>452</v>
      </c>
    </row>
    <row r="58" spans="1:13" ht="16.5" customHeight="1">
      <c r="A58" s="39"/>
      <c r="B58" s="91"/>
      <c r="C58" s="85"/>
      <c r="D58" s="85"/>
      <c r="E58" s="97"/>
      <c r="F58" s="91" t="s">
        <v>1055</v>
      </c>
      <c r="G58" s="86"/>
      <c r="H58" s="302"/>
      <c r="I58" s="621"/>
      <c r="K58" s="14"/>
    </row>
    <row r="59" spans="1:13" ht="16.5" customHeight="1">
      <c r="A59" s="39"/>
      <c r="B59" s="91"/>
      <c r="C59" s="85"/>
      <c r="D59" s="85"/>
      <c r="E59" s="97"/>
      <c r="F59" s="247" t="s">
        <v>63</v>
      </c>
      <c r="G59" s="88">
        <f>SUM(G55:G58)</f>
        <v>12664</v>
      </c>
      <c r="H59" s="88">
        <f>SUM(H55:H58)</f>
        <v>12664</v>
      </c>
      <c r="I59" s="602">
        <f>SUM(I55:I58)</f>
        <v>33070</v>
      </c>
      <c r="K59" s="14"/>
      <c r="L59" s="12">
        <v>11</v>
      </c>
      <c r="M59" s="12" t="s">
        <v>453</v>
      </c>
    </row>
    <row r="60" spans="1:13" ht="16.5" customHeight="1">
      <c r="A60" s="39"/>
      <c r="B60" s="91"/>
      <c r="C60" s="85"/>
      <c r="D60" s="85"/>
      <c r="E60" s="97"/>
      <c r="F60" s="247"/>
      <c r="G60" s="88"/>
      <c r="H60" s="302"/>
      <c r="I60" s="601"/>
      <c r="K60" s="14"/>
      <c r="L60" s="12">
        <v>12</v>
      </c>
      <c r="M60" s="12" t="s">
        <v>454</v>
      </c>
    </row>
    <row r="61" spans="1:13" ht="16.5" customHeight="1">
      <c r="A61" s="39"/>
      <c r="B61" s="91"/>
      <c r="C61" s="85">
        <v>2</v>
      </c>
      <c r="D61" s="85"/>
      <c r="E61" s="23" t="s">
        <v>99</v>
      </c>
      <c r="F61" s="419"/>
      <c r="G61" s="88"/>
      <c r="H61" s="302"/>
      <c r="I61" s="601"/>
      <c r="K61" s="14"/>
      <c r="L61" s="12">
        <v>13</v>
      </c>
      <c r="M61" s="12" t="s">
        <v>457</v>
      </c>
    </row>
    <row r="62" spans="1:13" ht="16.5" customHeight="1">
      <c r="A62" s="39"/>
      <c r="B62" s="91"/>
      <c r="C62" s="85"/>
      <c r="D62" s="85">
        <v>2</v>
      </c>
      <c r="E62" s="97"/>
      <c r="F62" s="245" t="s">
        <v>293</v>
      </c>
      <c r="G62" s="86">
        <v>23308</v>
      </c>
      <c r="H62" s="302">
        <v>23886</v>
      </c>
      <c r="I62" s="601">
        <v>833</v>
      </c>
      <c r="K62" s="14"/>
      <c r="L62" s="12">
        <v>15</v>
      </c>
      <c r="M62" s="12" t="s">
        <v>458</v>
      </c>
    </row>
    <row r="63" spans="1:13" ht="16.5" customHeight="1">
      <c r="A63" s="39"/>
      <c r="B63" s="91"/>
      <c r="C63" s="85"/>
      <c r="D63" s="85">
        <v>11</v>
      </c>
      <c r="E63" s="97"/>
      <c r="F63" s="245" t="s">
        <v>455</v>
      </c>
      <c r="G63" s="86">
        <v>84985</v>
      </c>
      <c r="H63" s="302">
        <v>84985</v>
      </c>
      <c r="I63" s="601">
        <v>83908</v>
      </c>
      <c r="K63" s="14"/>
      <c r="L63" s="12">
        <v>16</v>
      </c>
      <c r="M63" s="12" t="s">
        <v>459</v>
      </c>
    </row>
    <row r="64" spans="1:13" ht="16.5" customHeight="1">
      <c r="A64" s="39"/>
      <c r="B64" s="91"/>
      <c r="C64" s="85"/>
      <c r="D64" s="85">
        <v>13</v>
      </c>
      <c r="E64" s="97"/>
      <c r="F64" s="245" t="s">
        <v>391</v>
      </c>
      <c r="G64" s="86">
        <v>1338</v>
      </c>
      <c r="H64" s="302">
        <v>1338</v>
      </c>
      <c r="I64" s="601">
        <v>844</v>
      </c>
      <c r="K64" s="14"/>
    </row>
    <row r="65" spans="1:11" ht="16.5" customHeight="1">
      <c r="A65" s="39"/>
      <c r="B65" s="91"/>
      <c r="C65" s="85"/>
      <c r="D65" s="85">
        <v>14</v>
      </c>
      <c r="E65" s="97"/>
      <c r="F65" s="245" t="s">
        <v>1026</v>
      </c>
      <c r="G65" s="86">
        <v>0</v>
      </c>
      <c r="H65" s="302">
        <v>2318</v>
      </c>
      <c r="I65" s="601">
        <v>2318</v>
      </c>
      <c r="K65" s="14"/>
    </row>
    <row r="66" spans="1:11" ht="16.5" customHeight="1">
      <c r="A66" s="39"/>
      <c r="B66" s="91"/>
      <c r="C66" s="85"/>
      <c r="D66" s="85"/>
      <c r="E66" s="97"/>
      <c r="F66" s="419" t="s">
        <v>63</v>
      </c>
      <c r="G66" s="88">
        <f>SUM(G62:G65)</f>
        <v>109631</v>
      </c>
      <c r="H66" s="430">
        <f>SUM(H62:H65)</f>
        <v>112527</v>
      </c>
      <c r="I66" s="602">
        <f>SUM(I62:I65)</f>
        <v>87903</v>
      </c>
      <c r="K66" s="14"/>
    </row>
    <row r="67" spans="1:11" ht="16.5" customHeight="1">
      <c r="A67" s="39"/>
      <c r="B67" s="91"/>
      <c r="C67" s="85"/>
      <c r="D67" s="85"/>
      <c r="E67" s="97"/>
      <c r="F67" s="419"/>
      <c r="G67" s="88"/>
      <c r="H67" s="302"/>
      <c r="I67" s="601"/>
      <c r="K67" s="14"/>
    </row>
    <row r="68" spans="1:11" ht="16.5" customHeight="1">
      <c r="A68" s="39"/>
      <c r="B68" s="91"/>
      <c r="C68" s="85">
        <v>2</v>
      </c>
      <c r="D68" s="85"/>
      <c r="E68" s="23" t="s">
        <v>231</v>
      </c>
      <c r="F68" s="419"/>
      <c r="G68" s="88"/>
      <c r="H68" s="302"/>
      <c r="I68" s="601"/>
      <c r="K68" s="14"/>
    </row>
    <row r="69" spans="1:11" ht="16.5" customHeight="1">
      <c r="A69" s="39"/>
      <c r="B69" s="91"/>
      <c r="C69" s="85"/>
      <c r="D69" s="85">
        <v>5</v>
      </c>
      <c r="E69" s="97"/>
      <c r="F69" s="245" t="s">
        <v>459</v>
      </c>
      <c r="G69" s="86">
        <v>34257</v>
      </c>
      <c r="H69" s="302">
        <v>34257</v>
      </c>
      <c r="I69" s="601">
        <v>34542</v>
      </c>
      <c r="K69" s="14"/>
    </row>
    <row r="70" spans="1:11" ht="16.5" customHeight="1">
      <c r="A70" s="39"/>
      <c r="B70" s="91"/>
      <c r="C70" s="85"/>
      <c r="D70" s="85">
        <v>2</v>
      </c>
      <c r="E70" s="97"/>
      <c r="F70" s="245" t="s">
        <v>293</v>
      </c>
      <c r="G70" s="86">
        <v>9249</v>
      </c>
      <c r="H70" s="302">
        <v>9249</v>
      </c>
      <c r="I70" s="621">
        <v>9326</v>
      </c>
      <c r="K70" s="14"/>
    </row>
    <row r="71" spans="1:11" ht="16.5" customHeight="1">
      <c r="A71" s="39"/>
      <c r="B71" s="91"/>
      <c r="C71" s="85"/>
      <c r="D71" s="85"/>
      <c r="E71" s="97"/>
      <c r="F71" s="419" t="s">
        <v>63</v>
      </c>
      <c r="G71" s="88">
        <f>SUM(G69:G70)</f>
        <v>43506</v>
      </c>
      <c r="H71" s="430">
        <f>SUM(H69:H70)</f>
        <v>43506</v>
      </c>
      <c r="I71" s="602">
        <f>SUM(I69:I70)</f>
        <v>43868</v>
      </c>
      <c r="K71" s="14"/>
    </row>
    <row r="72" spans="1:11" ht="16.5" customHeight="1">
      <c r="A72" s="39"/>
      <c r="B72" s="91"/>
      <c r="C72" s="85"/>
      <c r="D72" s="85"/>
      <c r="E72" s="97"/>
      <c r="F72" s="107"/>
      <c r="G72" s="86"/>
      <c r="H72" s="302"/>
      <c r="I72" s="601"/>
      <c r="K72" s="14"/>
    </row>
    <row r="73" spans="1:11" ht="16.5" customHeight="1">
      <c r="A73" s="39"/>
      <c r="B73" s="91"/>
      <c r="C73" s="85"/>
      <c r="D73" s="85"/>
      <c r="E73" s="97"/>
      <c r="F73" s="247" t="s">
        <v>101</v>
      </c>
      <c r="G73" s="88">
        <f>+G66+G59+G71</f>
        <v>165801</v>
      </c>
      <c r="H73" s="430">
        <f>+H66+H59+H71</f>
        <v>168697</v>
      </c>
      <c r="I73" s="602">
        <f>+I66+I59+I71</f>
        <v>164841</v>
      </c>
      <c r="K73" s="14"/>
    </row>
    <row r="74" spans="1:11" ht="16.5" customHeight="1">
      <c r="A74" s="39"/>
      <c r="B74" s="91"/>
      <c r="C74" s="85"/>
      <c r="D74" s="85"/>
      <c r="E74" s="97"/>
      <c r="F74" s="247"/>
      <c r="G74" s="88"/>
      <c r="H74" s="430"/>
      <c r="I74" s="602"/>
      <c r="K74" s="14"/>
    </row>
    <row r="75" spans="1:11" ht="16.5" customHeight="1">
      <c r="A75" s="39"/>
      <c r="B75" s="91"/>
      <c r="C75" s="85"/>
      <c r="D75" s="85"/>
      <c r="E75" s="97"/>
      <c r="F75" s="247"/>
      <c r="G75" s="88"/>
      <c r="H75" s="430"/>
      <c r="I75" s="602"/>
      <c r="K75" s="14"/>
    </row>
    <row r="76" spans="1:11" ht="16.5" customHeight="1">
      <c r="A76" s="39"/>
      <c r="B76" s="91"/>
      <c r="C76" s="85"/>
      <c r="D76" s="85"/>
      <c r="E76" s="97"/>
      <c r="F76" s="247"/>
      <c r="G76" s="88"/>
      <c r="H76" s="302"/>
      <c r="I76" s="601"/>
      <c r="K76" s="14"/>
    </row>
    <row r="77" spans="1:11" ht="16.5" customHeight="1">
      <c r="A77" s="39"/>
      <c r="B77" s="91">
        <v>5</v>
      </c>
      <c r="C77" s="85"/>
      <c r="D77" s="85"/>
      <c r="E77" s="97"/>
      <c r="F77" s="247" t="s">
        <v>365</v>
      </c>
      <c r="G77" s="88"/>
      <c r="H77" s="302"/>
      <c r="I77" s="601"/>
      <c r="K77" s="14"/>
    </row>
    <row r="78" spans="1:11" ht="16.5" customHeight="1">
      <c r="A78" s="39"/>
      <c r="B78" s="91"/>
      <c r="C78" s="85">
        <v>1</v>
      </c>
      <c r="D78" s="85"/>
      <c r="E78" s="23" t="s">
        <v>97</v>
      </c>
      <c r="F78" s="91"/>
      <c r="G78" s="88"/>
      <c r="H78" s="302"/>
      <c r="I78" s="601"/>
      <c r="K78" s="14"/>
    </row>
    <row r="79" spans="1:11" ht="16.5" customHeight="1">
      <c r="A79" s="39"/>
      <c r="B79" s="91"/>
      <c r="C79" s="85"/>
      <c r="D79" s="85">
        <v>3</v>
      </c>
      <c r="E79" s="97"/>
      <c r="F79" s="91" t="s">
        <v>98</v>
      </c>
      <c r="G79" s="86">
        <v>127</v>
      </c>
      <c r="H79" s="302">
        <v>127</v>
      </c>
      <c r="I79" s="601">
        <v>45</v>
      </c>
      <c r="K79" s="14"/>
    </row>
    <row r="80" spans="1:11" ht="16.5" customHeight="1">
      <c r="A80" s="39"/>
      <c r="B80" s="91"/>
      <c r="C80" s="85"/>
      <c r="D80" s="85"/>
      <c r="E80" s="97"/>
      <c r="F80" s="419" t="s">
        <v>63</v>
      </c>
      <c r="G80" s="88">
        <f t="shared" ref="G80" si="14">SUM(G79)</f>
        <v>127</v>
      </c>
      <c r="H80" s="430">
        <f t="shared" ref="H80:I80" si="15">SUM(H79)</f>
        <v>127</v>
      </c>
      <c r="I80" s="430">
        <f t="shared" si="15"/>
        <v>45</v>
      </c>
      <c r="J80" s="618"/>
      <c r="K80" s="14"/>
    </row>
    <row r="81" spans="1:11" ht="16.5" customHeight="1">
      <c r="A81" s="39"/>
      <c r="B81" s="91"/>
      <c r="C81" s="85"/>
      <c r="D81" s="85"/>
      <c r="E81" s="97"/>
      <c r="F81" s="419"/>
      <c r="G81" s="88"/>
      <c r="H81" s="302"/>
      <c r="I81" s="601"/>
      <c r="K81" s="14"/>
    </row>
    <row r="82" spans="1:11" ht="16.5" customHeight="1">
      <c r="A82" s="39"/>
      <c r="B82" s="91"/>
      <c r="C82" s="85"/>
      <c r="D82" s="85"/>
      <c r="E82" s="97"/>
      <c r="F82" s="419"/>
      <c r="G82" s="88"/>
      <c r="H82" s="302"/>
      <c r="I82" s="601"/>
      <c r="K82" s="14"/>
    </row>
    <row r="83" spans="1:11" ht="16.5" customHeight="1">
      <c r="A83" s="39"/>
      <c r="B83" s="91">
        <v>6</v>
      </c>
      <c r="C83" s="85"/>
      <c r="D83" s="85"/>
      <c r="E83" s="97"/>
      <c r="F83" s="247" t="s">
        <v>371</v>
      </c>
      <c r="G83" s="41"/>
      <c r="H83" s="302"/>
      <c r="I83" s="601"/>
      <c r="K83" s="14"/>
    </row>
    <row r="84" spans="1:11" ht="16.5" customHeight="1">
      <c r="A84" s="39"/>
      <c r="B84" s="91"/>
      <c r="C84" s="85">
        <v>1</v>
      </c>
      <c r="D84" s="85"/>
      <c r="E84" s="23" t="s">
        <v>97</v>
      </c>
      <c r="F84" s="91"/>
      <c r="G84" s="41"/>
      <c r="H84" s="302"/>
      <c r="I84" s="601"/>
      <c r="K84" s="14"/>
    </row>
    <row r="85" spans="1:11" ht="16.5" customHeight="1">
      <c r="A85" s="39"/>
      <c r="B85" s="91"/>
      <c r="C85" s="85"/>
      <c r="D85" s="85">
        <v>3</v>
      </c>
      <c r="E85" s="97"/>
      <c r="F85" s="91" t="s">
        <v>98</v>
      </c>
      <c r="G85" s="41">
        <v>127</v>
      </c>
      <c r="H85" s="302">
        <v>127</v>
      </c>
      <c r="I85" s="601">
        <v>44</v>
      </c>
      <c r="K85" s="14"/>
    </row>
    <row r="86" spans="1:11" ht="16.5" customHeight="1">
      <c r="A86" s="39"/>
      <c r="B86" s="91"/>
      <c r="C86" s="85"/>
      <c r="D86" s="85"/>
      <c r="E86" s="97"/>
      <c r="F86" s="419" t="s">
        <v>63</v>
      </c>
      <c r="G86" s="87">
        <f t="shared" ref="G86" si="16">SUM(G85)</f>
        <v>127</v>
      </c>
      <c r="H86" s="430">
        <f t="shared" ref="H86:I86" si="17">SUM(H85)</f>
        <v>127</v>
      </c>
      <c r="I86" s="602">
        <f t="shared" si="17"/>
        <v>44</v>
      </c>
      <c r="K86" s="14"/>
    </row>
    <row r="87" spans="1:11" ht="16.5" customHeight="1">
      <c r="A87" s="39"/>
      <c r="B87" s="91"/>
      <c r="C87" s="85"/>
      <c r="D87" s="85"/>
      <c r="E87" s="97"/>
      <c r="F87" s="419"/>
      <c r="G87" s="41"/>
      <c r="H87" s="302"/>
      <c r="I87" s="601"/>
      <c r="K87" s="14"/>
    </row>
    <row r="88" spans="1:11" ht="16.5" customHeight="1">
      <c r="A88" s="39"/>
      <c r="B88" s="91"/>
      <c r="C88" s="85">
        <v>2</v>
      </c>
      <c r="D88" s="85"/>
      <c r="E88" s="97"/>
      <c r="F88" s="419" t="s">
        <v>99</v>
      </c>
      <c r="G88" s="41"/>
      <c r="H88" s="302"/>
      <c r="I88" s="601"/>
      <c r="K88" s="14"/>
    </row>
    <row r="89" spans="1:11" ht="16.5" customHeight="1">
      <c r="A89" s="39"/>
      <c r="B89" s="91"/>
      <c r="C89" s="85"/>
      <c r="D89" s="85"/>
      <c r="E89" s="97"/>
      <c r="F89" s="91"/>
      <c r="G89" s="41"/>
      <c r="H89" s="302"/>
      <c r="I89" s="601"/>
      <c r="K89" s="14"/>
    </row>
    <row r="90" spans="1:11" ht="16.5" customHeight="1">
      <c r="A90" s="39"/>
      <c r="B90" s="91">
        <v>7</v>
      </c>
      <c r="C90" s="85"/>
      <c r="D90" s="85"/>
      <c r="E90" s="97"/>
      <c r="F90" s="247" t="s">
        <v>225</v>
      </c>
      <c r="G90" s="41"/>
      <c r="H90" s="302"/>
      <c r="I90" s="601"/>
      <c r="K90" s="14"/>
    </row>
    <row r="91" spans="1:11" ht="16.5" customHeight="1">
      <c r="A91" s="39"/>
      <c r="B91" s="91"/>
      <c r="C91" s="85">
        <v>1</v>
      </c>
      <c r="D91" s="85"/>
      <c r="E91" s="418" t="s">
        <v>228</v>
      </c>
      <c r="F91" s="91"/>
      <c r="G91" s="41"/>
      <c r="H91" s="302"/>
      <c r="I91" s="601"/>
      <c r="K91" s="14"/>
    </row>
    <row r="92" spans="1:11" ht="16.5" customHeight="1">
      <c r="A92" s="39"/>
      <c r="B92" s="91"/>
      <c r="C92" s="85"/>
      <c r="D92" s="85">
        <v>3</v>
      </c>
      <c r="E92" s="97"/>
      <c r="F92" s="245" t="s">
        <v>207</v>
      </c>
      <c r="G92" s="41">
        <v>254</v>
      </c>
      <c r="H92" s="302">
        <v>254</v>
      </c>
      <c r="I92" s="601">
        <v>67</v>
      </c>
      <c r="K92" s="14"/>
    </row>
    <row r="93" spans="1:11" ht="16.5" customHeight="1">
      <c r="A93" s="39"/>
      <c r="B93" s="91"/>
      <c r="C93" s="85"/>
      <c r="D93" s="85"/>
      <c r="E93" s="97"/>
      <c r="F93" s="419" t="s">
        <v>63</v>
      </c>
      <c r="G93" s="87">
        <f t="shared" ref="G93" si="18">SUM(G92:G92)</f>
        <v>254</v>
      </c>
      <c r="H93" s="430">
        <f t="shared" ref="H93:I93" si="19">SUM(H92:H92)</f>
        <v>254</v>
      </c>
      <c r="I93" s="617">
        <f t="shared" si="19"/>
        <v>67</v>
      </c>
      <c r="K93" s="14"/>
    </row>
    <row r="94" spans="1:11" ht="16.5" customHeight="1">
      <c r="A94" s="39"/>
      <c r="B94" s="91"/>
      <c r="C94" s="85"/>
      <c r="D94" s="85"/>
      <c r="E94" s="97"/>
      <c r="F94" s="419"/>
      <c r="G94" s="87"/>
      <c r="H94" s="86"/>
      <c r="I94" s="601"/>
      <c r="K94" s="14"/>
    </row>
    <row r="95" spans="1:11" ht="16.5" customHeight="1">
      <c r="A95" s="39"/>
      <c r="B95" s="91">
        <v>8</v>
      </c>
      <c r="C95" s="85"/>
      <c r="D95" s="85"/>
      <c r="E95" s="97"/>
      <c r="F95" s="249" t="s">
        <v>165</v>
      </c>
      <c r="G95" s="41"/>
      <c r="H95" s="86"/>
      <c r="I95" s="601"/>
      <c r="K95" s="14"/>
    </row>
    <row r="96" spans="1:11" ht="16.5" customHeight="1">
      <c r="A96" s="39"/>
      <c r="B96" s="91"/>
      <c r="C96" s="85">
        <v>1</v>
      </c>
      <c r="D96" s="85"/>
      <c r="E96" s="418" t="s">
        <v>228</v>
      </c>
      <c r="F96" s="91"/>
      <c r="G96" s="41"/>
      <c r="H96" s="86"/>
      <c r="I96" s="601"/>
      <c r="K96" s="14"/>
    </row>
    <row r="97" spans="1:11" ht="16.5" customHeight="1">
      <c r="A97" s="39"/>
      <c r="B97" s="91"/>
      <c r="C97" s="85"/>
      <c r="D97" s="85">
        <v>3</v>
      </c>
      <c r="E97" s="97"/>
      <c r="F97" s="245" t="s">
        <v>207</v>
      </c>
      <c r="G97" s="41">
        <v>5080</v>
      </c>
      <c r="H97" s="86">
        <v>5080</v>
      </c>
      <c r="I97" s="601">
        <v>4294</v>
      </c>
      <c r="K97" s="14"/>
    </row>
    <row r="98" spans="1:11" ht="16.5" customHeight="1">
      <c r="A98" s="39"/>
      <c r="B98" s="91"/>
      <c r="C98" s="85"/>
      <c r="D98" s="85"/>
      <c r="E98" s="97"/>
      <c r="F98" s="419" t="s">
        <v>63</v>
      </c>
      <c r="G98" s="87">
        <f t="shared" ref="G98" si="20">SUM(G97:G97)</f>
        <v>5080</v>
      </c>
      <c r="H98" s="88">
        <f t="shared" ref="H98:I98" si="21">SUM(H97:H97)</f>
        <v>5080</v>
      </c>
      <c r="I98" s="602">
        <f t="shared" si="21"/>
        <v>4294</v>
      </c>
      <c r="K98" s="14"/>
    </row>
    <row r="99" spans="1:11" ht="16.5" customHeight="1">
      <c r="A99" s="39"/>
      <c r="B99" s="91"/>
      <c r="C99" s="85"/>
      <c r="D99" s="85"/>
      <c r="E99" s="97"/>
      <c r="F99" s="247"/>
      <c r="G99" s="88"/>
      <c r="H99" s="86"/>
      <c r="I99" s="601"/>
      <c r="K99" s="14"/>
    </row>
    <row r="100" spans="1:11" ht="16.5" customHeight="1">
      <c r="A100" s="39"/>
      <c r="B100" s="91">
        <v>9</v>
      </c>
      <c r="C100" s="85"/>
      <c r="D100" s="85"/>
      <c r="E100" s="97"/>
      <c r="F100" s="247" t="s">
        <v>294</v>
      </c>
      <c r="G100" s="88"/>
      <c r="H100" s="86"/>
      <c r="I100" s="601"/>
      <c r="K100" s="14"/>
    </row>
    <row r="101" spans="1:11" ht="16.5" customHeight="1">
      <c r="A101" s="39"/>
      <c r="B101" s="91"/>
      <c r="C101" s="85"/>
      <c r="D101" s="85">
        <v>3</v>
      </c>
      <c r="E101" s="23"/>
      <c r="F101" s="91" t="s">
        <v>207</v>
      </c>
      <c r="G101" s="86">
        <v>1200</v>
      </c>
      <c r="H101" s="86">
        <v>1200</v>
      </c>
      <c r="I101" s="601">
        <v>1178</v>
      </c>
      <c r="K101" s="14"/>
    </row>
    <row r="102" spans="1:11" ht="16.5" customHeight="1">
      <c r="A102" s="39"/>
      <c r="B102" s="91"/>
      <c r="C102" s="85"/>
      <c r="D102" s="85">
        <v>4</v>
      </c>
      <c r="E102" s="97"/>
      <c r="F102" s="91" t="s">
        <v>490</v>
      </c>
      <c r="G102" s="88"/>
      <c r="H102" s="86">
        <f>1188-1188</f>
        <v>0</v>
      </c>
      <c r="I102" s="601"/>
      <c r="K102" s="14"/>
    </row>
    <row r="103" spans="1:11" ht="16.5" customHeight="1">
      <c r="A103" s="39"/>
      <c r="B103" s="91"/>
      <c r="C103" s="85"/>
      <c r="D103" s="85"/>
      <c r="E103" s="97"/>
      <c r="F103" s="419" t="s">
        <v>63</v>
      </c>
      <c r="G103" s="88">
        <f>SUM(G101:G102)</f>
        <v>1200</v>
      </c>
      <c r="H103" s="88">
        <f>SUM(H101:H102)</f>
        <v>1200</v>
      </c>
      <c r="I103" s="602">
        <f>SUM(I101:I102)</f>
        <v>1178</v>
      </c>
      <c r="K103" s="14"/>
    </row>
    <row r="104" spans="1:11" ht="16.5" customHeight="1">
      <c r="A104" s="39"/>
      <c r="B104" s="91"/>
      <c r="C104" s="85"/>
      <c r="D104" s="85"/>
      <c r="E104" s="97"/>
      <c r="F104" s="248"/>
      <c r="G104" s="88"/>
      <c r="H104" s="86"/>
      <c r="I104" s="601"/>
      <c r="K104" s="14"/>
    </row>
    <row r="105" spans="1:11" ht="16.5" customHeight="1">
      <c r="A105" s="39"/>
      <c r="B105" s="91">
        <v>10</v>
      </c>
      <c r="C105" s="85"/>
      <c r="D105" s="85"/>
      <c r="E105" s="97"/>
      <c r="F105" s="247" t="s">
        <v>295</v>
      </c>
      <c r="G105" s="88"/>
      <c r="H105" s="86"/>
      <c r="I105" s="611"/>
      <c r="K105" s="14"/>
    </row>
    <row r="106" spans="1:11" ht="16.5" customHeight="1">
      <c r="A106" s="39"/>
      <c r="B106" s="91"/>
      <c r="C106" s="85">
        <v>1</v>
      </c>
      <c r="D106" s="85"/>
      <c r="E106" s="23" t="s">
        <v>102</v>
      </c>
      <c r="F106" s="91"/>
      <c r="G106" s="88"/>
      <c r="H106" s="302"/>
      <c r="I106" s="601"/>
      <c r="K106" s="14"/>
    </row>
    <row r="107" spans="1:11" ht="16.5" customHeight="1">
      <c r="A107" s="39"/>
      <c r="B107" s="91"/>
      <c r="C107" s="85"/>
      <c r="D107" s="85">
        <v>4</v>
      </c>
      <c r="E107" s="97"/>
      <c r="F107" s="91" t="s">
        <v>1027</v>
      </c>
      <c r="G107" s="88"/>
      <c r="H107" s="302">
        <v>920</v>
      </c>
      <c r="I107" s="601">
        <v>0</v>
      </c>
      <c r="K107" s="14"/>
    </row>
    <row r="108" spans="1:11" ht="16.5" customHeight="1">
      <c r="A108" s="39"/>
      <c r="B108" s="91"/>
      <c r="C108" s="85"/>
      <c r="D108" s="85"/>
      <c r="E108" s="97"/>
      <c r="F108" s="107" t="s">
        <v>63</v>
      </c>
      <c r="G108" s="88"/>
      <c r="H108" s="430">
        <f>SUM(H107)</f>
        <v>920</v>
      </c>
      <c r="I108" s="602">
        <f>SUM(I107)</f>
        <v>0</v>
      </c>
      <c r="K108" s="14"/>
    </row>
    <row r="109" spans="1:11" ht="16.5" customHeight="1">
      <c r="A109" s="39"/>
      <c r="B109" s="91"/>
      <c r="C109" s="85"/>
      <c r="D109" s="85"/>
      <c r="E109" s="97"/>
      <c r="F109" s="247"/>
      <c r="G109" s="88"/>
      <c r="H109" s="302"/>
      <c r="I109" s="601"/>
      <c r="K109" s="14"/>
    </row>
    <row r="110" spans="1:11" ht="16.5" customHeight="1">
      <c r="A110" s="39"/>
      <c r="B110" s="91">
        <v>11</v>
      </c>
      <c r="C110" s="85"/>
      <c r="D110" s="85"/>
      <c r="E110" s="97"/>
      <c r="F110" s="247" t="s">
        <v>296</v>
      </c>
      <c r="G110" s="88"/>
      <c r="H110" s="302"/>
      <c r="I110" s="601"/>
      <c r="K110" s="14"/>
    </row>
    <row r="111" spans="1:11" ht="16.5" customHeight="1">
      <c r="A111" s="39"/>
      <c r="B111" s="91"/>
      <c r="C111" s="85">
        <v>1</v>
      </c>
      <c r="D111" s="85"/>
      <c r="E111" s="23" t="s">
        <v>102</v>
      </c>
      <c r="F111" s="91"/>
      <c r="G111" s="88"/>
      <c r="H111" s="302"/>
      <c r="I111" s="601"/>
      <c r="K111" s="14"/>
    </row>
    <row r="112" spans="1:11" ht="16.5" customHeight="1">
      <c r="A112" s="39"/>
      <c r="B112" s="91"/>
      <c r="C112" s="85"/>
      <c r="D112" s="85">
        <v>3</v>
      </c>
      <c r="E112" s="23"/>
      <c r="F112" s="91" t="s">
        <v>968</v>
      </c>
      <c r="G112" s="88"/>
      <c r="H112" s="302">
        <v>1520</v>
      </c>
      <c r="I112" s="302">
        <v>1425</v>
      </c>
      <c r="J112" s="618"/>
      <c r="K112" s="14"/>
    </row>
    <row r="113" spans="1:11" ht="16.5" customHeight="1">
      <c r="A113" s="39"/>
      <c r="B113" s="91"/>
      <c r="C113" s="85"/>
      <c r="D113" s="85">
        <v>4</v>
      </c>
      <c r="E113" s="97"/>
      <c r="F113" s="91" t="s">
        <v>415</v>
      </c>
      <c r="G113" s="86">
        <v>700</v>
      </c>
      <c r="H113" s="86">
        <v>700</v>
      </c>
      <c r="I113" s="601">
        <v>1011</v>
      </c>
      <c r="K113" s="14"/>
    </row>
    <row r="114" spans="1:11" ht="16.5" customHeight="1">
      <c r="A114" s="39"/>
      <c r="B114" s="91"/>
      <c r="C114" s="85"/>
      <c r="D114" s="85">
        <v>4</v>
      </c>
      <c r="E114" s="97"/>
      <c r="F114" s="91" t="s">
        <v>298</v>
      </c>
      <c r="G114" s="86">
        <v>200</v>
      </c>
      <c r="H114" s="86">
        <v>200</v>
      </c>
      <c r="I114" s="601">
        <v>100</v>
      </c>
      <c r="K114" s="14"/>
    </row>
    <row r="115" spans="1:11" ht="16.5" customHeight="1">
      <c r="A115" s="39"/>
      <c r="B115" s="91"/>
      <c r="C115" s="85"/>
      <c r="D115" s="85">
        <v>4</v>
      </c>
      <c r="E115" s="97"/>
      <c r="F115" s="91" t="s">
        <v>975</v>
      </c>
      <c r="G115" s="86">
        <v>100</v>
      </c>
      <c r="H115" s="86">
        <v>100</v>
      </c>
      <c r="I115" s="601">
        <v>80</v>
      </c>
      <c r="K115" s="14"/>
    </row>
    <row r="116" spans="1:11" ht="16.5" customHeight="1">
      <c r="A116" s="39"/>
      <c r="B116" s="91"/>
      <c r="C116" s="85"/>
      <c r="D116" s="85">
        <v>4</v>
      </c>
      <c r="E116" s="97"/>
      <c r="F116" s="91" t="s">
        <v>315</v>
      </c>
      <c r="G116" s="86">
        <v>1200</v>
      </c>
      <c r="H116" s="86">
        <v>1200</v>
      </c>
      <c r="I116" s="601">
        <v>460</v>
      </c>
      <c r="K116" s="14"/>
    </row>
    <row r="117" spans="1:11" ht="16.5" customHeight="1">
      <c r="A117" s="39"/>
      <c r="B117" s="91"/>
      <c r="C117" s="85"/>
      <c r="D117" s="85">
        <v>4</v>
      </c>
      <c r="E117" s="97"/>
      <c r="F117" s="91" t="s">
        <v>389</v>
      </c>
      <c r="G117" s="86">
        <v>3000</v>
      </c>
      <c r="H117" s="86">
        <v>3000</v>
      </c>
      <c r="I117" s="601">
        <v>2273</v>
      </c>
      <c r="K117" s="14"/>
    </row>
    <row r="118" spans="1:11" ht="16.5" customHeight="1">
      <c r="A118" s="39"/>
      <c r="B118" s="91"/>
      <c r="C118" s="85"/>
      <c r="D118" s="85">
        <v>4</v>
      </c>
      <c r="E118" s="97"/>
      <c r="F118" s="91" t="s">
        <v>377</v>
      </c>
      <c r="G118" s="86">
        <v>1200</v>
      </c>
      <c r="H118" s="86">
        <v>1200</v>
      </c>
      <c r="I118" s="601">
        <v>1045</v>
      </c>
      <c r="K118" s="14"/>
    </row>
    <row r="119" spans="1:11" ht="16.5" customHeight="1">
      <c r="A119" s="39"/>
      <c r="B119" s="91"/>
      <c r="C119" s="85"/>
      <c r="D119" s="85">
        <v>4</v>
      </c>
      <c r="E119" s="97"/>
      <c r="F119" s="91" t="s">
        <v>378</v>
      </c>
      <c r="G119" s="86">
        <v>200</v>
      </c>
      <c r="H119" s="86">
        <v>200</v>
      </c>
      <c r="I119" s="601">
        <v>260</v>
      </c>
      <c r="K119" s="14"/>
    </row>
    <row r="120" spans="1:11" ht="16.5" customHeight="1">
      <c r="A120" s="39"/>
      <c r="B120" s="91"/>
      <c r="C120" s="85"/>
      <c r="D120" s="85">
        <v>4</v>
      </c>
      <c r="E120" s="97"/>
      <c r="F120" s="91" t="s">
        <v>379</v>
      </c>
      <c r="G120" s="86">
        <v>200</v>
      </c>
      <c r="H120" s="86">
        <v>200</v>
      </c>
      <c r="I120" s="601">
        <v>200</v>
      </c>
      <c r="K120" s="14"/>
    </row>
    <row r="121" spans="1:11" ht="16.5" customHeight="1">
      <c r="A121" s="39"/>
      <c r="B121" s="91"/>
      <c r="C121" s="85"/>
      <c r="D121" s="85">
        <v>4</v>
      </c>
      <c r="E121" s="97"/>
      <c r="F121" s="91" t="s">
        <v>390</v>
      </c>
      <c r="G121" s="86">
        <v>550</v>
      </c>
      <c r="H121" s="86">
        <v>550</v>
      </c>
      <c r="I121" s="601">
        <v>396</v>
      </c>
      <c r="K121" s="14"/>
    </row>
    <row r="122" spans="1:11" ht="32.25" customHeight="1">
      <c r="A122" s="39"/>
      <c r="B122" s="91"/>
      <c r="C122" s="85"/>
      <c r="D122" s="85">
        <v>5</v>
      </c>
      <c r="E122" s="97"/>
      <c r="F122" s="697" t="s">
        <v>1075</v>
      </c>
      <c r="G122" s="86">
        <v>150</v>
      </c>
      <c r="H122" s="86">
        <v>3</v>
      </c>
      <c r="I122" s="601">
        <v>0</v>
      </c>
      <c r="K122" s="14"/>
    </row>
    <row r="123" spans="1:11" ht="16.5" customHeight="1">
      <c r="A123" s="39"/>
      <c r="B123" s="91"/>
      <c r="C123" s="85"/>
      <c r="D123" s="85"/>
      <c r="E123" s="97"/>
      <c r="F123" s="419" t="s">
        <v>63</v>
      </c>
      <c r="G123" s="88">
        <f>SUM(G113:G122)</f>
        <v>7500</v>
      </c>
      <c r="H123" s="430">
        <f>SUM(H112:H122)</f>
        <v>8873</v>
      </c>
      <c r="I123" s="602">
        <f>SUM(I112:I122)</f>
        <v>7250</v>
      </c>
      <c r="K123" s="14"/>
    </row>
    <row r="124" spans="1:11" ht="16.5" customHeight="1">
      <c r="A124" s="39"/>
      <c r="B124" s="91"/>
      <c r="C124" s="91"/>
      <c r="D124" s="85"/>
      <c r="E124" s="97"/>
      <c r="F124" s="419"/>
      <c r="G124" s="88"/>
      <c r="H124" s="302"/>
      <c r="I124" s="601"/>
      <c r="K124" s="14"/>
    </row>
    <row r="125" spans="1:11" ht="16.5" customHeight="1">
      <c r="A125" s="39"/>
      <c r="B125" s="91">
        <v>12</v>
      </c>
      <c r="C125" s="91"/>
      <c r="D125" s="85"/>
      <c r="E125" s="97"/>
      <c r="F125" s="247" t="s">
        <v>297</v>
      </c>
      <c r="G125" s="88"/>
      <c r="H125" s="302"/>
      <c r="I125" s="601"/>
      <c r="K125" s="14"/>
    </row>
    <row r="126" spans="1:11" ht="16.5" customHeight="1">
      <c r="A126" s="39"/>
      <c r="B126" s="91"/>
      <c r="C126" s="91"/>
      <c r="D126" s="85"/>
      <c r="E126" s="97"/>
      <c r="F126" s="419"/>
      <c r="G126" s="88"/>
      <c r="H126" s="302"/>
      <c r="I126" s="601"/>
      <c r="K126" s="14"/>
    </row>
    <row r="127" spans="1:11" ht="16.5" customHeight="1">
      <c r="A127" s="39"/>
      <c r="B127" s="91">
        <v>13</v>
      </c>
      <c r="C127" s="91"/>
      <c r="D127" s="85"/>
      <c r="E127" s="97"/>
      <c r="F127" s="247" t="s">
        <v>299</v>
      </c>
      <c r="G127" s="88"/>
      <c r="H127" s="302"/>
      <c r="I127" s="601"/>
      <c r="K127" s="14"/>
    </row>
    <row r="128" spans="1:11" ht="16.5" customHeight="1">
      <c r="A128" s="39"/>
      <c r="B128" s="91"/>
      <c r="C128" s="85"/>
      <c r="D128" s="85"/>
      <c r="E128" s="97"/>
      <c r="F128" s="248"/>
      <c r="G128" s="88"/>
      <c r="H128" s="302"/>
      <c r="I128" s="601"/>
      <c r="K128" s="14"/>
    </row>
    <row r="129" spans="1:11" ht="16.5" customHeight="1">
      <c r="A129" s="39"/>
      <c r="B129" s="91">
        <v>14</v>
      </c>
      <c r="C129" s="85"/>
      <c r="D129" s="85"/>
      <c r="E129" s="97"/>
      <c r="F129" s="247" t="s">
        <v>281</v>
      </c>
      <c r="G129" s="88"/>
      <c r="H129" s="302"/>
      <c r="I129" s="601"/>
      <c r="K129" s="14"/>
    </row>
    <row r="130" spans="1:11" ht="16.5" customHeight="1">
      <c r="A130" s="39"/>
      <c r="B130" s="91"/>
      <c r="C130" s="85"/>
      <c r="D130" s="85"/>
      <c r="E130" s="97"/>
      <c r="F130" s="248"/>
      <c r="G130" s="88"/>
      <c r="H130" s="302"/>
      <c r="I130" s="601"/>
      <c r="K130" s="14"/>
    </row>
    <row r="131" spans="1:11" ht="16.5" customHeight="1">
      <c r="A131" s="39"/>
      <c r="B131" s="91">
        <v>15</v>
      </c>
      <c r="C131" s="85"/>
      <c r="D131" s="85"/>
      <c r="E131" s="97"/>
      <c r="F131" s="247" t="s">
        <v>242</v>
      </c>
      <c r="G131" s="88"/>
      <c r="H131" s="302"/>
      <c r="I131" s="601"/>
      <c r="K131" s="14"/>
    </row>
    <row r="132" spans="1:11" ht="16.5" customHeight="1">
      <c r="A132" s="39"/>
      <c r="B132" s="91"/>
      <c r="C132" s="85"/>
      <c r="D132" s="85"/>
      <c r="E132" s="97"/>
      <c r="F132" s="419"/>
      <c r="G132" s="88"/>
      <c r="H132" s="302"/>
      <c r="I132" s="601"/>
      <c r="K132" s="14"/>
    </row>
    <row r="133" spans="1:11" ht="16.5" customHeight="1">
      <c r="A133" s="39"/>
      <c r="B133" s="91">
        <v>16</v>
      </c>
      <c r="C133" s="85"/>
      <c r="D133" s="85"/>
      <c r="E133" s="97"/>
      <c r="F133" s="247" t="s">
        <v>321</v>
      </c>
      <c r="G133" s="88"/>
      <c r="H133" s="302"/>
      <c r="I133" s="601"/>
      <c r="K133" s="14"/>
    </row>
    <row r="134" spans="1:11" ht="16.5" customHeight="1">
      <c r="A134" s="39"/>
      <c r="B134" s="91"/>
      <c r="C134" s="85"/>
      <c r="D134" s="85"/>
      <c r="E134" s="97"/>
      <c r="F134" s="419"/>
      <c r="G134" s="88"/>
      <c r="H134" s="302"/>
      <c r="I134" s="601"/>
      <c r="K134" s="14"/>
    </row>
    <row r="135" spans="1:11" ht="16.5" customHeight="1">
      <c r="A135" s="39"/>
      <c r="B135" s="91">
        <v>17</v>
      </c>
      <c r="C135" s="85"/>
      <c r="D135" s="85"/>
      <c r="E135" s="97"/>
      <c r="F135" s="247" t="s">
        <v>243</v>
      </c>
      <c r="G135" s="88"/>
      <c r="H135" s="302"/>
      <c r="I135" s="601"/>
      <c r="K135" s="14"/>
    </row>
    <row r="136" spans="1:11" ht="16.5" customHeight="1">
      <c r="A136" s="39"/>
      <c r="B136" s="91"/>
      <c r="C136" s="85">
        <v>1</v>
      </c>
      <c r="D136" s="85"/>
      <c r="E136" s="23" t="s">
        <v>102</v>
      </c>
      <c r="F136" s="91"/>
      <c r="G136" s="88"/>
      <c r="H136" s="302"/>
      <c r="I136" s="601"/>
      <c r="K136" s="14"/>
    </row>
    <row r="137" spans="1:11" ht="16.5" customHeight="1">
      <c r="A137" s="39"/>
      <c r="B137" s="91"/>
      <c r="C137" s="85"/>
      <c r="D137" s="85">
        <v>1</v>
      </c>
      <c r="E137" s="97"/>
      <c r="F137" s="91" t="s">
        <v>226</v>
      </c>
      <c r="G137" s="88"/>
      <c r="H137" s="302">
        <v>1305</v>
      </c>
      <c r="I137" s="601">
        <v>1305</v>
      </c>
      <c r="K137" s="14"/>
    </row>
    <row r="138" spans="1:11" ht="16.5" customHeight="1">
      <c r="A138" s="39"/>
      <c r="B138" s="91"/>
      <c r="C138" s="85"/>
      <c r="D138" s="85">
        <v>2</v>
      </c>
      <c r="E138" s="97"/>
      <c r="F138" s="91" t="s">
        <v>227</v>
      </c>
      <c r="G138" s="88"/>
      <c r="H138" s="302">
        <v>228</v>
      </c>
      <c r="I138" s="601">
        <v>114</v>
      </c>
      <c r="K138" s="14"/>
    </row>
    <row r="139" spans="1:11" ht="16.5" customHeight="1">
      <c r="A139" s="39"/>
      <c r="B139" s="91"/>
      <c r="C139" s="85"/>
      <c r="D139" s="85"/>
      <c r="E139" s="97"/>
      <c r="F139" s="661" t="s">
        <v>63</v>
      </c>
      <c r="G139" s="88"/>
      <c r="H139" s="430">
        <f>SUM(H137:H138)</f>
        <v>1533</v>
      </c>
      <c r="I139" s="602">
        <f>SUM(I137:I138)</f>
        <v>1419</v>
      </c>
      <c r="K139" s="14"/>
    </row>
    <row r="140" spans="1:11" ht="16.5" customHeight="1">
      <c r="A140" s="39"/>
      <c r="B140" s="91"/>
      <c r="C140" s="85"/>
      <c r="D140" s="85"/>
      <c r="E140" s="97"/>
      <c r="F140" s="419"/>
      <c r="G140" s="88"/>
      <c r="H140" s="302"/>
      <c r="I140" s="601"/>
      <c r="K140" s="14"/>
    </row>
    <row r="141" spans="1:11" ht="16.5" customHeight="1">
      <c r="A141" s="39"/>
      <c r="B141" s="91">
        <v>18</v>
      </c>
      <c r="C141" s="85"/>
      <c r="D141" s="85"/>
      <c r="E141" s="97"/>
      <c r="F141" s="247" t="s">
        <v>282</v>
      </c>
      <c r="G141" s="88"/>
      <c r="H141" s="302"/>
      <c r="I141" s="601"/>
      <c r="K141" s="14"/>
    </row>
    <row r="142" spans="1:11" ht="16.5" customHeight="1">
      <c r="A142" s="39"/>
      <c r="B142" s="91"/>
      <c r="C142" s="85">
        <v>1</v>
      </c>
      <c r="D142" s="85"/>
      <c r="E142" s="23" t="s">
        <v>102</v>
      </c>
      <c r="F142" s="91"/>
      <c r="G142" s="88"/>
      <c r="H142" s="302"/>
      <c r="I142" s="601"/>
      <c r="K142" s="14"/>
    </row>
    <row r="143" spans="1:11" ht="16.5" customHeight="1">
      <c r="A143" s="39"/>
      <c r="B143" s="91"/>
      <c r="C143" s="85"/>
      <c r="D143" s="85">
        <v>1</v>
      </c>
      <c r="E143" s="97"/>
      <c r="F143" s="91" t="s">
        <v>226</v>
      </c>
      <c r="G143" s="86">
        <v>9000</v>
      </c>
      <c r="H143" s="302">
        <v>28300</v>
      </c>
      <c r="I143" s="601">
        <v>19574</v>
      </c>
      <c r="K143" s="14"/>
    </row>
    <row r="144" spans="1:11" ht="16.5" customHeight="1">
      <c r="A144" s="39"/>
      <c r="B144" s="91"/>
      <c r="C144" s="85"/>
      <c r="D144" s="85">
        <v>2</v>
      </c>
      <c r="E144" s="97"/>
      <c r="F144" s="91" t="s">
        <v>227</v>
      </c>
      <c r="G144" s="86">
        <v>900</v>
      </c>
      <c r="H144" s="302">
        <v>2830</v>
      </c>
      <c r="I144" s="601">
        <v>1954</v>
      </c>
      <c r="K144" s="14"/>
    </row>
    <row r="145" spans="1:11" ht="16.5" customHeight="1">
      <c r="A145" s="39"/>
      <c r="B145" s="91"/>
      <c r="C145" s="85"/>
      <c r="D145" s="85">
        <v>3</v>
      </c>
      <c r="E145" s="97"/>
      <c r="F145" s="91" t="s">
        <v>98</v>
      </c>
      <c r="G145" s="86">
        <v>0</v>
      </c>
      <c r="H145" s="302">
        <v>4800</v>
      </c>
      <c r="I145" s="601">
        <v>4605</v>
      </c>
      <c r="K145" s="14"/>
    </row>
    <row r="146" spans="1:11" ht="16.5" customHeight="1">
      <c r="A146" s="39"/>
      <c r="B146" s="91"/>
      <c r="C146" s="85"/>
      <c r="D146" s="85"/>
      <c r="E146" s="97"/>
      <c r="F146" s="419" t="s">
        <v>63</v>
      </c>
      <c r="G146" s="88">
        <f t="shared" ref="G146" si="22">SUM(G143:G145)</f>
        <v>9900</v>
      </c>
      <c r="H146" s="430">
        <f t="shared" ref="H146:I146" si="23">SUM(H143:H145)</f>
        <v>35930</v>
      </c>
      <c r="I146" s="602">
        <f t="shared" si="23"/>
        <v>26133</v>
      </c>
      <c r="K146" s="14"/>
    </row>
    <row r="147" spans="1:11" ht="16.5" customHeight="1">
      <c r="A147" s="39"/>
      <c r="B147" s="91"/>
      <c r="C147" s="85"/>
      <c r="D147" s="85"/>
      <c r="E147" s="97"/>
      <c r="F147" s="419"/>
      <c r="G147" s="88"/>
      <c r="H147" s="302"/>
      <c r="I147" s="601"/>
      <c r="K147" s="14"/>
    </row>
    <row r="148" spans="1:11" ht="16.5" customHeight="1">
      <c r="A148" s="39"/>
      <c r="B148" s="91"/>
      <c r="C148" s="85">
        <v>2</v>
      </c>
      <c r="D148" s="85"/>
      <c r="E148" s="97"/>
      <c r="F148" s="419" t="s">
        <v>99</v>
      </c>
      <c r="G148" s="88"/>
      <c r="H148" s="302"/>
      <c r="I148" s="601"/>
      <c r="K148" s="14"/>
    </row>
    <row r="149" spans="1:11" ht="16.5" customHeight="1">
      <c r="A149" s="39"/>
      <c r="B149" s="91"/>
      <c r="C149" s="85"/>
      <c r="D149" s="85">
        <v>18</v>
      </c>
      <c r="E149" s="97"/>
      <c r="F149" s="245" t="s">
        <v>469</v>
      </c>
      <c r="G149" s="286"/>
      <c r="H149" s="302">
        <v>53</v>
      </c>
      <c r="I149" s="601">
        <v>51</v>
      </c>
      <c r="K149" s="14"/>
    </row>
    <row r="150" spans="1:11" ht="16.5" customHeight="1">
      <c r="A150" s="39"/>
      <c r="B150" s="91"/>
      <c r="C150" s="85"/>
      <c r="D150" s="85">
        <v>2</v>
      </c>
      <c r="E150" s="97"/>
      <c r="F150" s="91" t="s">
        <v>293</v>
      </c>
      <c r="G150" s="286"/>
      <c r="H150" s="302">
        <v>14</v>
      </c>
      <c r="I150" s="601">
        <v>14</v>
      </c>
      <c r="K150" s="14"/>
    </row>
    <row r="151" spans="1:11" ht="16.5" customHeight="1">
      <c r="A151" s="39"/>
      <c r="B151" s="91"/>
      <c r="C151" s="85"/>
      <c r="D151" s="17"/>
      <c r="E151" s="23"/>
      <c r="F151" s="419" t="s">
        <v>63</v>
      </c>
      <c r="G151" s="286"/>
      <c r="H151" s="430">
        <f t="shared" ref="H151:I151" si="24">SUM(H149:H150)</f>
        <v>67</v>
      </c>
      <c r="I151" s="602">
        <f t="shared" si="24"/>
        <v>65</v>
      </c>
      <c r="K151" s="14"/>
    </row>
    <row r="152" spans="1:11" ht="16.5" customHeight="1">
      <c r="A152" s="39"/>
      <c r="B152" s="91"/>
      <c r="C152" s="85"/>
      <c r="D152" s="17"/>
      <c r="E152" s="23"/>
      <c r="F152" s="107"/>
      <c r="G152" s="286"/>
      <c r="H152" s="302"/>
      <c r="I152" s="601"/>
      <c r="K152" s="14"/>
    </row>
    <row r="153" spans="1:11" ht="16.5" customHeight="1">
      <c r="A153" s="39"/>
      <c r="B153" s="91"/>
      <c r="C153" s="85"/>
      <c r="D153" s="85"/>
      <c r="E153" s="97"/>
      <c r="F153" s="91"/>
      <c r="G153" s="286"/>
      <c r="H153" s="302"/>
      <c r="I153" s="601"/>
      <c r="K153" s="14"/>
    </row>
    <row r="154" spans="1:11" ht="16.5" customHeight="1">
      <c r="A154" s="39"/>
      <c r="B154" s="91"/>
      <c r="C154" s="85"/>
      <c r="D154" s="17"/>
      <c r="E154" s="23"/>
      <c r="F154" s="247" t="s">
        <v>101</v>
      </c>
      <c r="G154" s="286">
        <f>G146</f>
        <v>9900</v>
      </c>
      <c r="H154" s="430">
        <f>+H146+H151</f>
        <v>35997</v>
      </c>
      <c r="I154" s="602">
        <f>+I146+I151</f>
        <v>26198</v>
      </c>
      <c r="K154" s="14"/>
    </row>
    <row r="155" spans="1:11" ht="16.5" customHeight="1">
      <c r="A155" s="39"/>
      <c r="B155" s="91"/>
      <c r="C155" s="85"/>
      <c r="D155" s="17"/>
      <c r="E155" s="23"/>
      <c r="F155" s="247"/>
      <c r="G155" s="286"/>
      <c r="H155" s="302"/>
      <c r="I155" s="601"/>
      <c r="K155" s="14"/>
    </row>
    <row r="156" spans="1:11" ht="16.5" customHeight="1">
      <c r="A156" s="39"/>
      <c r="B156" s="91">
        <v>19</v>
      </c>
      <c r="C156" s="85"/>
      <c r="D156" s="85"/>
      <c r="E156" s="97"/>
      <c r="F156" s="311" t="s">
        <v>300</v>
      </c>
      <c r="G156" s="286"/>
      <c r="H156" s="302"/>
      <c r="I156" s="601"/>
      <c r="K156" s="14"/>
    </row>
    <row r="157" spans="1:11" ht="16.5" customHeight="1">
      <c r="A157" s="39"/>
      <c r="B157" s="91"/>
      <c r="C157" s="85"/>
      <c r="D157" s="85"/>
      <c r="E157" s="97"/>
      <c r="F157" s="419"/>
      <c r="G157" s="286"/>
      <c r="H157" s="302"/>
      <c r="I157" s="601"/>
      <c r="K157" s="14"/>
    </row>
    <row r="158" spans="1:11" ht="16.5" customHeight="1">
      <c r="A158" s="39"/>
      <c r="B158" s="91">
        <v>20</v>
      </c>
      <c r="C158" s="85"/>
      <c r="D158" s="85"/>
      <c r="E158" s="97"/>
      <c r="F158" s="311" t="s">
        <v>284</v>
      </c>
      <c r="G158" s="286"/>
      <c r="H158" s="302"/>
      <c r="I158" s="601"/>
      <c r="K158" s="14"/>
    </row>
    <row r="159" spans="1:11" ht="16.5" customHeight="1">
      <c r="A159" s="39"/>
      <c r="B159" s="91"/>
      <c r="C159" s="85">
        <v>1</v>
      </c>
      <c r="D159" s="85"/>
      <c r="E159" s="418" t="s">
        <v>97</v>
      </c>
      <c r="F159" s="91"/>
      <c r="G159" s="286"/>
      <c r="H159" s="302"/>
      <c r="I159" s="601"/>
      <c r="K159" s="14"/>
    </row>
    <row r="160" spans="1:11" ht="16.5" customHeight="1">
      <c r="A160" s="39"/>
      <c r="B160" s="91"/>
      <c r="C160" s="85"/>
      <c r="D160" s="85">
        <v>1</v>
      </c>
      <c r="E160" s="97"/>
      <c r="F160" s="91" t="s">
        <v>226</v>
      </c>
      <c r="G160" s="195">
        <v>400</v>
      </c>
      <c r="H160" s="302">
        <v>400</v>
      </c>
      <c r="I160" s="601">
        <v>50</v>
      </c>
      <c r="K160" s="14"/>
    </row>
    <row r="161" spans="1:11" ht="16.5" customHeight="1">
      <c r="A161" s="39"/>
      <c r="B161" s="91"/>
      <c r="C161" s="85"/>
      <c r="D161" s="85">
        <v>2</v>
      </c>
      <c r="E161" s="97"/>
      <c r="F161" s="91" t="s">
        <v>227</v>
      </c>
      <c r="G161" s="195">
        <v>80</v>
      </c>
      <c r="H161" s="302">
        <v>80</v>
      </c>
      <c r="I161" s="601">
        <v>9</v>
      </c>
      <c r="K161" s="14"/>
    </row>
    <row r="162" spans="1:11" ht="16.5" customHeight="1">
      <c r="A162" s="39"/>
      <c r="B162" s="91"/>
      <c r="C162" s="85"/>
      <c r="D162" s="85">
        <v>3</v>
      </c>
      <c r="E162" s="97"/>
      <c r="F162" s="245" t="s">
        <v>98</v>
      </c>
      <c r="G162" s="195">
        <v>5486</v>
      </c>
      <c r="H162" s="302">
        <v>4986</v>
      </c>
      <c r="I162" s="601">
        <v>3380</v>
      </c>
      <c r="K162" s="14"/>
    </row>
    <row r="163" spans="1:11" ht="16.5" customHeight="1">
      <c r="A163" s="39"/>
      <c r="B163" s="91"/>
      <c r="C163" s="85"/>
      <c r="D163" s="85"/>
      <c r="E163" s="97"/>
      <c r="F163" s="419" t="s">
        <v>63</v>
      </c>
      <c r="G163" s="88">
        <f t="shared" ref="G163" si="25">SUM(G160:G162)</f>
        <v>5966</v>
      </c>
      <c r="H163" s="430">
        <f t="shared" ref="H163:I163" si="26">SUM(H160:H162)</f>
        <v>5466</v>
      </c>
      <c r="I163" s="602">
        <f t="shared" si="26"/>
        <v>3439</v>
      </c>
      <c r="K163" s="14"/>
    </row>
    <row r="164" spans="1:11" ht="16.5" customHeight="1">
      <c r="A164" s="39"/>
      <c r="B164" s="91"/>
      <c r="C164" s="85"/>
      <c r="D164" s="85"/>
      <c r="E164" s="97"/>
      <c r="F164" s="419"/>
      <c r="G164" s="88"/>
      <c r="H164" s="302"/>
      <c r="I164" s="601"/>
      <c r="K164" s="14"/>
    </row>
    <row r="165" spans="1:11" ht="16.5" customHeight="1">
      <c r="A165" s="39"/>
      <c r="B165" s="91"/>
      <c r="C165" s="85">
        <v>2</v>
      </c>
      <c r="D165" s="85"/>
      <c r="E165" s="23" t="s">
        <v>99</v>
      </c>
      <c r="F165" s="419"/>
      <c r="G165" s="88"/>
      <c r="H165" s="302"/>
      <c r="I165" s="601"/>
      <c r="K165" s="14"/>
    </row>
    <row r="166" spans="1:11" ht="16.5" customHeight="1">
      <c r="A166" s="39"/>
      <c r="B166" s="91"/>
      <c r="C166" s="85"/>
      <c r="D166" s="85"/>
      <c r="E166" s="97"/>
      <c r="F166" s="419"/>
      <c r="G166" s="88"/>
      <c r="H166" s="302"/>
      <c r="I166" s="601"/>
      <c r="K166" s="14"/>
    </row>
    <row r="167" spans="1:11" ht="16.5" customHeight="1">
      <c r="A167" s="98"/>
      <c r="B167" s="91">
        <v>21</v>
      </c>
      <c r="C167" s="85"/>
      <c r="D167" s="85"/>
      <c r="E167" s="97"/>
      <c r="F167" s="247" t="s">
        <v>285</v>
      </c>
      <c r="G167" s="86"/>
      <c r="H167" s="302"/>
      <c r="I167" s="601"/>
      <c r="K167" s="14"/>
    </row>
    <row r="168" spans="1:11" ht="16.5" customHeight="1">
      <c r="A168" s="98"/>
      <c r="B168" s="91"/>
      <c r="C168" s="85">
        <v>1</v>
      </c>
      <c r="D168" s="85"/>
      <c r="E168" s="23" t="s">
        <v>97</v>
      </c>
      <c r="F168" s="91"/>
      <c r="G168" s="86"/>
      <c r="H168" s="302"/>
      <c r="I168" s="601"/>
      <c r="K168" s="14"/>
    </row>
    <row r="169" spans="1:11" ht="16.5" customHeight="1">
      <c r="A169" s="98"/>
      <c r="B169" s="91"/>
      <c r="C169" s="85"/>
      <c r="D169" s="85">
        <v>3</v>
      </c>
      <c r="E169" s="97"/>
      <c r="F169" s="91" t="s">
        <v>98</v>
      </c>
      <c r="G169" s="86">
        <v>762</v>
      </c>
      <c r="H169" s="302">
        <v>1262</v>
      </c>
      <c r="I169" s="601">
        <v>1189</v>
      </c>
      <c r="K169" s="14"/>
    </row>
    <row r="170" spans="1:11" ht="16.5" customHeight="1">
      <c r="A170" s="98"/>
      <c r="B170" s="91"/>
      <c r="C170" s="85"/>
      <c r="D170" s="85"/>
      <c r="E170" s="97"/>
      <c r="F170" s="419" t="s">
        <v>63</v>
      </c>
      <c r="G170" s="88">
        <f t="shared" ref="G170" si="27">SUM(G169:G169)</f>
        <v>762</v>
      </c>
      <c r="H170" s="430">
        <f t="shared" ref="H170:I170" si="28">SUM(H169:H169)</f>
        <v>1262</v>
      </c>
      <c r="I170" s="602">
        <f t="shared" si="28"/>
        <v>1189</v>
      </c>
      <c r="K170" s="14"/>
    </row>
    <row r="171" spans="1:11" ht="16.5" customHeight="1">
      <c r="A171" s="98"/>
      <c r="B171" s="91"/>
      <c r="C171" s="85"/>
      <c r="D171" s="85"/>
      <c r="E171" s="97"/>
      <c r="F171" s="419"/>
      <c r="G171" s="88"/>
      <c r="H171" s="302"/>
      <c r="I171" s="601"/>
      <c r="K171" s="14"/>
    </row>
    <row r="172" spans="1:11" ht="16.5" customHeight="1">
      <c r="A172" s="98"/>
      <c r="B172" s="91">
        <v>22</v>
      </c>
      <c r="C172" s="85"/>
      <c r="D172" s="85"/>
      <c r="E172" s="97"/>
      <c r="F172" s="249" t="s">
        <v>213</v>
      </c>
      <c r="G172" s="88"/>
      <c r="H172" s="302"/>
      <c r="I172" s="601"/>
      <c r="K172" s="14"/>
    </row>
    <row r="173" spans="1:11" ht="16.5" customHeight="1">
      <c r="A173" s="98"/>
      <c r="B173" s="91"/>
      <c r="C173" s="85">
        <v>1</v>
      </c>
      <c r="D173" s="85"/>
      <c r="E173" s="418" t="s">
        <v>228</v>
      </c>
      <c r="F173" s="91"/>
      <c r="G173" s="88"/>
      <c r="H173" s="302"/>
      <c r="I173" s="601"/>
      <c r="K173" s="14"/>
    </row>
    <row r="174" spans="1:11" ht="16.5" customHeight="1">
      <c r="A174" s="98"/>
      <c r="B174" s="91"/>
      <c r="C174" s="85"/>
      <c r="D174" s="85">
        <v>5</v>
      </c>
      <c r="E174" s="97"/>
      <c r="F174" s="245" t="s">
        <v>229</v>
      </c>
      <c r="G174" s="86">
        <v>800</v>
      </c>
      <c r="H174" s="302">
        <v>800</v>
      </c>
      <c r="I174" s="601">
        <v>700</v>
      </c>
      <c r="K174" s="14"/>
    </row>
    <row r="175" spans="1:11" ht="16.5" customHeight="1">
      <c r="A175" s="98"/>
      <c r="B175" s="91"/>
      <c r="C175" s="85"/>
      <c r="D175" s="85"/>
      <c r="E175" s="97"/>
      <c r="F175" s="419" t="s">
        <v>63</v>
      </c>
      <c r="G175" s="88">
        <f t="shared" ref="G175" si="29">SUM(G174)</f>
        <v>800</v>
      </c>
      <c r="H175" s="430">
        <f t="shared" ref="H175:I175" si="30">SUM(H174)</f>
        <v>800</v>
      </c>
      <c r="I175" s="602">
        <f t="shared" si="30"/>
        <v>700</v>
      </c>
      <c r="K175" s="14"/>
    </row>
    <row r="176" spans="1:11" ht="16.5" customHeight="1">
      <c r="A176" s="98"/>
      <c r="B176" s="91"/>
      <c r="C176" s="85"/>
      <c r="D176" s="85"/>
      <c r="E176" s="97"/>
      <c r="F176" s="419"/>
      <c r="G176" s="86"/>
      <c r="H176" s="302"/>
      <c r="I176" s="601"/>
      <c r="K176" s="14"/>
    </row>
    <row r="177" spans="1:11" ht="16.5" customHeight="1">
      <c r="A177" s="98"/>
      <c r="B177" s="91">
        <v>23</v>
      </c>
      <c r="C177" s="85"/>
      <c r="D177" s="85"/>
      <c r="E177" s="97"/>
      <c r="F177" s="247" t="s">
        <v>212</v>
      </c>
      <c r="G177" s="86"/>
      <c r="H177" s="302"/>
      <c r="I177" s="601"/>
      <c r="K177" s="14"/>
    </row>
    <row r="178" spans="1:11" ht="16.5" customHeight="1">
      <c r="A178" s="98"/>
      <c r="B178" s="91"/>
      <c r="C178" s="85">
        <v>1</v>
      </c>
      <c r="D178" s="85"/>
      <c r="E178" s="23" t="s">
        <v>97</v>
      </c>
      <c r="F178" s="91"/>
      <c r="G178" s="86"/>
      <c r="H178" s="302"/>
      <c r="I178" s="601"/>
      <c r="K178" s="14"/>
    </row>
    <row r="179" spans="1:11" ht="16.5" customHeight="1">
      <c r="A179" s="98"/>
      <c r="B179" s="91"/>
      <c r="C179" s="85"/>
      <c r="D179" s="85">
        <v>1</v>
      </c>
      <c r="E179" s="97"/>
      <c r="F179" s="91" t="s">
        <v>226</v>
      </c>
      <c r="G179" s="86">
        <v>2340</v>
      </c>
      <c r="H179" s="302">
        <v>2040</v>
      </c>
      <c r="I179" s="601"/>
      <c r="K179" s="14"/>
    </row>
    <row r="180" spans="1:11" ht="16.5" customHeight="1">
      <c r="A180" s="98"/>
      <c r="B180" s="91"/>
      <c r="C180" s="85"/>
      <c r="D180" s="85">
        <v>2</v>
      </c>
      <c r="E180" s="97"/>
      <c r="F180" s="91" t="s">
        <v>227</v>
      </c>
      <c r="G180" s="86">
        <v>468</v>
      </c>
      <c r="H180" s="302">
        <v>468</v>
      </c>
      <c r="I180" s="601"/>
      <c r="K180" s="14"/>
    </row>
    <row r="181" spans="1:11" ht="16.5" customHeight="1">
      <c r="A181" s="98"/>
      <c r="B181" s="91"/>
      <c r="C181" s="85"/>
      <c r="D181" s="85">
        <v>3</v>
      </c>
      <c r="E181" s="97"/>
      <c r="F181" s="245" t="s">
        <v>98</v>
      </c>
      <c r="G181" s="86">
        <v>2413</v>
      </c>
      <c r="H181" s="302">
        <v>2413</v>
      </c>
      <c r="I181" s="601">
        <v>2641</v>
      </c>
      <c r="K181" s="14"/>
    </row>
    <row r="182" spans="1:11" ht="16.5" customHeight="1">
      <c r="A182" s="98"/>
      <c r="B182" s="91"/>
      <c r="C182" s="85"/>
      <c r="D182" s="17"/>
      <c r="E182" s="23"/>
      <c r="F182" s="107" t="s">
        <v>63</v>
      </c>
      <c r="G182" s="88">
        <f t="shared" ref="G182" si="31">SUM(G179:G181)</f>
        <v>5221</v>
      </c>
      <c r="H182" s="430">
        <f t="shared" ref="H182:I182" si="32">SUM(H179:H181)</f>
        <v>4921</v>
      </c>
      <c r="I182" s="602">
        <f t="shared" si="32"/>
        <v>2641</v>
      </c>
      <c r="K182" s="14"/>
    </row>
    <row r="183" spans="1:11" ht="16.5" customHeight="1">
      <c r="A183" s="98"/>
      <c r="B183" s="91"/>
      <c r="C183" s="85"/>
      <c r="D183" s="17"/>
      <c r="E183" s="23"/>
      <c r="F183" s="107"/>
      <c r="G183" s="88"/>
      <c r="H183" s="302"/>
      <c r="I183" s="601"/>
      <c r="K183" s="14"/>
    </row>
    <row r="184" spans="1:11" ht="16.5" customHeight="1">
      <c r="A184" s="98"/>
      <c r="B184" s="91"/>
      <c r="C184" s="85">
        <v>2</v>
      </c>
      <c r="D184" s="17"/>
      <c r="E184" s="23" t="s">
        <v>99</v>
      </c>
      <c r="F184" s="107"/>
      <c r="G184" s="88"/>
      <c r="H184" s="302"/>
      <c r="I184" s="601"/>
      <c r="K184" s="14"/>
    </row>
    <row r="185" spans="1:11" ht="16.5" customHeight="1">
      <c r="A185" s="98"/>
      <c r="B185" s="91"/>
      <c r="C185" s="85"/>
      <c r="D185" s="85"/>
      <c r="E185" s="23"/>
      <c r="F185" s="91"/>
      <c r="G185" s="88"/>
      <c r="H185" s="302"/>
      <c r="I185" s="601"/>
      <c r="K185" s="14"/>
    </row>
    <row r="186" spans="1:11" ht="16.5" customHeight="1">
      <c r="A186" s="98"/>
      <c r="B186" s="257">
        <v>24</v>
      </c>
      <c r="C186" s="17"/>
      <c r="D186" s="17"/>
      <c r="E186" s="23"/>
      <c r="F186" s="247" t="s">
        <v>363</v>
      </c>
      <c r="G186" s="87"/>
      <c r="H186" s="302"/>
      <c r="I186" s="601"/>
      <c r="J186" s="618"/>
      <c r="K186" s="14"/>
    </row>
    <row r="187" spans="1:11" ht="16.5" customHeight="1">
      <c r="A187" s="98"/>
      <c r="B187" s="224"/>
      <c r="C187" s="85">
        <v>1</v>
      </c>
      <c r="D187" s="85"/>
      <c r="E187" s="23" t="s">
        <v>228</v>
      </c>
      <c r="F187" s="91"/>
      <c r="G187" s="87"/>
      <c r="H187" s="302"/>
      <c r="I187" s="601"/>
      <c r="J187" s="618"/>
      <c r="K187" s="14"/>
    </row>
    <row r="188" spans="1:11" ht="16.5" customHeight="1">
      <c r="A188" s="98"/>
      <c r="B188" s="224"/>
      <c r="C188" s="85"/>
      <c r="D188" s="85">
        <v>3</v>
      </c>
      <c r="E188" s="97"/>
      <c r="F188" s="91" t="s">
        <v>98</v>
      </c>
      <c r="G188" s="41">
        <v>29394</v>
      </c>
      <c r="H188" s="302">
        <v>29394</v>
      </c>
      <c r="I188" s="601">
        <v>28887</v>
      </c>
      <c r="J188" s="618"/>
      <c r="K188" s="14"/>
    </row>
    <row r="189" spans="1:11" ht="16.5" customHeight="1">
      <c r="A189" s="98"/>
      <c r="B189" s="224"/>
      <c r="C189" s="17"/>
      <c r="D189" s="17"/>
      <c r="E189" s="23"/>
      <c r="F189" s="107" t="s">
        <v>63</v>
      </c>
      <c r="G189" s="87">
        <f t="shared" ref="G189" si="33">+G188</f>
        <v>29394</v>
      </c>
      <c r="H189" s="430">
        <f t="shared" ref="H189:I189" si="34">+H188</f>
        <v>29394</v>
      </c>
      <c r="I189" s="430">
        <f t="shared" si="34"/>
        <v>28887</v>
      </c>
      <c r="J189" s="618"/>
      <c r="K189" s="14"/>
    </row>
    <row r="190" spans="1:11" ht="16.5" customHeight="1">
      <c r="A190" s="98"/>
      <c r="B190" s="224"/>
      <c r="C190" s="17"/>
      <c r="D190" s="17"/>
      <c r="E190" s="23"/>
      <c r="F190" s="107"/>
      <c r="G190" s="87"/>
      <c r="H190" s="302"/>
      <c r="I190" s="302"/>
      <c r="J190" s="618"/>
      <c r="K190" s="14"/>
    </row>
    <row r="191" spans="1:11" ht="16.5" customHeight="1">
      <c r="A191" s="98"/>
      <c r="B191" s="257">
        <v>25</v>
      </c>
      <c r="C191" s="17"/>
      <c r="D191" s="17"/>
      <c r="E191" s="23"/>
      <c r="F191" s="247" t="s">
        <v>366</v>
      </c>
      <c r="G191" s="87"/>
      <c r="H191" s="302"/>
      <c r="I191" s="302"/>
      <c r="J191" s="618"/>
      <c r="K191" s="14"/>
    </row>
    <row r="192" spans="1:11" ht="16.5" customHeight="1">
      <c r="A192" s="98"/>
      <c r="B192" s="224"/>
      <c r="C192" s="85">
        <v>1</v>
      </c>
      <c r="D192" s="85"/>
      <c r="E192" s="23" t="s">
        <v>228</v>
      </c>
      <c r="F192" s="91"/>
      <c r="G192" s="87"/>
      <c r="H192" s="302"/>
      <c r="I192" s="302"/>
      <c r="J192" s="618"/>
      <c r="K192" s="14"/>
    </row>
    <row r="193" spans="1:11" ht="16.5" customHeight="1">
      <c r="A193" s="98"/>
      <c r="B193" s="224"/>
      <c r="C193" s="85"/>
      <c r="D193" s="85">
        <v>3</v>
      </c>
      <c r="E193" s="97"/>
      <c r="F193" s="91" t="s">
        <v>98</v>
      </c>
      <c r="G193" s="41">
        <v>1524</v>
      </c>
      <c r="H193" s="302">
        <v>1524</v>
      </c>
      <c r="I193" s="302">
        <v>1506</v>
      </c>
      <c r="J193" s="618"/>
      <c r="K193" s="14"/>
    </row>
    <row r="194" spans="1:11" ht="16.5" customHeight="1">
      <c r="A194" s="98"/>
      <c r="B194" s="224"/>
      <c r="C194" s="17"/>
      <c r="D194" s="17"/>
      <c r="E194" s="23"/>
      <c r="F194" s="107" t="s">
        <v>63</v>
      </c>
      <c r="G194" s="87">
        <f t="shared" ref="G194" si="35">SUM(G193)</f>
        <v>1524</v>
      </c>
      <c r="H194" s="430">
        <f t="shared" ref="H194:I194" si="36">SUM(H193)</f>
        <v>1524</v>
      </c>
      <c r="I194" s="430">
        <f t="shared" si="36"/>
        <v>1506</v>
      </c>
      <c r="J194" s="618"/>
      <c r="K194" s="14"/>
    </row>
    <row r="195" spans="1:11" ht="16.5" customHeight="1">
      <c r="A195" s="98"/>
      <c r="B195" s="224"/>
      <c r="C195" s="17"/>
      <c r="D195" s="17"/>
      <c r="E195" s="23"/>
      <c r="F195" s="107"/>
      <c r="G195" s="87"/>
      <c r="H195" s="302"/>
      <c r="I195" s="302"/>
      <c r="J195" s="618"/>
      <c r="K195" s="14"/>
    </row>
    <row r="196" spans="1:11" ht="34.5" customHeight="1">
      <c r="A196" s="98"/>
      <c r="B196" s="257">
        <v>26</v>
      </c>
      <c r="C196" s="17"/>
      <c r="D196" s="17"/>
      <c r="E196" s="23"/>
      <c r="F196" s="292" t="s">
        <v>397</v>
      </c>
      <c r="G196" s="87"/>
      <c r="H196" s="302"/>
      <c r="I196" s="302"/>
      <c r="J196" s="618"/>
      <c r="K196" s="14"/>
    </row>
    <row r="197" spans="1:11" ht="16.5" customHeight="1">
      <c r="A197" s="98"/>
      <c r="B197" s="257"/>
      <c r="C197" s="17"/>
      <c r="D197" s="85">
        <v>1</v>
      </c>
      <c r="E197" s="97"/>
      <c r="F197" s="91" t="s">
        <v>226</v>
      </c>
      <c r="G197" s="41">
        <v>0</v>
      </c>
      <c r="H197" s="302">
        <v>0</v>
      </c>
      <c r="I197" s="302"/>
      <c r="J197" s="618"/>
      <c r="K197" s="14"/>
    </row>
    <row r="198" spans="1:11" ht="16.5" customHeight="1">
      <c r="A198" s="98"/>
      <c r="B198" s="257"/>
      <c r="C198" s="17"/>
      <c r="D198" s="85">
        <v>2</v>
      </c>
      <c r="E198" s="97"/>
      <c r="F198" s="91" t="s">
        <v>227</v>
      </c>
      <c r="G198" s="41">
        <v>0</v>
      </c>
      <c r="H198" s="302">
        <v>0</v>
      </c>
      <c r="I198" s="302"/>
      <c r="J198" s="618"/>
      <c r="K198" s="14"/>
    </row>
    <row r="199" spans="1:11" ht="16.5" customHeight="1">
      <c r="A199" s="98"/>
      <c r="B199" s="257"/>
      <c r="C199" s="17"/>
      <c r="D199" s="85">
        <v>3</v>
      </c>
      <c r="E199" s="97"/>
      <c r="F199" s="91" t="s">
        <v>98</v>
      </c>
      <c r="G199" s="41">
        <v>6677</v>
      </c>
      <c r="H199" s="302">
        <v>6677</v>
      </c>
      <c r="I199" s="302">
        <v>2843</v>
      </c>
      <c r="J199" s="618"/>
      <c r="K199" s="14"/>
    </row>
    <row r="200" spans="1:11" ht="16.5" customHeight="1">
      <c r="A200" s="98"/>
      <c r="B200" s="257"/>
      <c r="C200" s="17"/>
      <c r="D200" s="17"/>
      <c r="E200" s="23"/>
      <c r="F200" s="107" t="s">
        <v>63</v>
      </c>
      <c r="G200" s="87">
        <f t="shared" ref="G200" si="37">SUM(G197:G199)</f>
        <v>6677</v>
      </c>
      <c r="H200" s="430">
        <f t="shared" ref="H200:I200" si="38">SUM(H197:H199)</f>
        <v>6677</v>
      </c>
      <c r="I200" s="430">
        <f t="shared" si="38"/>
        <v>2843</v>
      </c>
      <c r="J200" s="618"/>
      <c r="K200" s="14"/>
    </row>
    <row r="201" spans="1:11" ht="16.5" customHeight="1">
      <c r="A201" s="98"/>
      <c r="B201" s="224"/>
      <c r="C201" s="17"/>
      <c r="D201" s="17"/>
      <c r="E201" s="23"/>
      <c r="F201" s="107"/>
      <c r="G201" s="87"/>
      <c r="H201" s="302"/>
      <c r="I201" s="302"/>
      <c r="J201" s="618"/>
      <c r="K201" s="14"/>
    </row>
    <row r="202" spans="1:11" ht="32.25" customHeight="1">
      <c r="A202" s="98"/>
      <c r="B202" s="257">
        <v>27</v>
      </c>
      <c r="C202" s="17"/>
      <c r="D202" s="17"/>
      <c r="E202" s="23"/>
      <c r="F202" s="292" t="s">
        <v>396</v>
      </c>
      <c r="G202" s="87"/>
      <c r="H202" s="302"/>
      <c r="I202" s="302"/>
      <c r="J202" s="618"/>
      <c r="K202" s="14"/>
    </row>
    <row r="203" spans="1:11" ht="16.5" customHeight="1">
      <c r="A203" s="98"/>
      <c r="B203" s="224"/>
      <c r="C203" s="85">
        <v>1</v>
      </c>
      <c r="D203" s="17"/>
      <c r="E203" s="23" t="s">
        <v>228</v>
      </c>
      <c r="F203" s="107"/>
      <c r="G203" s="87"/>
      <c r="H203" s="302"/>
      <c r="I203" s="302"/>
      <c r="J203" s="618"/>
      <c r="K203" s="14"/>
    </row>
    <row r="204" spans="1:11" ht="16.5" customHeight="1">
      <c r="A204" s="98"/>
      <c r="B204" s="224"/>
      <c r="C204" s="17"/>
      <c r="D204" s="85">
        <v>1</v>
      </c>
      <c r="E204" s="97"/>
      <c r="F204" s="91" t="s">
        <v>226</v>
      </c>
      <c r="G204" s="41">
        <v>5020</v>
      </c>
      <c r="H204" s="302">
        <v>5120</v>
      </c>
      <c r="I204" s="302">
        <v>5065</v>
      </c>
      <c r="J204" s="618"/>
      <c r="K204" s="14"/>
    </row>
    <row r="205" spans="1:11" ht="16.5" customHeight="1">
      <c r="A205" s="98"/>
      <c r="B205" s="224"/>
      <c r="C205" s="17"/>
      <c r="D205" s="85">
        <v>2</v>
      </c>
      <c r="E205" s="97"/>
      <c r="F205" s="91" t="s">
        <v>227</v>
      </c>
      <c r="G205" s="41">
        <v>1004</v>
      </c>
      <c r="H205" s="302">
        <v>1004</v>
      </c>
      <c r="I205" s="302">
        <v>936</v>
      </c>
      <c r="J205" s="618"/>
      <c r="K205" s="14"/>
    </row>
    <row r="206" spans="1:11" ht="16.5" customHeight="1">
      <c r="A206" s="98"/>
      <c r="B206" s="224"/>
      <c r="C206" s="17"/>
      <c r="D206" s="85">
        <v>3</v>
      </c>
      <c r="E206" s="97"/>
      <c r="F206" s="245" t="s">
        <v>98</v>
      </c>
      <c r="G206" s="41">
        <v>5998</v>
      </c>
      <c r="H206" s="302">
        <v>5898</v>
      </c>
      <c r="I206" s="302">
        <v>4715</v>
      </c>
      <c r="J206" s="618"/>
      <c r="K206" s="14"/>
    </row>
    <row r="207" spans="1:11" ht="16.5" customHeight="1">
      <c r="A207" s="98"/>
      <c r="B207" s="224"/>
      <c r="C207" s="17"/>
      <c r="D207" s="17"/>
      <c r="E207" s="23"/>
      <c r="F207" s="107" t="s">
        <v>63</v>
      </c>
      <c r="G207" s="87">
        <f t="shared" ref="G207" si="39">SUM(G204:G206)</f>
        <v>12022</v>
      </c>
      <c r="H207" s="430">
        <f t="shared" ref="H207:I207" si="40">SUM(H204:H206)</f>
        <v>12022</v>
      </c>
      <c r="I207" s="430">
        <f t="shared" si="40"/>
        <v>10716</v>
      </c>
      <c r="J207" s="618"/>
      <c r="K207" s="14"/>
    </row>
    <row r="208" spans="1:11" ht="16.5" customHeight="1">
      <c r="A208" s="98"/>
      <c r="B208" s="224"/>
      <c r="C208" s="17"/>
      <c r="D208" s="17"/>
      <c r="E208" s="23"/>
      <c r="F208" s="107"/>
      <c r="G208" s="87"/>
      <c r="H208" s="302"/>
      <c r="I208" s="302"/>
      <c r="J208" s="618"/>
      <c r="K208" s="14"/>
    </row>
    <row r="209" spans="1:11" ht="16.5" customHeight="1">
      <c r="A209" s="98"/>
      <c r="B209" s="224"/>
      <c r="C209" s="85">
        <v>2</v>
      </c>
      <c r="D209" s="17"/>
      <c r="E209" s="23" t="s">
        <v>99</v>
      </c>
      <c r="F209" s="107"/>
      <c r="G209" s="87"/>
      <c r="H209" s="302"/>
      <c r="I209" s="302"/>
      <c r="J209" s="618"/>
      <c r="K209" s="14"/>
    </row>
    <row r="210" spans="1:11" ht="16.5" customHeight="1">
      <c r="A210" s="98"/>
      <c r="B210" s="224"/>
      <c r="C210" s="17"/>
      <c r="D210" s="17"/>
      <c r="E210" s="23"/>
      <c r="F210" s="107"/>
      <c r="G210" s="87"/>
      <c r="H210" s="302"/>
      <c r="I210" s="302"/>
      <c r="J210" s="618"/>
      <c r="K210" s="14"/>
    </row>
    <row r="211" spans="1:11" ht="16.5" customHeight="1">
      <c r="A211" s="98"/>
      <c r="B211" s="257">
        <v>28</v>
      </c>
      <c r="C211" s="17"/>
      <c r="D211" s="17"/>
      <c r="E211" s="23"/>
      <c r="F211" s="247" t="s">
        <v>301</v>
      </c>
      <c r="G211" s="87"/>
      <c r="H211" s="302"/>
      <c r="I211" s="302"/>
      <c r="J211" s="618"/>
      <c r="K211" s="14"/>
    </row>
    <row r="212" spans="1:11" ht="16.5" customHeight="1">
      <c r="A212" s="98"/>
      <c r="B212" s="257"/>
      <c r="C212" s="85">
        <v>1</v>
      </c>
      <c r="D212" s="17"/>
      <c r="E212" s="23" t="s">
        <v>228</v>
      </c>
      <c r="F212" s="107"/>
      <c r="G212" s="87"/>
      <c r="H212" s="302"/>
      <c r="I212" s="302"/>
      <c r="J212" s="618"/>
      <c r="K212" s="14"/>
    </row>
    <row r="213" spans="1:11" ht="16.5" customHeight="1">
      <c r="A213" s="98"/>
      <c r="B213" s="257"/>
      <c r="C213" s="17"/>
      <c r="D213" s="85">
        <v>1</v>
      </c>
      <c r="E213" s="97"/>
      <c r="F213" s="91" t="s">
        <v>226</v>
      </c>
      <c r="G213" s="41">
        <v>2400</v>
      </c>
      <c r="H213" s="302">
        <v>2965</v>
      </c>
      <c r="I213" s="302">
        <v>2174</v>
      </c>
      <c r="J213" s="618"/>
      <c r="K213" s="14"/>
    </row>
    <row r="214" spans="1:11" ht="16.5" customHeight="1">
      <c r="A214" s="98"/>
      <c r="B214" s="257"/>
      <c r="C214" s="17"/>
      <c r="D214" s="85">
        <v>2</v>
      </c>
      <c r="E214" s="97"/>
      <c r="F214" s="91" t="s">
        <v>227</v>
      </c>
      <c r="G214" s="41">
        <v>480</v>
      </c>
      <c r="H214" s="302">
        <v>577</v>
      </c>
      <c r="I214" s="302">
        <v>392</v>
      </c>
      <c r="J214" s="618"/>
      <c r="K214" s="14"/>
    </row>
    <row r="215" spans="1:11" ht="16.5" customHeight="1">
      <c r="A215" s="98"/>
      <c r="B215" s="257"/>
      <c r="C215" s="17"/>
      <c r="D215" s="85">
        <v>3</v>
      </c>
      <c r="E215" s="97"/>
      <c r="F215" s="245" t="s">
        <v>98</v>
      </c>
      <c r="G215" s="41">
        <v>1422</v>
      </c>
      <c r="H215" s="302">
        <v>1422</v>
      </c>
      <c r="I215" s="302">
        <v>817</v>
      </c>
      <c r="J215" s="618"/>
      <c r="K215" s="14"/>
    </row>
    <row r="216" spans="1:11" ht="16.5" customHeight="1">
      <c r="A216" s="98"/>
      <c r="B216" s="224"/>
      <c r="C216" s="85">
        <v>1</v>
      </c>
      <c r="D216" s="17"/>
      <c r="E216" s="23"/>
      <c r="F216" s="107" t="s">
        <v>63</v>
      </c>
      <c r="G216" s="87">
        <f t="shared" ref="G216" si="41">SUM(G213:G215)</f>
        <v>4302</v>
      </c>
      <c r="H216" s="430">
        <f t="shared" ref="H216:I216" si="42">SUM(H213:H215)</f>
        <v>4964</v>
      </c>
      <c r="I216" s="430">
        <f t="shared" si="42"/>
        <v>3383</v>
      </c>
      <c r="J216" s="618"/>
      <c r="K216" s="14"/>
    </row>
    <row r="217" spans="1:11" ht="16.5" customHeight="1">
      <c r="A217" s="98"/>
      <c r="B217" s="224"/>
      <c r="C217" s="85"/>
      <c r="D217" s="17"/>
      <c r="E217" s="23"/>
      <c r="F217" s="107"/>
      <c r="G217" s="87"/>
      <c r="H217" s="302"/>
      <c r="I217" s="302"/>
      <c r="J217" s="618"/>
      <c r="K217" s="14"/>
    </row>
    <row r="218" spans="1:11" ht="16.5" customHeight="1">
      <c r="A218" s="98"/>
      <c r="B218" s="224"/>
      <c r="C218" s="85"/>
      <c r="D218" s="17"/>
      <c r="E218" s="23"/>
      <c r="F218" s="107"/>
      <c r="G218" s="87"/>
      <c r="H218" s="302"/>
      <c r="I218" s="302"/>
      <c r="J218" s="618"/>
      <c r="K218" s="14"/>
    </row>
    <row r="219" spans="1:11" ht="16.5" customHeight="1">
      <c r="A219" s="98"/>
      <c r="B219" s="257">
        <v>29</v>
      </c>
      <c r="C219" s="17"/>
      <c r="D219" s="17"/>
      <c r="E219" s="23"/>
      <c r="F219" s="247" t="s">
        <v>1056</v>
      </c>
      <c r="G219" s="87"/>
      <c r="H219" s="302"/>
      <c r="I219" s="601"/>
      <c r="J219" s="618"/>
      <c r="K219" s="14"/>
    </row>
    <row r="220" spans="1:11" ht="16.5" customHeight="1">
      <c r="A220" s="98"/>
      <c r="B220" s="224"/>
      <c r="C220" s="85">
        <v>1</v>
      </c>
      <c r="D220" s="85"/>
      <c r="E220" s="23" t="s">
        <v>97</v>
      </c>
      <c r="F220" s="91"/>
      <c r="G220" s="87"/>
      <c r="H220" s="302"/>
      <c r="I220" s="601"/>
      <c r="K220" s="14"/>
    </row>
    <row r="221" spans="1:11" ht="16.5" customHeight="1">
      <c r="A221" s="98"/>
      <c r="B221" s="224"/>
      <c r="C221" s="85"/>
      <c r="D221" s="85">
        <v>10</v>
      </c>
      <c r="E221" s="23"/>
      <c r="F221" s="91" t="s">
        <v>460</v>
      </c>
      <c r="G221" s="41">
        <v>6612</v>
      </c>
      <c r="H221" s="302">
        <v>6592</v>
      </c>
      <c r="I221" s="601">
        <v>6572</v>
      </c>
      <c r="K221" s="14"/>
    </row>
    <row r="222" spans="1:11" ht="16.5" customHeight="1">
      <c r="A222" s="98"/>
      <c r="B222" s="224"/>
      <c r="C222" s="85"/>
      <c r="D222" s="85">
        <v>3</v>
      </c>
      <c r="E222" s="23"/>
      <c r="F222" s="91" t="s">
        <v>970</v>
      </c>
      <c r="G222" s="41"/>
      <c r="H222" s="302">
        <v>2220</v>
      </c>
      <c r="I222" s="601">
        <v>2216</v>
      </c>
      <c r="K222" s="14"/>
    </row>
    <row r="223" spans="1:11" ht="16.5" customHeight="1">
      <c r="A223" s="98"/>
      <c r="B223" s="224"/>
      <c r="C223" s="85"/>
      <c r="D223" s="85"/>
      <c r="E223" s="23"/>
      <c r="F223" s="91" t="s">
        <v>1057</v>
      </c>
      <c r="G223" s="41"/>
      <c r="H223" s="620">
        <v>1328</v>
      </c>
      <c r="I223" s="601">
        <v>1328</v>
      </c>
      <c r="K223" s="14"/>
    </row>
    <row r="224" spans="1:11" ht="16.5" customHeight="1">
      <c r="A224" s="98"/>
      <c r="B224" s="224"/>
      <c r="C224" s="17"/>
      <c r="D224" s="85">
        <v>8</v>
      </c>
      <c r="E224" s="97"/>
      <c r="F224" s="91" t="s">
        <v>86</v>
      </c>
      <c r="G224" s="41">
        <f>+'3. sz. m. (mód) '!F92</f>
        <v>136166</v>
      </c>
      <c r="H224" s="302">
        <v>138588</v>
      </c>
      <c r="I224" s="621">
        <v>126966</v>
      </c>
      <c r="K224" s="14"/>
    </row>
    <row r="225" spans="1:11" ht="16.5" customHeight="1">
      <c r="A225" s="98"/>
      <c r="B225" s="224"/>
      <c r="C225" s="17"/>
      <c r="D225" s="85"/>
      <c r="E225" s="97"/>
      <c r="F225" s="91"/>
      <c r="G225" s="41"/>
      <c r="H225" s="302"/>
      <c r="I225" s="601"/>
      <c r="K225" s="14"/>
    </row>
    <row r="226" spans="1:11" ht="16.5" customHeight="1">
      <c r="A226" s="98"/>
      <c r="B226" s="224"/>
      <c r="C226" s="17"/>
      <c r="D226" s="17"/>
      <c r="E226" s="23"/>
      <c r="F226" s="419" t="s">
        <v>63</v>
      </c>
      <c r="G226" s="87">
        <f>SUM(G221:G224)</f>
        <v>142778</v>
      </c>
      <c r="H226" s="430">
        <f>SUM(H221:H224)</f>
        <v>148728</v>
      </c>
      <c r="I226" s="602">
        <f>SUM(I221:I224)</f>
        <v>137082</v>
      </c>
      <c r="K226" s="14"/>
    </row>
    <row r="227" spans="1:11" ht="16.5" customHeight="1">
      <c r="A227" s="98"/>
      <c r="B227" s="224"/>
      <c r="C227" s="17"/>
      <c r="D227" s="17"/>
      <c r="E227" s="23"/>
      <c r="F227" s="419"/>
      <c r="G227" s="87"/>
      <c r="H227" s="302"/>
      <c r="I227" s="601"/>
      <c r="K227" s="14"/>
    </row>
    <row r="228" spans="1:11" ht="16.5" customHeight="1">
      <c r="A228" s="98"/>
      <c r="B228" s="224"/>
      <c r="C228" s="17">
        <v>2</v>
      </c>
      <c r="D228" s="17"/>
      <c r="E228" s="23" t="s">
        <v>99</v>
      </c>
      <c r="F228" s="419"/>
      <c r="G228" s="87"/>
      <c r="H228" s="302"/>
      <c r="I228" s="601"/>
      <c r="K228" s="14"/>
    </row>
    <row r="229" spans="1:11" ht="16.5" customHeight="1">
      <c r="A229" s="98"/>
      <c r="B229" s="224"/>
      <c r="C229" s="17"/>
      <c r="D229" s="85">
        <v>17</v>
      </c>
      <c r="E229" s="97"/>
      <c r="F229" s="245" t="s">
        <v>86</v>
      </c>
      <c r="G229" s="41">
        <f>+'3. sz. m. (mód) '!F106</f>
        <v>522</v>
      </c>
      <c r="H229" s="302">
        <f>+'3. sz. m. (mód) '!G106</f>
        <v>522</v>
      </c>
      <c r="I229" s="621">
        <v>2901</v>
      </c>
      <c r="K229" s="14"/>
    </row>
    <row r="230" spans="1:11" ht="16.5" customHeight="1">
      <c r="A230" s="98"/>
      <c r="B230" s="224"/>
      <c r="C230" s="17"/>
      <c r="D230" s="85">
        <v>19</v>
      </c>
      <c r="E230" s="97"/>
      <c r="F230" s="245" t="s">
        <v>487</v>
      </c>
      <c r="G230" s="41">
        <v>8220</v>
      </c>
      <c r="H230" s="302">
        <v>8220</v>
      </c>
      <c r="I230" s="601">
        <v>8220</v>
      </c>
      <c r="K230" s="14"/>
    </row>
    <row r="231" spans="1:11" ht="16.5" customHeight="1">
      <c r="A231" s="98"/>
      <c r="B231" s="224"/>
      <c r="C231" s="17"/>
      <c r="D231" s="85"/>
      <c r="E231" s="97"/>
      <c r="F231" s="419" t="s">
        <v>63</v>
      </c>
      <c r="G231" s="87">
        <f>SUM(G229:G230)</f>
        <v>8742</v>
      </c>
      <c r="H231" s="430">
        <f>SUM(H229:H230)</f>
        <v>8742</v>
      </c>
      <c r="I231" s="602">
        <f>SUM(I229:I230)</f>
        <v>11121</v>
      </c>
      <c r="J231" s="595"/>
      <c r="K231" s="14"/>
    </row>
    <row r="232" spans="1:11" ht="16.5" customHeight="1">
      <c r="A232" s="98"/>
      <c r="B232" s="224"/>
      <c r="C232" s="17"/>
      <c r="D232" s="17"/>
      <c r="E232" s="23"/>
      <c r="F232" s="419"/>
      <c r="G232" s="87"/>
      <c r="H232" s="302"/>
      <c r="I232" s="601"/>
      <c r="K232" s="14"/>
    </row>
    <row r="233" spans="1:11" ht="16.5" customHeight="1">
      <c r="A233" s="98"/>
      <c r="B233" s="224"/>
      <c r="C233" s="17"/>
      <c r="D233" s="17"/>
      <c r="E233" s="23"/>
      <c r="F233" s="419" t="s">
        <v>101</v>
      </c>
      <c r="G233" s="87">
        <f>+G226+G231</f>
        <v>151520</v>
      </c>
      <c r="H233" s="430">
        <f>+H226+H231</f>
        <v>157470</v>
      </c>
      <c r="I233" s="602">
        <f>+I226+I231</f>
        <v>148203</v>
      </c>
      <c r="K233" s="14"/>
    </row>
    <row r="234" spans="1:11" ht="16.5" customHeight="1">
      <c r="A234" s="98"/>
      <c r="B234" s="224"/>
      <c r="C234" s="17"/>
      <c r="D234" s="17"/>
      <c r="E234" s="23"/>
      <c r="F234" s="107"/>
      <c r="G234" s="87"/>
      <c r="H234" s="302"/>
      <c r="I234" s="601"/>
      <c r="K234" s="14"/>
    </row>
    <row r="235" spans="1:11" ht="16.5" customHeight="1">
      <c r="A235" s="98"/>
      <c r="B235" s="257">
        <v>30</v>
      </c>
      <c r="C235" s="17"/>
      <c r="D235" s="17"/>
      <c r="E235" s="23"/>
      <c r="F235" s="247" t="s">
        <v>164</v>
      </c>
      <c r="G235" s="87"/>
      <c r="H235" s="302"/>
      <c r="I235" s="601"/>
      <c r="K235" s="14"/>
    </row>
    <row r="236" spans="1:11" ht="16.5" customHeight="1">
      <c r="A236" s="98"/>
      <c r="B236" s="257"/>
      <c r="C236" s="85">
        <v>1</v>
      </c>
      <c r="D236" s="17"/>
      <c r="E236" s="23" t="s">
        <v>97</v>
      </c>
      <c r="F236" s="107"/>
      <c r="G236" s="87"/>
      <c r="H236" s="302"/>
      <c r="I236" s="601"/>
      <c r="K236" s="14"/>
    </row>
    <row r="237" spans="1:11" ht="16.5" customHeight="1">
      <c r="A237" s="98"/>
      <c r="B237" s="257"/>
      <c r="C237" s="17"/>
      <c r="D237" s="85">
        <v>1</v>
      </c>
      <c r="E237" s="97"/>
      <c r="F237" s="91" t="s">
        <v>226</v>
      </c>
      <c r="G237" s="41">
        <v>8900</v>
      </c>
      <c r="H237" s="302">
        <v>9200</v>
      </c>
      <c r="I237" s="601">
        <v>8662</v>
      </c>
      <c r="K237" s="14"/>
    </row>
    <row r="238" spans="1:11" ht="16.5" customHeight="1">
      <c r="A238" s="98"/>
      <c r="B238" s="257"/>
      <c r="C238" s="17"/>
      <c r="D238" s="85">
        <v>2</v>
      </c>
      <c r="E238" s="97"/>
      <c r="F238" s="91" t="s">
        <v>227</v>
      </c>
      <c r="G238" s="41">
        <v>1780</v>
      </c>
      <c r="H238" s="302">
        <v>1680</v>
      </c>
      <c r="I238" s="601">
        <v>1463</v>
      </c>
      <c r="K238" s="14"/>
    </row>
    <row r="239" spans="1:11" ht="16.5" customHeight="1">
      <c r="A239" s="98"/>
      <c r="B239" s="257"/>
      <c r="C239" s="17"/>
      <c r="D239" s="85">
        <v>3</v>
      </c>
      <c r="E239" s="97"/>
      <c r="F239" s="245" t="s">
        <v>98</v>
      </c>
      <c r="G239" s="41">
        <v>5034</v>
      </c>
      <c r="H239" s="302">
        <v>4834</v>
      </c>
      <c r="I239" s="601">
        <v>3985</v>
      </c>
      <c r="K239" s="14"/>
    </row>
    <row r="240" spans="1:11" ht="16.5" customHeight="1">
      <c r="A240" s="98"/>
      <c r="B240" s="224"/>
      <c r="C240" s="85">
        <v>1</v>
      </c>
      <c r="D240" s="17"/>
      <c r="E240" s="23"/>
      <c r="F240" s="107" t="s">
        <v>63</v>
      </c>
      <c r="G240" s="87">
        <f t="shared" ref="G240" si="43">SUM(G237:G239)</f>
        <v>15714</v>
      </c>
      <c r="H240" s="430">
        <f t="shared" ref="H240:I240" si="44">SUM(H237:H239)</f>
        <v>15714</v>
      </c>
      <c r="I240" s="602">
        <f t="shared" si="44"/>
        <v>14110</v>
      </c>
      <c r="K240" s="14"/>
    </row>
    <row r="241" spans="1:11" ht="16.5" customHeight="1">
      <c r="A241" s="98"/>
      <c r="B241" s="224"/>
      <c r="C241" s="85"/>
      <c r="D241" s="17"/>
      <c r="E241" s="23"/>
      <c r="F241" s="107"/>
      <c r="G241" s="87"/>
      <c r="H241" s="302"/>
      <c r="I241" s="601"/>
      <c r="K241" s="14"/>
    </row>
    <row r="242" spans="1:11" ht="16.5" customHeight="1">
      <c r="A242" s="98"/>
      <c r="B242" s="85">
        <v>31</v>
      </c>
      <c r="C242" s="85"/>
      <c r="D242" s="97"/>
      <c r="E242" s="97"/>
      <c r="F242" s="247" t="s">
        <v>306</v>
      </c>
      <c r="G242" s="87"/>
      <c r="H242" s="302"/>
      <c r="I242" s="601"/>
      <c r="K242" s="14"/>
    </row>
    <row r="243" spans="1:11" ht="16.5" customHeight="1">
      <c r="A243" s="98"/>
      <c r="B243" s="85"/>
      <c r="C243" s="85">
        <v>1</v>
      </c>
      <c r="D243" s="85"/>
      <c r="E243" s="21" t="s">
        <v>97</v>
      </c>
      <c r="F243" s="293"/>
      <c r="G243" s="87"/>
      <c r="H243" s="302"/>
      <c r="I243" s="601"/>
      <c r="K243" s="14"/>
    </row>
    <row r="244" spans="1:11" ht="16.5" customHeight="1">
      <c r="A244" s="98"/>
      <c r="B244" s="85"/>
      <c r="C244" s="85"/>
      <c r="D244" s="85">
        <v>1</v>
      </c>
      <c r="E244" s="97"/>
      <c r="F244" s="91" t="s">
        <v>226</v>
      </c>
      <c r="G244" s="41">
        <v>2760</v>
      </c>
      <c r="H244" s="302">
        <v>2760</v>
      </c>
      <c r="I244" s="601"/>
      <c r="K244" s="14"/>
    </row>
    <row r="245" spans="1:11" ht="16.5" customHeight="1">
      <c r="A245" s="98"/>
      <c r="B245" s="85"/>
      <c r="C245" s="85"/>
      <c r="D245" s="85">
        <v>2</v>
      </c>
      <c r="E245" s="97"/>
      <c r="F245" s="91" t="s">
        <v>227</v>
      </c>
      <c r="G245" s="41">
        <v>552</v>
      </c>
      <c r="H245" s="302">
        <v>552</v>
      </c>
      <c r="I245" s="601"/>
      <c r="K245" s="14"/>
    </row>
    <row r="246" spans="1:11" ht="16.5" customHeight="1">
      <c r="A246" s="98"/>
      <c r="B246" s="85"/>
      <c r="C246" s="85"/>
      <c r="D246" s="85">
        <v>3</v>
      </c>
      <c r="E246" s="97"/>
      <c r="F246" s="91" t="s">
        <v>98</v>
      </c>
      <c r="G246" s="41">
        <v>2908</v>
      </c>
      <c r="H246" s="302">
        <v>2908</v>
      </c>
      <c r="I246" s="601">
        <v>1839</v>
      </c>
      <c r="K246" s="14"/>
    </row>
    <row r="247" spans="1:11" ht="16.5" customHeight="1">
      <c r="A247" s="98"/>
      <c r="B247" s="85"/>
      <c r="C247" s="85"/>
      <c r="D247" s="85"/>
      <c r="E247" s="97"/>
      <c r="F247" s="419" t="s">
        <v>63</v>
      </c>
      <c r="G247" s="87">
        <f t="shared" ref="G247" si="45">SUM(G244:G246)</f>
        <v>6220</v>
      </c>
      <c r="H247" s="430">
        <f t="shared" ref="H247:I247" si="46">SUM(H244:H246)</f>
        <v>6220</v>
      </c>
      <c r="I247" s="602">
        <f t="shared" si="46"/>
        <v>1839</v>
      </c>
      <c r="K247" s="14"/>
    </row>
    <row r="248" spans="1:11" ht="16.5" customHeight="1">
      <c r="A248" s="98"/>
      <c r="B248" s="257"/>
      <c r="C248" s="85"/>
      <c r="D248" s="85"/>
      <c r="E248" s="97"/>
      <c r="F248" s="661"/>
      <c r="G248" s="87"/>
      <c r="H248" s="430"/>
      <c r="I248" s="602"/>
      <c r="K248" s="14"/>
    </row>
    <row r="249" spans="1:11" ht="16.5" customHeight="1">
      <c r="A249" s="98"/>
      <c r="B249" s="224"/>
      <c r="C249" s="17">
        <v>2</v>
      </c>
      <c r="D249" s="17"/>
      <c r="E249" s="23" t="s">
        <v>99</v>
      </c>
      <c r="F249" s="661"/>
      <c r="G249" s="87"/>
      <c r="H249" s="430"/>
      <c r="I249" s="602"/>
      <c r="K249" s="14"/>
    </row>
    <row r="250" spans="1:11" ht="16.5" customHeight="1">
      <c r="A250" s="98"/>
      <c r="B250" s="224"/>
      <c r="C250" s="85"/>
      <c r="D250" s="17"/>
      <c r="E250" s="23"/>
      <c r="F250" s="91" t="s">
        <v>1028</v>
      </c>
      <c r="G250" s="41">
        <v>400</v>
      </c>
      <c r="H250" s="302">
        <v>508</v>
      </c>
      <c r="I250" s="601">
        <v>461</v>
      </c>
      <c r="K250" s="14"/>
    </row>
    <row r="251" spans="1:11" ht="16.5" customHeight="1">
      <c r="A251" s="98"/>
      <c r="B251" s="224"/>
      <c r="C251" s="85"/>
      <c r="D251" s="17"/>
      <c r="E251" s="23"/>
      <c r="F251" s="91" t="s">
        <v>293</v>
      </c>
      <c r="G251" s="41">
        <v>108</v>
      </c>
      <c r="H251" s="302">
        <v>0</v>
      </c>
      <c r="I251" s="602"/>
      <c r="K251" s="14"/>
    </row>
    <row r="252" spans="1:11" ht="16.5" customHeight="1">
      <c r="A252" s="98"/>
      <c r="B252" s="224"/>
      <c r="C252" s="85"/>
      <c r="D252" s="17"/>
      <c r="E252" s="23"/>
      <c r="F252" s="107" t="s">
        <v>63</v>
      </c>
      <c r="G252" s="87">
        <f>SUM(G250:G251)</f>
        <v>508</v>
      </c>
      <c r="H252" s="87">
        <f t="shared" ref="H252:I252" si="47">SUM(H250:H251)</f>
        <v>508</v>
      </c>
      <c r="I252" s="676">
        <f t="shared" si="47"/>
        <v>461</v>
      </c>
      <c r="K252" s="14"/>
    </row>
    <row r="253" spans="1:11" ht="16.5" customHeight="1">
      <c r="A253" s="98"/>
      <c r="B253" s="224"/>
      <c r="C253" s="85"/>
      <c r="D253" s="17"/>
      <c r="E253" s="23"/>
      <c r="F253" s="107"/>
      <c r="G253" s="87"/>
      <c r="H253" s="662"/>
      <c r="I253" s="676"/>
      <c r="K253" s="14"/>
    </row>
    <row r="254" spans="1:11" ht="16.5" customHeight="1">
      <c r="A254" s="98"/>
      <c r="B254" s="224"/>
      <c r="C254" s="85"/>
      <c r="D254" s="17"/>
      <c r="E254" s="23"/>
      <c r="F254" s="661" t="s">
        <v>101</v>
      </c>
      <c r="G254" s="87">
        <f>G247+G252</f>
        <v>6728</v>
      </c>
      <c r="H254" s="87">
        <f t="shared" ref="H254:I254" si="48">H247+H252</f>
        <v>6728</v>
      </c>
      <c r="I254" s="676">
        <f t="shared" si="48"/>
        <v>2300</v>
      </c>
      <c r="K254" s="14"/>
    </row>
    <row r="255" spans="1:11" ht="16.5" customHeight="1">
      <c r="A255" s="98"/>
      <c r="B255" s="224"/>
      <c r="C255" s="85"/>
      <c r="D255" s="17"/>
      <c r="E255" s="23"/>
      <c r="F255" s="661"/>
      <c r="G255" s="87"/>
      <c r="H255" s="430"/>
      <c r="I255" s="602"/>
      <c r="K255" s="14"/>
    </row>
    <row r="256" spans="1:11" ht="16.5" customHeight="1">
      <c r="A256" s="98"/>
      <c r="B256" s="257">
        <v>35</v>
      </c>
      <c r="C256" s="85"/>
      <c r="D256" s="17"/>
      <c r="E256" s="23"/>
      <c r="F256" s="247" t="s">
        <v>42</v>
      </c>
      <c r="G256" s="87"/>
      <c r="H256" s="302"/>
      <c r="I256" s="601"/>
      <c r="K256" s="14"/>
    </row>
    <row r="257" spans="1:11" ht="16.5" customHeight="1">
      <c r="A257" s="98"/>
      <c r="B257" s="224"/>
      <c r="C257" s="85">
        <v>1</v>
      </c>
      <c r="D257" s="17"/>
      <c r="E257" s="23" t="s">
        <v>97</v>
      </c>
      <c r="F257" s="107"/>
      <c r="G257" s="87"/>
      <c r="H257" s="302"/>
      <c r="I257" s="601"/>
      <c r="K257" s="14"/>
    </row>
    <row r="258" spans="1:11" ht="16.5" customHeight="1">
      <c r="A258" s="98"/>
      <c r="B258" s="224"/>
      <c r="C258" s="85"/>
      <c r="D258" s="85">
        <v>3</v>
      </c>
      <c r="E258" s="23"/>
      <c r="F258" s="91" t="s">
        <v>98</v>
      </c>
      <c r="G258" s="87"/>
      <c r="H258" s="302">
        <v>680</v>
      </c>
      <c r="I258" s="601">
        <v>679</v>
      </c>
      <c r="K258" s="14"/>
    </row>
    <row r="259" spans="1:11" ht="16.5" customHeight="1">
      <c r="A259" s="98"/>
      <c r="B259" s="224"/>
      <c r="C259" s="85"/>
      <c r="D259" s="17"/>
      <c r="E259" s="23"/>
      <c r="F259" s="107" t="s">
        <v>63</v>
      </c>
      <c r="G259" s="87"/>
      <c r="H259" s="430">
        <f>SUM(H258)</f>
        <v>680</v>
      </c>
      <c r="I259" s="602">
        <f>SUM(I258)</f>
        <v>679</v>
      </c>
      <c r="K259" s="14"/>
    </row>
    <row r="260" spans="1:11" ht="16.5" customHeight="1">
      <c r="A260" s="98"/>
      <c r="B260" s="224"/>
      <c r="C260" s="85"/>
      <c r="D260" s="17"/>
      <c r="E260" s="23"/>
      <c r="F260" s="107"/>
      <c r="G260" s="87"/>
      <c r="H260" s="430"/>
      <c r="I260" s="602"/>
      <c r="K260" s="14"/>
    </row>
    <row r="261" spans="1:11" ht="31.5" customHeight="1">
      <c r="A261" s="98"/>
      <c r="B261" s="257">
        <v>43</v>
      </c>
      <c r="C261" s="85"/>
      <c r="D261" s="17"/>
      <c r="E261" s="23"/>
      <c r="F261" s="412" t="s">
        <v>482</v>
      </c>
      <c r="G261" s="87"/>
      <c r="H261" s="302"/>
      <c r="I261" s="601"/>
      <c r="K261" s="14"/>
    </row>
    <row r="262" spans="1:11" ht="16.5" customHeight="1">
      <c r="A262" s="98"/>
      <c r="B262" s="224"/>
      <c r="C262" s="85">
        <v>1</v>
      </c>
      <c r="D262" s="85"/>
      <c r="E262" s="21" t="s">
        <v>97</v>
      </c>
      <c r="F262" s="293"/>
      <c r="G262" s="87"/>
      <c r="H262" s="302"/>
      <c r="I262" s="601"/>
      <c r="K262" s="14"/>
    </row>
    <row r="263" spans="1:11" ht="16.5" customHeight="1">
      <c r="A263" s="98"/>
      <c r="B263" s="224"/>
      <c r="C263" s="85"/>
      <c r="D263" s="85">
        <v>1</v>
      </c>
      <c r="E263" s="97"/>
      <c r="F263" s="91" t="s">
        <v>226</v>
      </c>
      <c r="G263" s="41">
        <v>32000</v>
      </c>
      <c r="H263" s="302">
        <v>32800</v>
      </c>
      <c r="I263" s="601">
        <v>32677</v>
      </c>
      <c r="K263" s="14"/>
    </row>
    <row r="264" spans="1:11" ht="16.5" customHeight="1">
      <c r="A264" s="98"/>
      <c r="B264" s="224"/>
      <c r="C264" s="85"/>
      <c r="D264" s="85">
        <v>2</v>
      </c>
      <c r="E264" s="97"/>
      <c r="F264" s="91" t="s">
        <v>227</v>
      </c>
      <c r="G264" s="41">
        <v>6045</v>
      </c>
      <c r="H264" s="302">
        <v>6045</v>
      </c>
      <c r="I264" s="601">
        <v>5940</v>
      </c>
      <c r="K264" s="14"/>
    </row>
    <row r="265" spans="1:11" ht="16.5" customHeight="1">
      <c r="A265" s="98"/>
      <c r="B265" s="224"/>
      <c r="C265" s="85"/>
      <c r="D265" s="85">
        <v>3</v>
      </c>
      <c r="E265" s="97"/>
      <c r="F265" s="91" t="s">
        <v>98</v>
      </c>
      <c r="G265" s="41">
        <v>186969</v>
      </c>
      <c r="H265" s="302">
        <v>186169</v>
      </c>
      <c r="I265" s="601">
        <v>16525</v>
      </c>
      <c r="K265" s="14"/>
    </row>
    <row r="266" spans="1:11" ht="16.5" customHeight="1">
      <c r="A266" s="98"/>
      <c r="B266" s="224"/>
      <c r="C266" s="85"/>
      <c r="D266" s="85">
        <v>4</v>
      </c>
      <c r="E266" s="97"/>
      <c r="F266" s="91" t="s">
        <v>314</v>
      </c>
      <c r="G266" s="87"/>
      <c r="H266" s="302"/>
      <c r="I266" s="601"/>
      <c r="K266" s="14"/>
    </row>
    <row r="267" spans="1:11" ht="16.5" customHeight="1">
      <c r="A267" s="98"/>
      <c r="B267" s="224"/>
      <c r="C267" s="85"/>
      <c r="D267" s="17"/>
      <c r="E267" s="23"/>
      <c r="F267" s="107" t="s">
        <v>63</v>
      </c>
      <c r="G267" s="87">
        <f>SUM(G263:G266)</f>
        <v>225014</v>
      </c>
      <c r="H267" s="430">
        <f>SUM(H263:H266)</f>
        <v>225014</v>
      </c>
      <c r="I267" s="602">
        <f>SUM(I263:I266)</f>
        <v>55142</v>
      </c>
      <c r="K267" s="14"/>
    </row>
    <row r="268" spans="1:11" ht="16.5" customHeight="1">
      <c r="A268" s="98"/>
      <c r="B268" s="224"/>
      <c r="C268" s="85"/>
      <c r="D268" s="17"/>
      <c r="E268" s="23"/>
      <c r="F268" s="107"/>
      <c r="G268" s="87"/>
      <c r="H268" s="302"/>
      <c r="I268" s="601"/>
      <c r="K268" s="14"/>
    </row>
    <row r="269" spans="1:11" ht="16.5" customHeight="1">
      <c r="A269" s="98"/>
      <c r="B269" s="224"/>
      <c r="C269" s="85">
        <v>2</v>
      </c>
      <c r="D269" s="17"/>
      <c r="E269" s="23" t="s">
        <v>99</v>
      </c>
      <c r="F269" s="107"/>
      <c r="G269" s="87"/>
      <c r="H269" s="302"/>
      <c r="I269" s="601"/>
      <c r="K269" s="14"/>
    </row>
    <row r="270" spans="1:11" ht="16.5" customHeight="1">
      <c r="A270" s="98"/>
      <c r="B270" s="224"/>
      <c r="C270" s="85"/>
      <c r="D270" s="85">
        <v>4</v>
      </c>
      <c r="E270" s="97"/>
      <c r="F270" s="91" t="s">
        <v>969</v>
      </c>
      <c r="G270" s="41">
        <v>1000</v>
      </c>
      <c r="H270" s="302">
        <v>1000</v>
      </c>
      <c r="I270" s="601"/>
      <c r="K270" s="14"/>
    </row>
    <row r="271" spans="1:11" ht="16.5" customHeight="1">
      <c r="A271" s="98"/>
      <c r="B271" s="224"/>
      <c r="C271" s="85"/>
      <c r="D271" s="85">
        <v>2</v>
      </c>
      <c r="E271" s="97"/>
      <c r="F271" s="91" t="s">
        <v>293</v>
      </c>
      <c r="G271" s="41">
        <v>270</v>
      </c>
      <c r="H271" s="302">
        <v>270</v>
      </c>
      <c r="I271" s="601"/>
      <c r="K271" s="14"/>
    </row>
    <row r="272" spans="1:11" ht="16.5" customHeight="1">
      <c r="A272" s="98"/>
      <c r="B272" s="224"/>
      <c r="C272" s="85"/>
      <c r="D272" s="17"/>
      <c r="E272" s="23"/>
      <c r="F272" s="107" t="s">
        <v>63</v>
      </c>
      <c r="G272" s="87">
        <f>SUM(G270:G271)</f>
        <v>1270</v>
      </c>
      <c r="H272" s="430">
        <f>SUM(H270:H271)</f>
        <v>1270</v>
      </c>
      <c r="I272" s="602">
        <f>SUM(I270:I271)</f>
        <v>0</v>
      </c>
      <c r="K272" s="14"/>
    </row>
    <row r="273" spans="1:11" ht="16.5" customHeight="1">
      <c r="A273" s="98"/>
      <c r="B273" s="224"/>
      <c r="C273" s="85"/>
      <c r="D273" s="17"/>
      <c r="E273" s="23"/>
      <c r="F273" s="107"/>
      <c r="G273" s="87"/>
      <c r="H273" s="302"/>
      <c r="I273" s="601"/>
      <c r="K273" s="14"/>
    </row>
    <row r="274" spans="1:11" ht="16.5" customHeight="1">
      <c r="A274" s="98"/>
      <c r="B274" s="224"/>
      <c r="C274" s="85"/>
      <c r="D274" s="17"/>
      <c r="E274" s="23"/>
      <c r="F274" s="247" t="s">
        <v>101</v>
      </c>
      <c r="G274" s="87">
        <f>G267+G272</f>
        <v>226284</v>
      </c>
      <c r="H274" s="430">
        <f>+H267+H272</f>
        <v>226284</v>
      </c>
      <c r="I274" s="602">
        <f>+I267+I272</f>
        <v>55142</v>
      </c>
      <c r="K274" s="14"/>
    </row>
    <row r="275" spans="1:11" ht="16.5" customHeight="1">
      <c r="A275" s="98"/>
      <c r="B275" s="224"/>
      <c r="C275" s="85"/>
      <c r="D275" s="17"/>
      <c r="E275" s="23"/>
      <c r="F275" s="107"/>
      <c r="G275" s="87"/>
      <c r="H275" s="302"/>
      <c r="I275" s="601"/>
      <c r="K275" s="14"/>
    </row>
    <row r="276" spans="1:11" ht="33.75" customHeight="1">
      <c r="A276" s="98"/>
      <c r="B276" s="257">
        <v>44</v>
      </c>
      <c r="C276" s="85"/>
      <c r="D276" s="17"/>
      <c r="E276" s="21"/>
      <c r="F276" s="413" t="s">
        <v>483</v>
      </c>
      <c r="G276" s="87"/>
      <c r="H276" s="302"/>
      <c r="I276" s="601"/>
      <c r="K276" s="14"/>
    </row>
    <row r="277" spans="1:11" ht="16.5" customHeight="1">
      <c r="A277" s="98"/>
      <c r="B277" s="224"/>
      <c r="C277" s="85">
        <v>1</v>
      </c>
      <c r="D277" s="85"/>
      <c r="E277" s="21" t="s">
        <v>97</v>
      </c>
      <c r="F277" s="293"/>
      <c r="G277" s="87"/>
      <c r="H277" s="302"/>
      <c r="I277" s="601"/>
      <c r="K277" s="14"/>
    </row>
    <row r="278" spans="1:11" ht="16.5" customHeight="1">
      <c r="A278" s="98"/>
      <c r="B278" s="224"/>
      <c r="C278" s="85"/>
      <c r="D278" s="85">
        <v>1</v>
      </c>
      <c r="E278" s="97"/>
      <c r="F278" s="91" t="s">
        <v>226</v>
      </c>
      <c r="G278" s="41">
        <v>55330</v>
      </c>
      <c r="H278" s="302">
        <v>55330</v>
      </c>
      <c r="I278" s="601">
        <v>52971</v>
      </c>
      <c r="K278" s="14"/>
    </row>
    <row r="279" spans="1:11" ht="16.5" customHeight="1">
      <c r="A279" s="98"/>
      <c r="B279" s="224"/>
      <c r="C279" s="85"/>
      <c r="D279" s="85">
        <v>2</v>
      </c>
      <c r="E279" s="97"/>
      <c r="F279" s="91" t="s">
        <v>227</v>
      </c>
      <c r="G279" s="41">
        <v>11041</v>
      </c>
      <c r="H279" s="302">
        <v>11041</v>
      </c>
      <c r="I279" s="601">
        <v>9868</v>
      </c>
      <c r="K279" s="14"/>
    </row>
    <row r="280" spans="1:11" ht="16.5" customHeight="1">
      <c r="A280" s="98"/>
      <c r="B280" s="224"/>
      <c r="C280" s="85"/>
      <c r="D280" s="85">
        <v>3</v>
      </c>
      <c r="E280" s="97"/>
      <c r="F280" s="91" t="s">
        <v>98</v>
      </c>
      <c r="G280" s="41">
        <v>153670</v>
      </c>
      <c r="H280" s="302">
        <v>153556</v>
      </c>
      <c r="I280" s="601">
        <v>11611</v>
      </c>
      <c r="K280" s="14"/>
    </row>
    <row r="281" spans="1:11" ht="16.5" customHeight="1">
      <c r="A281" s="98"/>
      <c r="B281" s="224"/>
      <c r="C281" s="85"/>
      <c r="D281" s="85">
        <v>4</v>
      </c>
      <c r="E281" s="97"/>
      <c r="F281" s="91" t="s">
        <v>314</v>
      </c>
      <c r="G281" s="41">
        <v>3900</v>
      </c>
      <c r="H281" s="302">
        <v>3900</v>
      </c>
      <c r="I281" s="601">
        <v>1224</v>
      </c>
      <c r="K281" s="14"/>
    </row>
    <row r="282" spans="1:11" ht="16.5" customHeight="1">
      <c r="A282" s="98"/>
      <c r="B282" s="224"/>
      <c r="C282" s="85"/>
      <c r="D282" s="17"/>
      <c r="E282" s="23"/>
      <c r="F282" s="107" t="s">
        <v>63</v>
      </c>
      <c r="G282" s="87">
        <f>SUM(G278:G281)</f>
        <v>223941</v>
      </c>
      <c r="H282" s="430">
        <f>SUM(H278:H281)</f>
        <v>223827</v>
      </c>
      <c r="I282" s="602">
        <f>SUM(I278:I281)</f>
        <v>75674</v>
      </c>
      <c r="K282" s="14"/>
    </row>
    <row r="283" spans="1:11" ht="16.5" customHeight="1">
      <c r="A283" s="98"/>
      <c r="B283" s="224"/>
      <c r="C283" s="85"/>
      <c r="D283" s="17"/>
      <c r="E283" s="23"/>
      <c r="F283" s="107"/>
      <c r="G283" s="87"/>
      <c r="H283" s="302"/>
      <c r="I283" s="601"/>
      <c r="K283" s="14"/>
    </row>
    <row r="284" spans="1:11" ht="16.5" customHeight="1">
      <c r="A284" s="98"/>
      <c r="B284" s="224"/>
      <c r="C284" s="85">
        <v>2</v>
      </c>
      <c r="D284" s="17"/>
      <c r="E284" s="23" t="s">
        <v>99</v>
      </c>
      <c r="F284" s="107"/>
      <c r="G284" s="87"/>
      <c r="H284" s="302"/>
      <c r="I284" s="601"/>
      <c r="K284" s="14"/>
    </row>
    <row r="285" spans="1:11" ht="16.5" customHeight="1">
      <c r="A285" s="98"/>
      <c r="B285" s="224"/>
      <c r="C285" s="85"/>
      <c r="D285" s="85">
        <v>5</v>
      </c>
      <c r="E285" s="23"/>
      <c r="F285" s="91" t="s">
        <v>1029</v>
      </c>
      <c r="G285" s="87"/>
      <c r="H285" s="302">
        <v>90</v>
      </c>
      <c r="I285" s="601">
        <v>87</v>
      </c>
      <c r="K285" s="14"/>
    </row>
    <row r="286" spans="1:11" ht="16.5" customHeight="1">
      <c r="A286" s="98"/>
      <c r="B286" s="224"/>
      <c r="C286" s="85"/>
      <c r="D286" s="85">
        <v>2</v>
      </c>
      <c r="E286" s="97"/>
      <c r="F286" s="91" t="s">
        <v>293</v>
      </c>
      <c r="G286" s="87"/>
      <c r="H286" s="302">
        <v>24</v>
      </c>
      <c r="I286" s="601">
        <v>23</v>
      </c>
      <c r="K286" s="14"/>
    </row>
    <row r="287" spans="1:11" ht="16.5" customHeight="1">
      <c r="A287" s="98"/>
      <c r="B287" s="224"/>
      <c r="C287" s="85"/>
      <c r="D287" s="17"/>
      <c r="E287" s="23"/>
      <c r="F287" s="107" t="s">
        <v>63</v>
      </c>
      <c r="G287" s="87"/>
      <c r="H287" s="430">
        <f>SUM(H285:H286)</f>
        <v>114</v>
      </c>
      <c r="I287" s="602">
        <f>SUM(I285:I286)</f>
        <v>110</v>
      </c>
      <c r="K287" s="14"/>
    </row>
    <row r="288" spans="1:11" ht="16.5" customHeight="1">
      <c r="A288" s="98"/>
      <c r="B288" s="224"/>
      <c r="C288" s="85"/>
      <c r="D288" s="17"/>
      <c r="E288" s="23"/>
      <c r="F288" s="107"/>
      <c r="G288" s="87"/>
      <c r="H288" s="430"/>
      <c r="I288" s="602"/>
      <c r="K288" s="14"/>
    </row>
    <row r="289" spans="1:11" ht="16.5" customHeight="1">
      <c r="A289" s="98"/>
      <c r="B289" s="224"/>
      <c r="C289" s="85"/>
      <c r="D289" s="17"/>
      <c r="E289" s="23"/>
      <c r="F289" s="247" t="s">
        <v>101</v>
      </c>
      <c r="G289" s="87">
        <f>G282</f>
        <v>223941</v>
      </c>
      <c r="H289" s="430">
        <f>H282+H287</f>
        <v>223941</v>
      </c>
      <c r="I289" s="430">
        <f>I282+I287</f>
        <v>75784</v>
      </c>
      <c r="J289" s="618"/>
      <c r="K289" s="14"/>
    </row>
    <row r="290" spans="1:11" ht="16.5" customHeight="1">
      <c r="A290" s="98"/>
      <c r="B290" s="224"/>
      <c r="C290" s="85"/>
      <c r="D290" s="17"/>
      <c r="E290" s="23"/>
      <c r="F290" s="107"/>
      <c r="G290" s="87"/>
      <c r="H290" s="430"/>
      <c r="I290" s="602"/>
      <c r="K290" s="14"/>
    </row>
    <row r="291" spans="1:11" ht="16.5" customHeight="1">
      <c r="A291" s="98"/>
      <c r="B291" s="224">
        <v>45</v>
      </c>
      <c r="C291" s="85"/>
      <c r="D291" s="17"/>
      <c r="E291" s="23"/>
      <c r="F291" s="107" t="s">
        <v>1030</v>
      </c>
      <c r="G291" s="87"/>
      <c r="H291" s="430"/>
      <c r="I291" s="602"/>
      <c r="K291" s="14"/>
    </row>
    <row r="292" spans="1:11" ht="16.5" customHeight="1">
      <c r="A292" s="98"/>
      <c r="B292" s="224"/>
      <c r="C292" s="85">
        <v>1</v>
      </c>
      <c r="D292" s="85"/>
      <c r="E292" s="21" t="s">
        <v>97</v>
      </c>
      <c r="F292" s="293"/>
      <c r="G292" s="87"/>
      <c r="H292" s="430"/>
      <c r="I292" s="602"/>
      <c r="K292" s="14"/>
    </row>
    <row r="293" spans="1:11" ht="16.5" customHeight="1">
      <c r="A293" s="98"/>
      <c r="B293" s="224"/>
      <c r="C293" s="85"/>
      <c r="D293" s="85">
        <v>1</v>
      </c>
      <c r="E293" s="97"/>
      <c r="F293" s="91" t="s">
        <v>226</v>
      </c>
      <c r="G293" s="87"/>
      <c r="H293" s="302">
        <v>65</v>
      </c>
      <c r="I293" s="602"/>
      <c r="K293" s="14"/>
    </row>
    <row r="294" spans="1:11" ht="16.5" customHeight="1">
      <c r="A294" s="98"/>
      <c r="B294" s="224"/>
      <c r="C294" s="85"/>
      <c r="D294" s="85">
        <v>2</v>
      </c>
      <c r="E294" s="97"/>
      <c r="F294" s="91" t="s">
        <v>227</v>
      </c>
      <c r="G294" s="87"/>
      <c r="H294" s="302">
        <v>11</v>
      </c>
      <c r="I294" s="602"/>
      <c r="K294" s="14"/>
    </row>
    <row r="295" spans="1:11" ht="16.5" customHeight="1">
      <c r="A295" s="98"/>
      <c r="B295" s="224"/>
      <c r="C295" s="85"/>
      <c r="D295" s="85">
        <v>3</v>
      </c>
      <c r="E295" s="97"/>
      <c r="F295" s="91" t="s">
        <v>98</v>
      </c>
      <c r="G295" s="87"/>
      <c r="H295" s="302">
        <v>480</v>
      </c>
      <c r="I295" s="601">
        <v>228</v>
      </c>
      <c r="K295" s="14"/>
    </row>
    <row r="296" spans="1:11" ht="16.5" customHeight="1">
      <c r="A296" s="98"/>
      <c r="B296" s="224"/>
      <c r="C296" s="85"/>
      <c r="D296" s="17"/>
      <c r="E296" s="23"/>
      <c r="F296" s="107" t="s">
        <v>63</v>
      </c>
      <c r="G296" s="87"/>
      <c r="H296" s="430">
        <f>SUM(H293:H295)</f>
        <v>556</v>
      </c>
      <c r="I296" s="430">
        <f>SUM(I293:I295)</f>
        <v>228</v>
      </c>
      <c r="J296" s="618"/>
      <c r="K296" s="14"/>
    </row>
    <row r="297" spans="1:11" ht="16.5" customHeight="1">
      <c r="A297" s="98"/>
      <c r="B297" s="224"/>
      <c r="C297" s="85"/>
      <c r="D297" s="17"/>
      <c r="E297" s="23"/>
      <c r="F297" s="107"/>
      <c r="G297" s="87"/>
      <c r="H297" s="430"/>
      <c r="I297" s="602"/>
      <c r="K297" s="14"/>
    </row>
    <row r="298" spans="1:11" ht="16.5" customHeight="1">
      <c r="A298" s="98"/>
      <c r="B298" s="224"/>
      <c r="C298" s="85">
        <v>2</v>
      </c>
      <c r="D298" s="17"/>
      <c r="E298" s="23" t="s">
        <v>99</v>
      </c>
      <c r="F298" s="107"/>
      <c r="G298" s="87"/>
      <c r="H298" s="430"/>
      <c r="I298" s="602"/>
      <c r="K298" s="14"/>
    </row>
    <row r="299" spans="1:11" ht="16.5" customHeight="1">
      <c r="A299" s="98"/>
      <c r="B299" s="224"/>
      <c r="C299" s="85"/>
      <c r="D299" s="85">
        <v>15</v>
      </c>
      <c r="E299" s="23"/>
      <c r="F299" s="91" t="s">
        <v>1031</v>
      </c>
      <c r="G299" s="87"/>
      <c r="H299" s="302">
        <v>837</v>
      </c>
      <c r="I299" s="602">
        <v>0</v>
      </c>
      <c r="K299" s="14"/>
    </row>
    <row r="300" spans="1:11" ht="16.5" customHeight="1">
      <c r="A300" s="98"/>
      <c r="B300" s="224"/>
      <c r="C300" s="85"/>
      <c r="D300" s="85">
        <v>16</v>
      </c>
      <c r="E300" s="23"/>
      <c r="F300" s="91" t="s">
        <v>1032</v>
      </c>
      <c r="G300" s="87"/>
      <c r="H300" s="302">
        <v>7559</v>
      </c>
      <c r="I300" s="601">
        <v>7521</v>
      </c>
      <c r="K300" s="14"/>
    </row>
    <row r="301" spans="1:11" ht="16.5" customHeight="1">
      <c r="A301" s="98"/>
      <c r="B301" s="224"/>
      <c r="C301" s="85"/>
      <c r="D301" s="85">
        <v>18</v>
      </c>
      <c r="E301" s="23"/>
      <c r="F301" s="91" t="s">
        <v>444</v>
      </c>
      <c r="G301" s="87"/>
      <c r="H301" s="302">
        <v>3739</v>
      </c>
      <c r="I301" s="601">
        <v>0</v>
      </c>
      <c r="K301" s="14"/>
    </row>
    <row r="302" spans="1:11" ht="16.5" customHeight="1">
      <c r="A302" s="98"/>
      <c r="B302" s="224"/>
      <c r="C302" s="85"/>
      <c r="D302" s="85">
        <v>2</v>
      </c>
      <c r="E302" s="23"/>
      <c r="F302" s="91" t="s">
        <v>293</v>
      </c>
      <c r="G302" s="87"/>
      <c r="H302" s="302">
        <v>3277</v>
      </c>
      <c r="I302" s="601">
        <v>2032</v>
      </c>
      <c r="K302" s="14"/>
    </row>
    <row r="303" spans="1:11" ht="16.5" customHeight="1">
      <c r="A303" s="98"/>
      <c r="B303" s="224"/>
      <c r="C303" s="85"/>
      <c r="D303" s="17"/>
      <c r="E303" s="23"/>
      <c r="F303" s="107" t="s">
        <v>63</v>
      </c>
      <c r="G303" s="87"/>
      <c r="H303" s="430">
        <f>SUM(H299:H302)</f>
        <v>15412</v>
      </c>
      <c r="I303" s="602">
        <f>SUM(I299:I302)</f>
        <v>9553</v>
      </c>
      <c r="K303" s="14"/>
    </row>
    <row r="304" spans="1:11" ht="16.5" customHeight="1">
      <c r="A304" s="98"/>
      <c r="B304" s="224"/>
      <c r="C304" s="85"/>
      <c r="D304" s="17"/>
      <c r="E304" s="23"/>
      <c r="F304" s="107"/>
      <c r="G304" s="87"/>
      <c r="H304" s="430"/>
      <c r="I304" s="602"/>
      <c r="K304" s="14"/>
    </row>
    <row r="305" spans="1:12" ht="16.5" customHeight="1">
      <c r="A305" s="39"/>
      <c r="B305" s="257"/>
      <c r="C305" s="85"/>
      <c r="D305" s="17"/>
      <c r="E305" s="23"/>
      <c r="F305" s="247" t="s">
        <v>101</v>
      </c>
      <c r="G305" s="41"/>
      <c r="H305" s="430">
        <f>+H296+H303</f>
        <v>15968</v>
      </c>
      <c r="I305" s="602">
        <f>+I296+I303</f>
        <v>9781</v>
      </c>
      <c r="K305" s="14"/>
    </row>
    <row r="306" spans="1:12" ht="16.5" customHeight="1">
      <c r="A306" s="39"/>
      <c r="B306" s="257"/>
      <c r="C306" s="85"/>
      <c r="D306" s="17"/>
      <c r="E306" s="23"/>
      <c r="F306" s="247"/>
      <c r="G306" s="41"/>
      <c r="H306" s="430"/>
      <c r="I306" s="602"/>
      <c r="K306" s="14"/>
    </row>
    <row r="307" spans="1:12" ht="16.5" customHeight="1">
      <c r="A307" s="39"/>
      <c r="B307" s="91"/>
      <c r="C307" s="85">
        <v>1</v>
      </c>
      <c r="D307" s="85"/>
      <c r="E307" s="23" t="s">
        <v>102</v>
      </c>
      <c r="F307" s="91"/>
      <c r="G307" s="86"/>
      <c r="H307" s="302"/>
      <c r="I307" s="601"/>
      <c r="K307" s="14"/>
    </row>
    <row r="308" spans="1:12" ht="16.5" customHeight="1">
      <c r="A308" s="39"/>
      <c r="B308" s="91"/>
      <c r="C308" s="85"/>
      <c r="D308" s="85">
        <v>1</v>
      </c>
      <c r="E308" s="97"/>
      <c r="F308" s="91" t="s">
        <v>226</v>
      </c>
      <c r="G308" s="86">
        <f>+G38+G143+G160+G179+G204+G213+G237+G244+G197+G55+G263+G278</f>
        <v>118550</v>
      </c>
      <c r="H308" s="86">
        <f>+H38+H143+H160+H179+H204+H213+H237+H244+H197+H55+H137+H293+H263+H278</f>
        <v>140685</v>
      </c>
      <c r="I308" s="601">
        <f>+I38+I143+I160+I179+I204+I213+I237+I244+I197+I263+I278+I55+I137</f>
        <v>122705</v>
      </c>
      <c r="K308" s="14"/>
    </row>
    <row r="309" spans="1:12" ht="16.5" customHeight="1">
      <c r="A309" s="39"/>
      <c r="B309" s="91"/>
      <c r="C309" s="85"/>
      <c r="D309" s="85">
        <v>2</v>
      </c>
      <c r="E309" s="97"/>
      <c r="F309" s="91" t="s">
        <v>227</v>
      </c>
      <c r="G309" s="86">
        <f>+G39+G144+G161+G180+G205+G214+G238+G245+G198+G56+G264+G279</f>
        <v>22430</v>
      </c>
      <c r="H309" s="86">
        <f>+H39+H144+H161+H180+H205+H214+H238+H245+H198+H56+H264+H279+H294+H138</f>
        <v>24596</v>
      </c>
      <c r="I309" s="601">
        <f>+I39+I144+I161+I180+I205+I214+I238+I245+I198+I264+I279+I56+I138</f>
        <v>20743</v>
      </c>
      <c r="K309" s="14"/>
    </row>
    <row r="310" spans="1:12" ht="16.5" customHeight="1">
      <c r="A310" s="39"/>
      <c r="B310" s="91"/>
      <c r="C310" s="85"/>
      <c r="D310" s="85">
        <v>3</v>
      </c>
      <c r="E310" s="97"/>
      <c r="F310" s="245" t="s">
        <v>98</v>
      </c>
      <c r="G310" s="86">
        <f>+G23+G40+G92+G97+G162+G169+G181+G188+G199+G206+G215+G239+G246+G193+G145+G85+G79+G57+G9+G101+G280+G265</f>
        <v>443137</v>
      </c>
      <c r="H310" s="302">
        <f>+H23+H40+H92+H97+H162+H169+H181+H188+H199+H206+H215+H239+H246+H193+H145+H85+H79+H57+H9+H258+H265+H280+H112+H222+H295</f>
        <v>457562</v>
      </c>
      <c r="I310" s="601">
        <f>+I23+I40+I92+I97+I162+I169+I181+I188+I199+I206+I215+I239+I246+I193+I145+I85+I79+I57+I9+I258+I265+I280+I112+I222+I295+I101</f>
        <v>157265</v>
      </c>
      <c r="K310" s="14"/>
    </row>
    <row r="311" spans="1:12" ht="16.5" customHeight="1">
      <c r="A311" s="39"/>
      <c r="B311" s="91"/>
      <c r="C311" s="85"/>
      <c r="D311" s="85">
        <v>4</v>
      </c>
      <c r="E311" s="97"/>
      <c r="F311" s="91" t="s">
        <v>314</v>
      </c>
      <c r="G311" s="86">
        <f>SUM(G113:G121)+G281</f>
        <v>11250</v>
      </c>
      <c r="H311" s="302">
        <f>SUM(H113:H121)+H107+H266+H281+H102</f>
        <v>12170</v>
      </c>
      <c r="I311" s="601">
        <f>SUM(I113:I121)+I107+I266+I281+I102</f>
        <v>7049</v>
      </c>
      <c r="K311" s="14"/>
    </row>
    <row r="312" spans="1:12" ht="16.5" customHeight="1">
      <c r="A312" s="39"/>
      <c r="B312" s="91"/>
      <c r="C312" s="85"/>
      <c r="D312" s="85">
        <v>5</v>
      </c>
      <c r="E312" s="97"/>
      <c r="F312" s="91" t="s">
        <v>229</v>
      </c>
      <c r="G312" s="86">
        <f>+G174+G41+G122</f>
        <v>8600</v>
      </c>
      <c r="H312" s="86">
        <f>+H174+H41+H122+H223</f>
        <v>8625</v>
      </c>
      <c r="I312" s="601">
        <f>+I174+I41+I122+I223</f>
        <v>5028</v>
      </c>
      <c r="J312" s="595"/>
      <c r="K312" s="14"/>
    </row>
    <row r="313" spans="1:12" ht="16.5" customHeight="1">
      <c r="A313" s="39"/>
      <c r="B313" s="91"/>
      <c r="C313" s="85"/>
      <c r="D313" s="85">
        <v>6</v>
      </c>
      <c r="E313" s="97"/>
      <c r="F313" s="245" t="s">
        <v>232</v>
      </c>
      <c r="G313" s="86">
        <v>0</v>
      </c>
      <c r="H313" s="302">
        <v>0</v>
      </c>
      <c r="I313" s="601">
        <v>0</v>
      </c>
      <c r="K313" s="14"/>
    </row>
    <row r="314" spans="1:12" ht="16.5" customHeight="1">
      <c r="A314" s="39"/>
      <c r="B314" s="91"/>
      <c r="C314" s="85"/>
      <c r="D314" s="85">
        <v>7</v>
      </c>
      <c r="E314" s="97"/>
      <c r="F314" s="245" t="s">
        <v>112</v>
      </c>
      <c r="G314" s="86">
        <v>0</v>
      </c>
      <c r="H314" s="302">
        <v>0</v>
      </c>
      <c r="I314" s="601">
        <v>0</v>
      </c>
      <c r="K314" s="14"/>
    </row>
    <row r="315" spans="1:12" ht="16.5" customHeight="1">
      <c r="A315" s="39"/>
      <c r="B315" s="91"/>
      <c r="C315" s="85"/>
      <c r="D315" s="85">
        <v>8</v>
      </c>
      <c r="E315" s="97"/>
      <c r="F315" s="91" t="s">
        <v>86</v>
      </c>
      <c r="G315" s="86">
        <f>+G224</f>
        <v>136166</v>
      </c>
      <c r="H315" s="302">
        <f>+H224</f>
        <v>138588</v>
      </c>
      <c r="I315" s="601">
        <f>+I224</f>
        <v>126966</v>
      </c>
      <c r="K315" s="14"/>
    </row>
    <row r="316" spans="1:12" ht="16.5" customHeight="1">
      <c r="A316" s="39"/>
      <c r="B316" s="91"/>
      <c r="C316" s="85"/>
      <c r="D316" s="85">
        <v>9</v>
      </c>
      <c r="E316" s="97"/>
      <c r="F316" s="91" t="s">
        <v>376</v>
      </c>
      <c r="G316" s="86">
        <f>+G42</f>
        <v>2000</v>
      </c>
      <c r="H316" s="302">
        <f>+H42</f>
        <v>2000</v>
      </c>
      <c r="I316" s="601">
        <f>+I42</f>
        <v>2000</v>
      </c>
      <c r="K316" s="14"/>
    </row>
    <row r="317" spans="1:12" ht="16.5" customHeight="1">
      <c r="A317" s="39"/>
      <c r="B317" s="91"/>
      <c r="C317" s="85"/>
      <c r="D317" s="85">
        <v>10</v>
      </c>
      <c r="E317" s="97"/>
      <c r="F317" s="91" t="s">
        <v>460</v>
      </c>
      <c r="G317" s="86">
        <f>+G221</f>
        <v>6612</v>
      </c>
      <c r="H317" s="302">
        <f>+H221</f>
        <v>6592</v>
      </c>
      <c r="I317" s="601">
        <f>+I221</f>
        <v>6572</v>
      </c>
      <c r="K317" s="14"/>
    </row>
    <row r="318" spans="1:12" ht="16.5" customHeight="1">
      <c r="A318" s="98"/>
      <c r="B318" s="91"/>
      <c r="C318" s="85"/>
      <c r="D318" s="85"/>
      <c r="E318" s="97"/>
      <c r="F318" s="419" t="s">
        <v>63</v>
      </c>
      <c r="G318" s="88">
        <f>SUM(G308:G317)</f>
        <v>748745</v>
      </c>
      <c r="H318" s="430">
        <f>SUM(H308:H317)</f>
        <v>790818</v>
      </c>
      <c r="I318" s="602">
        <f>SUM(I308:I317)</f>
        <v>448328</v>
      </c>
      <c r="K318" s="14"/>
      <c r="L318" s="14"/>
    </row>
    <row r="319" spans="1:12" ht="16.5" customHeight="1">
      <c r="A319" s="39"/>
      <c r="B319" s="91"/>
      <c r="C319" s="85"/>
      <c r="D319" s="85"/>
      <c r="E319" s="97"/>
      <c r="F319" s="91"/>
      <c r="G319" s="86"/>
      <c r="H319" s="302"/>
      <c r="I319" s="601"/>
      <c r="K319" s="14"/>
    </row>
    <row r="320" spans="1:12" ht="16.5" customHeight="1">
      <c r="A320" s="39"/>
      <c r="B320" s="91"/>
      <c r="C320" s="85">
        <v>2</v>
      </c>
      <c r="D320" s="85"/>
      <c r="E320" s="23" t="s">
        <v>103</v>
      </c>
      <c r="F320" s="91"/>
      <c r="G320" s="86"/>
      <c r="H320" s="302"/>
      <c r="I320" s="601"/>
      <c r="K320" s="14"/>
    </row>
    <row r="321" spans="1:11" ht="16.5" customHeight="1">
      <c r="A321" s="39"/>
      <c r="B321" s="91"/>
      <c r="C321" s="85"/>
      <c r="D321" s="85">
        <v>1</v>
      </c>
      <c r="E321" s="23"/>
      <c r="F321" s="91" t="s">
        <v>456</v>
      </c>
      <c r="G321" s="86">
        <f>+G14</f>
        <v>38800</v>
      </c>
      <c r="H321" s="302">
        <f>+H14</f>
        <v>38920</v>
      </c>
      <c r="I321" s="601">
        <f>+I14</f>
        <v>38917</v>
      </c>
      <c r="K321" s="14"/>
    </row>
    <row r="322" spans="1:11" ht="16.5" customHeight="1">
      <c r="A322" s="39"/>
      <c r="B322" s="91"/>
      <c r="C322" s="85"/>
      <c r="D322" s="85">
        <v>2</v>
      </c>
      <c r="E322" s="23"/>
      <c r="F322" s="91" t="s">
        <v>293</v>
      </c>
      <c r="G322" s="86">
        <f>G16+G150+G251+G271+G286+G302+G62</f>
        <v>24523</v>
      </c>
      <c r="H322" s="86">
        <f>H16+H150+H251+H271+H286+H302+H62</f>
        <v>28628</v>
      </c>
      <c r="I322" s="601">
        <f>I16+I150+I251+I271+I286+I302+I62</f>
        <v>4057</v>
      </c>
      <c r="K322" s="14"/>
    </row>
    <row r="323" spans="1:11" ht="16.5" customHeight="1">
      <c r="A323" s="39"/>
      <c r="B323" s="91"/>
      <c r="C323" s="85"/>
      <c r="D323" s="85">
        <v>3</v>
      </c>
      <c r="E323" s="23"/>
      <c r="F323" s="91" t="s">
        <v>455</v>
      </c>
      <c r="G323" s="86">
        <f>+G63</f>
        <v>84985</v>
      </c>
      <c r="H323" s="86">
        <f>+H63</f>
        <v>84985</v>
      </c>
      <c r="I323" s="601">
        <f>+I63</f>
        <v>83908</v>
      </c>
      <c r="K323" s="14"/>
    </row>
    <row r="324" spans="1:11" ht="16.5" customHeight="1">
      <c r="A324" s="39"/>
      <c r="B324" s="91"/>
      <c r="C324" s="85"/>
      <c r="D324" s="85">
        <v>4</v>
      </c>
      <c r="E324" s="23"/>
      <c r="F324" s="91" t="s">
        <v>1033</v>
      </c>
      <c r="G324" s="86">
        <f>+G270</f>
        <v>1000</v>
      </c>
      <c r="H324" s="86">
        <f>+H270</f>
        <v>1000</v>
      </c>
      <c r="I324" s="601">
        <f>+I270</f>
        <v>0</v>
      </c>
      <c r="K324" s="14"/>
    </row>
    <row r="325" spans="1:11" ht="16.5" customHeight="1">
      <c r="A325" s="39"/>
      <c r="B325" s="91"/>
      <c r="C325" s="85"/>
      <c r="D325" s="85">
        <v>8</v>
      </c>
      <c r="E325" s="23"/>
      <c r="F325" s="91" t="s">
        <v>393</v>
      </c>
      <c r="G325" s="86">
        <f>+G64</f>
        <v>1338</v>
      </c>
      <c r="H325" s="86">
        <f>+H64+H285</f>
        <v>1428</v>
      </c>
      <c r="I325" s="601">
        <f>+I64+I285</f>
        <v>931</v>
      </c>
      <c r="K325" s="14"/>
    </row>
    <row r="326" spans="1:11" ht="16.5" customHeight="1">
      <c r="A326" s="39"/>
      <c r="B326" s="91"/>
      <c r="C326" s="85"/>
      <c r="D326" s="85">
        <v>10</v>
      </c>
      <c r="E326" s="23"/>
      <c r="F326" s="91" t="s">
        <v>1028</v>
      </c>
      <c r="G326" s="86">
        <f>G250</f>
        <v>400</v>
      </c>
      <c r="H326" s="86">
        <f>H250</f>
        <v>508</v>
      </c>
      <c r="I326" s="601">
        <f>I250</f>
        <v>461</v>
      </c>
      <c r="K326" s="14"/>
    </row>
    <row r="327" spans="1:11" ht="16.5" customHeight="1">
      <c r="A327" s="39"/>
      <c r="B327" s="91"/>
      <c r="C327" s="85"/>
      <c r="D327" s="85">
        <v>11</v>
      </c>
      <c r="E327" s="97"/>
      <c r="F327" s="245" t="s">
        <v>1034</v>
      </c>
      <c r="G327" s="86">
        <f>G230</f>
        <v>8220</v>
      </c>
      <c r="H327" s="86">
        <f>H230</f>
        <v>8220</v>
      </c>
      <c r="I327" s="601">
        <f>I230</f>
        <v>8220</v>
      </c>
      <c r="K327" s="14"/>
    </row>
    <row r="328" spans="1:11" ht="16.5" customHeight="1">
      <c r="A328" s="39"/>
      <c r="B328" s="91"/>
      <c r="C328" s="85"/>
      <c r="D328" s="85">
        <v>12</v>
      </c>
      <c r="E328" s="97"/>
      <c r="F328" s="245" t="s">
        <v>1035</v>
      </c>
      <c r="G328" s="86">
        <f>G229</f>
        <v>522</v>
      </c>
      <c r="H328" s="86">
        <f>H229</f>
        <v>522</v>
      </c>
      <c r="I328" s="601">
        <f>I229</f>
        <v>2901</v>
      </c>
      <c r="K328" s="14"/>
    </row>
    <row r="329" spans="1:11" ht="16.5" customHeight="1">
      <c r="A329" s="39"/>
      <c r="B329" s="91"/>
      <c r="C329" s="85"/>
      <c r="D329" s="85">
        <v>13</v>
      </c>
      <c r="E329" s="97"/>
      <c r="F329" s="245" t="s">
        <v>1036</v>
      </c>
      <c r="G329" s="86">
        <f>G149</f>
        <v>0</v>
      </c>
      <c r="H329" s="86">
        <f>H149</f>
        <v>53</v>
      </c>
      <c r="I329" s="601">
        <f>I149</f>
        <v>51</v>
      </c>
      <c r="K329" s="14"/>
    </row>
    <row r="330" spans="1:11" ht="16.5" customHeight="1">
      <c r="A330" s="39"/>
      <c r="B330" s="91"/>
      <c r="C330" s="85"/>
      <c r="D330" s="85">
        <v>14</v>
      </c>
      <c r="E330" s="97"/>
      <c r="F330" s="245" t="s">
        <v>1026</v>
      </c>
      <c r="G330" s="86">
        <f>G65</f>
        <v>0</v>
      </c>
      <c r="H330" s="86">
        <f>H65</f>
        <v>2318</v>
      </c>
      <c r="I330" s="601">
        <f>I65</f>
        <v>2318</v>
      </c>
      <c r="K330" s="14"/>
    </row>
    <row r="331" spans="1:11" ht="16.5" customHeight="1">
      <c r="A331" s="39"/>
      <c r="B331" s="91"/>
      <c r="C331" s="85"/>
      <c r="D331" s="85">
        <v>15</v>
      </c>
      <c r="E331" s="97"/>
      <c r="F331" s="245" t="s">
        <v>1031</v>
      </c>
      <c r="G331" s="86">
        <f t="shared" ref="G331:I332" si="49">G299</f>
        <v>0</v>
      </c>
      <c r="H331" s="86">
        <f t="shared" si="49"/>
        <v>837</v>
      </c>
      <c r="I331" s="601">
        <f t="shared" si="49"/>
        <v>0</v>
      </c>
      <c r="K331" s="14"/>
    </row>
    <row r="332" spans="1:11" ht="16.5" customHeight="1">
      <c r="A332" s="39"/>
      <c r="B332" s="91"/>
      <c r="C332" s="85"/>
      <c r="D332" s="85">
        <v>16</v>
      </c>
      <c r="E332" s="97"/>
      <c r="F332" s="91" t="s">
        <v>1032</v>
      </c>
      <c r="G332" s="86">
        <f t="shared" si="49"/>
        <v>0</v>
      </c>
      <c r="H332" s="86">
        <f t="shared" si="49"/>
        <v>7559</v>
      </c>
      <c r="I332" s="601">
        <f t="shared" si="49"/>
        <v>7521</v>
      </c>
      <c r="K332" s="14"/>
    </row>
    <row r="333" spans="1:11" ht="16.5" customHeight="1">
      <c r="A333" s="39"/>
      <c r="B333" s="91"/>
      <c r="C333" s="85"/>
      <c r="D333" s="85">
        <v>17</v>
      </c>
      <c r="E333" s="97"/>
      <c r="F333" s="92" t="s">
        <v>1023</v>
      </c>
      <c r="G333" s="86">
        <f>G15</f>
        <v>0</v>
      </c>
      <c r="H333" s="86">
        <f>H15</f>
        <v>1180</v>
      </c>
      <c r="I333" s="601">
        <f>I15</f>
        <v>1180</v>
      </c>
      <c r="K333" s="14"/>
    </row>
    <row r="334" spans="1:11" ht="16.5" customHeight="1">
      <c r="A334" s="39"/>
      <c r="B334" s="91"/>
      <c r="C334" s="85"/>
      <c r="D334" s="85">
        <v>21</v>
      </c>
      <c r="E334" s="97"/>
      <c r="F334" s="91" t="s">
        <v>444</v>
      </c>
      <c r="G334" s="86">
        <f>G301</f>
        <v>0</v>
      </c>
      <c r="H334" s="86">
        <f>H301</f>
        <v>3739</v>
      </c>
      <c r="I334" s="601">
        <f>I301</f>
        <v>0</v>
      </c>
      <c r="K334" s="14"/>
    </row>
    <row r="335" spans="1:11" ht="16.5" customHeight="1">
      <c r="A335" s="39"/>
      <c r="B335" s="91"/>
      <c r="C335" s="85"/>
      <c r="D335" s="85"/>
      <c r="E335" s="97"/>
      <c r="F335" s="107" t="s">
        <v>63</v>
      </c>
      <c r="G335" s="88">
        <f>SUM(G321:G334)</f>
        <v>159788</v>
      </c>
      <c r="H335" s="88">
        <f t="shared" ref="H335:I335" si="50">SUM(H321:H334)</f>
        <v>179897</v>
      </c>
      <c r="I335" s="602">
        <f t="shared" si="50"/>
        <v>150465</v>
      </c>
      <c r="K335" s="14"/>
    </row>
    <row r="336" spans="1:11" ht="16.5" customHeight="1">
      <c r="A336" s="39"/>
      <c r="B336" s="91"/>
      <c r="C336" s="85"/>
      <c r="D336" s="85"/>
      <c r="E336" s="97"/>
      <c r="F336" s="107"/>
      <c r="G336" s="88"/>
      <c r="H336" s="302"/>
      <c r="I336" s="601"/>
      <c r="K336" s="14"/>
    </row>
    <row r="337" spans="1:11" ht="16.5" customHeight="1">
      <c r="A337" s="39"/>
      <c r="B337" s="91"/>
      <c r="C337" s="85">
        <v>2</v>
      </c>
      <c r="D337" s="85"/>
      <c r="E337" s="23" t="s">
        <v>231</v>
      </c>
      <c r="F337" s="91"/>
      <c r="G337" s="88"/>
      <c r="H337" s="302"/>
      <c r="I337" s="601"/>
      <c r="K337" s="14"/>
    </row>
    <row r="338" spans="1:11" ht="16.5" customHeight="1">
      <c r="A338" s="39"/>
      <c r="B338" s="91"/>
      <c r="C338" s="85"/>
      <c r="D338" s="85">
        <v>2</v>
      </c>
      <c r="E338" s="97"/>
      <c r="F338" s="91" t="s">
        <v>293</v>
      </c>
      <c r="G338" s="86">
        <f>+G29+G48+G70</f>
        <v>21321</v>
      </c>
      <c r="H338" s="86">
        <f>+H29+H48+H70</f>
        <v>21372</v>
      </c>
      <c r="I338" s="601">
        <f>+I29+I48+I70</f>
        <v>13583</v>
      </c>
      <c r="K338" s="14"/>
    </row>
    <row r="339" spans="1:11" ht="16.5" customHeight="1">
      <c r="A339" s="39"/>
      <c r="B339" s="91"/>
      <c r="C339" s="85"/>
      <c r="D339" s="85">
        <v>5</v>
      </c>
      <c r="E339" s="97"/>
      <c r="F339" s="91" t="s">
        <v>459</v>
      </c>
      <c r="G339" s="86">
        <f>+G69</f>
        <v>34257</v>
      </c>
      <c r="H339" s="86">
        <f>+H69</f>
        <v>34257</v>
      </c>
      <c r="I339" s="601">
        <f>+I69</f>
        <v>34542</v>
      </c>
      <c r="J339" s="595"/>
      <c r="K339" s="14"/>
    </row>
    <row r="340" spans="1:11" ht="16.5" customHeight="1">
      <c r="A340" s="39"/>
      <c r="B340" s="91"/>
      <c r="C340" s="85"/>
      <c r="D340" s="85">
        <v>6</v>
      </c>
      <c r="E340" s="97"/>
      <c r="F340" s="91" t="s">
        <v>374</v>
      </c>
      <c r="G340" s="86">
        <f>+G47</f>
        <v>1233</v>
      </c>
      <c r="H340" s="302">
        <f>+H47</f>
        <v>1233</v>
      </c>
      <c r="I340" s="601">
        <f>+I47</f>
        <v>696</v>
      </c>
      <c r="J340" s="595"/>
      <c r="K340" s="14"/>
    </row>
    <row r="341" spans="1:11" ht="16.5" customHeight="1">
      <c r="A341" s="39"/>
      <c r="B341" s="91"/>
      <c r="C341" s="85"/>
      <c r="D341" s="85">
        <v>7</v>
      </c>
      <c r="E341" s="23"/>
      <c r="F341" s="91" t="s">
        <v>1024</v>
      </c>
      <c r="G341" s="86">
        <f>G28</f>
        <v>28598</v>
      </c>
      <c r="H341" s="86">
        <f>H28</f>
        <v>28788</v>
      </c>
      <c r="I341" s="601">
        <f>I28</f>
        <v>28788</v>
      </c>
      <c r="J341" s="595"/>
      <c r="K341" s="14"/>
    </row>
    <row r="342" spans="1:11" ht="16.5" customHeight="1">
      <c r="A342" s="39"/>
      <c r="B342" s="91"/>
      <c r="C342" s="85"/>
      <c r="D342" s="85">
        <v>9</v>
      </c>
      <c r="E342" s="23"/>
      <c r="F342" s="91" t="s">
        <v>489</v>
      </c>
      <c r="G342" s="302">
        <f>+G30</f>
        <v>14880</v>
      </c>
      <c r="H342" s="302">
        <f>+H30</f>
        <v>14880</v>
      </c>
      <c r="I342" s="601">
        <f>+I30</f>
        <v>14880</v>
      </c>
      <c r="J342" s="595"/>
      <c r="K342" s="14"/>
    </row>
    <row r="343" spans="1:11" ht="16.5" customHeight="1">
      <c r="A343" s="39"/>
      <c r="B343" s="91"/>
      <c r="C343" s="85"/>
      <c r="D343" s="85">
        <v>18</v>
      </c>
      <c r="E343" s="23"/>
      <c r="F343" s="91" t="s">
        <v>1037</v>
      </c>
      <c r="G343" s="86"/>
      <c r="H343" s="302">
        <f>H31</f>
        <v>15000</v>
      </c>
      <c r="I343" s="601">
        <f>I31</f>
        <v>0</v>
      </c>
      <c r="J343" s="595"/>
      <c r="K343" s="14"/>
    </row>
    <row r="344" spans="1:11" ht="16.5" customHeight="1">
      <c r="A344" s="39"/>
      <c r="B344" s="91"/>
      <c r="C344" s="85"/>
      <c r="D344" s="85"/>
      <c r="E344" s="23"/>
      <c r="F344" s="91" t="s">
        <v>230</v>
      </c>
      <c r="G344" s="88">
        <f>SUM(G338:G343)</f>
        <v>100289</v>
      </c>
      <c r="H344" s="88">
        <f>SUM(H338:H343)</f>
        <v>115530</v>
      </c>
      <c r="I344" s="602">
        <f>SUM(I338:I343)</f>
        <v>92489</v>
      </c>
      <c r="J344" s="595"/>
      <c r="K344" s="14"/>
    </row>
    <row r="345" spans="1:11" ht="16.5" customHeight="1">
      <c r="A345" s="39"/>
      <c r="B345" s="91"/>
      <c r="C345" s="85"/>
      <c r="D345" s="85"/>
      <c r="E345" s="23" t="s">
        <v>252</v>
      </c>
      <c r="F345" s="91"/>
      <c r="G345" s="88">
        <f>+G318+G335+G344</f>
        <v>1008822</v>
      </c>
      <c r="H345" s="88">
        <f>+H318+H335+H344</f>
        <v>1086245</v>
      </c>
      <c r="I345" s="602">
        <f>+I318+I335+I344</f>
        <v>691282</v>
      </c>
      <c r="J345" s="595"/>
      <c r="K345" s="14"/>
    </row>
    <row r="346" spans="1:11" ht="16.5" customHeight="1" thickBot="1">
      <c r="A346" s="70"/>
      <c r="E346" s="25"/>
      <c r="G346" s="204"/>
      <c r="H346" s="444"/>
      <c r="I346" s="614"/>
      <c r="J346" s="595"/>
      <c r="K346" s="14"/>
    </row>
    <row r="347" spans="1:11" ht="19.5" customHeight="1" thickTop="1" thickBot="1">
      <c r="A347" s="258">
        <v>2</v>
      </c>
      <c r="B347" s="100"/>
      <c r="C347" s="100"/>
      <c r="D347" s="100"/>
      <c r="E347" s="101"/>
      <c r="F347" s="101" t="s">
        <v>79</v>
      </c>
      <c r="G347" s="285"/>
      <c r="H347" s="380"/>
      <c r="I347" s="616"/>
      <c r="K347" s="14"/>
    </row>
    <row r="348" spans="1:11" ht="16.5" customHeight="1" thickTop="1">
      <c r="A348" s="6"/>
      <c r="E348" s="25"/>
      <c r="G348" s="204"/>
      <c r="H348" s="381"/>
      <c r="I348" s="613"/>
      <c r="K348" s="14"/>
    </row>
    <row r="349" spans="1:11" ht="16.5" customHeight="1">
      <c r="A349" s="39"/>
      <c r="B349" s="85">
        <v>30</v>
      </c>
      <c r="C349" s="85"/>
      <c r="D349" s="85"/>
      <c r="E349" s="97"/>
      <c r="F349" s="247" t="s">
        <v>164</v>
      </c>
      <c r="G349" s="86"/>
      <c r="H349" s="302"/>
      <c r="I349" s="601"/>
      <c r="K349" s="14"/>
    </row>
    <row r="350" spans="1:11" ht="16.5" customHeight="1">
      <c r="A350" s="39"/>
      <c r="B350" s="85"/>
      <c r="C350" s="85">
        <v>1</v>
      </c>
      <c r="D350" s="85"/>
      <c r="E350" s="23" t="s">
        <v>228</v>
      </c>
      <c r="F350" s="91"/>
      <c r="G350" s="86"/>
      <c r="H350" s="302"/>
      <c r="I350" s="601"/>
      <c r="K350" s="14"/>
    </row>
    <row r="351" spans="1:11" ht="16.5" customHeight="1">
      <c r="A351" s="39"/>
      <c r="B351" s="85"/>
      <c r="C351" s="85"/>
      <c r="D351" s="85">
        <v>1</v>
      </c>
      <c r="E351" s="97"/>
      <c r="F351" s="91" t="s">
        <v>226</v>
      </c>
      <c r="G351" s="86">
        <v>28340</v>
      </c>
      <c r="H351" s="302">
        <v>32450</v>
      </c>
      <c r="I351" s="601">
        <v>26896</v>
      </c>
      <c r="K351" s="14"/>
    </row>
    <row r="352" spans="1:11" ht="16.5" customHeight="1">
      <c r="A352" s="39"/>
      <c r="B352" s="85"/>
      <c r="C352" s="85"/>
      <c r="D352" s="85">
        <v>2</v>
      </c>
      <c r="E352" s="97"/>
      <c r="F352" s="91" t="s">
        <v>227</v>
      </c>
      <c r="G352" s="86">
        <v>6137</v>
      </c>
      <c r="H352" s="302">
        <v>6939</v>
      </c>
      <c r="I352" s="601">
        <v>5113</v>
      </c>
      <c r="K352" s="14"/>
    </row>
    <row r="353" spans="1:11" ht="16.5" customHeight="1">
      <c r="A353" s="39"/>
      <c r="B353" s="85"/>
      <c r="C353" s="85"/>
      <c r="D353" s="85">
        <v>3</v>
      </c>
      <c r="E353" s="97"/>
      <c r="F353" s="91" t="s">
        <v>98</v>
      </c>
      <c r="G353" s="86">
        <v>6789</v>
      </c>
      <c r="H353" s="302">
        <v>6789</v>
      </c>
      <c r="I353" s="601">
        <v>5618</v>
      </c>
      <c r="K353" s="14"/>
    </row>
    <row r="354" spans="1:11" ht="16.5" customHeight="1">
      <c r="A354" s="39"/>
      <c r="B354" s="85"/>
      <c r="C354" s="85"/>
      <c r="D354" s="85"/>
      <c r="E354" s="97"/>
      <c r="F354" s="419" t="s">
        <v>63</v>
      </c>
      <c r="G354" s="88">
        <f t="shared" ref="G354" si="51">SUM(G351:G353)</f>
        <v>41266</v>
      </c>
      <c r="H354" s="430">
        <f t="shared" ref="H354:I354" si="52">SUM(H351:H353)</f>
        <v>46178</v>
      </c>
      <c r="I354" s="602">
        <f t="shared" si="52"/>
        <v>37627</v>
      </c>
      <c r="K354" s="14"/>
    </row>
    <row r="355" spans="1:11" ht="16.5" customHeight="1">
      <c r="A355" s="39"/>
      <c r="B355" s="85"/>
      <c r="C355" s="85"/>
      <c r="D355" s="85"/>
      <c r="E355" s="97"/>
      <c r="F355" s="661"/>
      <c r="G355" s="88"/>
      <c r="H355" s="430"/>
      <c r="I355" s="602"/>
      <c r="K355" s="14"/>
    </row>
    <row r="356" spans="1:11" ht="16.5" customHeight="1">
      <c r="A356" s="39"/>
      <c r="B356" s="85"/>
      <c r="C356" s="85">
        <v>2</v>
      </c>
      <c r="D356" s="85"/>
      <c r="E356" s="23" t="s">
        <v>99</v>
      </c>
      <c r="F356" s="661"/>
      <c r="G356" s="88"/>
      <c r="H356" s="430"/>
      <c r="I356" s="602"/>
      <c r="K356" s="14"/>
    </row>
    <row r="357" spans="1:11" ht="16.5" customHeight="1">
      <c r="A357" s="39"/>
      <c r="B357" s="85"/>
      <c r="C357" s="85"/>
      <c r="D357" s="85">
        <v>8</v>
      </c>
      <c r="E357" s="97"/>
      <c r="F357" s="245" t="s">
        <v>1029</v>
      </c>
      <c r="G357" s="86">
        <v>100</v>
      </c>
      <c r="H357" s="302">
        <v>100</v>
      </c>
      <c r="I357" s="601">
        <v>20</v>
      </c>
      <c r="K357" s="14"/>
    </row>
    <row r="358" spans="1:11" ht="16.5" customHeight="1">
      <c r="A358" s="39"/>
      <c r="B358" s="85"/>
      <c r="C358" s="85"/>
      <c r="D358" s="85">
        <v>2</v>
      </c>
      <c r="E358" s="97"/>
      <c r="F358" s="245" t="s">
        <v>293</v>
      </c>
      <c r="G358" s="86">
        <v>27</v>
      </c>
      <c r="H358" s="302">
        <v>27</v>
      </c>
      <c r="I358" s="601">
        <v>5</v>
      </c>
      <c r="K358" s="14"/>
    </row>
    <row r="359" spans="1:11" ht="16.5" customHeight="1">
      <c r="A359" s="39"/>
      <c r="B359" s="85"/>
      <c r="C359" s="85"/>
      <c r="D359" s="85"/>
      <c r="E359" s="97"/>
      <c r="F359" s="661" t="s">
        <v>63</v>
      </c>
      <c r="G359" s="88">
        <f>SUM(G357:G358)</f>
        <v>127</v>
      </c>
      <c r="H359" s="88">
        <f>SUM(H357:H358)</f>
        <v>127</v>
      </c>
      <c r="I359" s="602">
        <f>SUM(I357:I358)</f>
        <v>25</v>
      </c>
      <c r="K359" s="14"/>
    </row>
    <row r="360" spans="1:11" ht="16.5" customHeight="1">
      <c r="A360" s="39"/>
      <c r="B360" s="85"/>
      <c r="C360" s="85"/>
      <c r="D360" s="85"/>
      <c r="E360" s="97"/>
      <c r="F360" s="661"/>
      <c r="G360" s="88"/>
      <c r="H360" s="430"/>
      <c r="I360" s="602"/>
      <c r="K360" s="14"/>
    </row>
    <row r="361" spans="1:11" ht="16.5" customHeight="1">
      <c r="A361" s="39"/>
      <c r="B361" s="85"/>
      <c r="C361" s="85"/>
      <c r="D361" s="85"/>
      <c r="E361" s="97"/>
      <c r="F361" s="247" t="s">
        <v>101</v>
      </c>
      <c r="G361" s="88">
        <f>G354+G359</f>
        <v>41393</v>
      </c>
      <c r="H361" s="88">
        <f t="shared" ref="H361:I361" si="53">H354+H359</f>
        <v>46305</v>
      </c>
      <c r="I361" s="430">
        <f t="shared" si="53"/>
        <v>37652</v>
      </c>
      <c r="J361" s="618"/>
      <c r="K361" s="14"/>
    </row>
    <row r="362" spans="1:11" ht="16.5" customHeight="1">
      <c r="A362" s="39"/>
      <c r="B362" s="85"/>
      <c r="C362" s="85"/>
      <c r="D362" s="85"/>
      <c r="E362" s="97"/>
      <c r="F362" s="419" t="s">
        <v>999</v>
      </c>
      <c r="G362" s="88"/>
      <c r="H362" s="430"/>
      <c r="I362" s="602"/>
      <c r="K362" s="14"/>
    </row>
    <row r="363" spans="1:11" ht="16.5" customHeight="1">
      <c r="A363" s="39"/>
      <c r="B363" s="85"/>
      <c r="C363" s="85">
        <v>1</v>
      </c>
      <c r="D363" s="85"/>
      <c r="E363" s="23" t="s">
        <v>228</v>
      </c>
      <c r="F363" s="91"/>
      <c r="G363" s="88"/>
      <c r="H363" s="430"/>
      <c r="I363" s="602"/>
      <c r="K363" s="14"/>
    </row>
    <row r="364" spans="1:11" ht="16.5" customHeight="1">
      <c r="A364" s="39"/>
      <c r="B364" s="85"/>
      <c r="C364" s="85"/>
      <c r="D364" s="85">
        <v>1</v>
      </c>
      <c r="E364" s="97"/>
      <c r="F364" s="91" t="s">
        <v>226</v>
      </c>
      <c r="G364" s="88"/>
      <c r="H364" s="430"/>
      <c r="I364" s="601">
        <v>1433</v>
      </c>
      <c r="K364" s="14"/>
    </row>
    <row r="365" spans="1:11" ht="16.5" customHeight="1">
      <c r="A365" s="39"/>
      <c r="B365" s="85"/>
      <c r="C365" s="85"/>
      <c r="D365" s="85">
        <v>2</v>
      </c>
      <c r="E365" s="97"/>
      <c r="F365" s="91" t="s">
        <v>227</v>
      </c>
      <c r="G365" s="88"/>
      <c r="H365" s="430"/>
      <c r="I365" s="601">
        <v>248</v>
      </c>
      <c r="K365" s="14"/>
    </row>
    <row r="366" spans="1:11" ht="15.75" customHeight="1">
      <c r="A366" s="39"/>
      <c r="B366" s="85"/>
      <c r="C366" s="85"/>
      <c r="D366" s="85">
        <v>3</v>
      </c>
      <c r="E366" s="97"/>
      <c r="F366" s="91" t="s">
        <v>98</v>
      </c>
      <c r="G366" s="88"/>
      <c r="H366" s="430"/>
      <c r="I366" s="601"/>
      <c r="K366" s="14"/>
    </row>
    <row r="367" spans="1:11" ht="15.75" customHeight="1">
      <c r="A367" s="39"/>
      <c r="B367" s="85"/>
      <c r="C367" s="85"/>
      <c r="D367" s="85"/>
      <c r="E367" s="97"/>
      <c r="F367" s="91"/>
      <c r="G367" s="88"/>
      <c r="H367" s="430"/>
      <c r="I367" s="601"/>
      <c r="K367" s="14"/>
    </row>
    <row r="368" spans="1:11" ht="16.5" customHeight="1">
      <c r="A368" s="39"/>
      <c r="B368" s="85"/>
      <c r="C368" s="85"/>
      <c r="D368" s="85"/>
      <c r="E368" s="97"/>
      <c r="F368" s="245"/>
      <c r="G368" s="88"/>
      <c r="H368" s="302"/>
      <c r="I368" s="601"/>
      <c r="K368" s="14"/>
    </row>
    <row r="369" spans="1:11" ht="32.25" customHeight="1">
      <c r="A369" s="98"/>
      <c r="B369" s="85">
        <v>32</v>
      </c>
      <c r="C369" s="85"/>
      <c r="D369" s="85"/>
      <c r="E369" s="97"/>
      <c r="F369" s="292" t="s">
        <v>303</v>
      </c>
      <c r="G369" s="87"/>
      <c r="H369" s="302"/>
      <c r="I369" s="601"/>
      <c r="K369" s="14"/>
    </row>
    <row r="370" spans="1:11" ht="16.5" customHeight="1">
      <c r="A370" s="98"/>
      <c r="B370" s="85"/>
      <c r="C370" s="85">
        <v>1</v>
      </c>
      <c r="D370" s="85"/>
      <c r="E370" s="23" t="s">
        <v>228</v>
      </c>
      <c r="F370" s="91"/>
      <c r="G370" s="87"/>
      <c r="H370" s="302"/>
      <c r="I370" s="601"/>
      <c r="K370" s="14"/>
    </row>
    <row r="371" spans="1:11" ht="16.5" customHeight="1">
      <c r="A371" s="98"/>
      <c r="B371" s="85"/>
      <c r="C371" s="85"/>
      <c r="D371" s="85">
        <v>1</v>
      </c>
      <c r="E371" s="97"/>
      <c r="F371" s="91" t="s">
        <v>226</v>
      </c>
      <c r="G371" s="41">
        <v>400</v>
      </c>
      <c r="H371" s="302">
        <v>1930</v>
      </c>
      <c r="I371" s="601">
        <v>1734</v>
      </c>
      <c r="K371" s="14"/>
    </row>
    <row r="372" spans="1:11" ht="16.5" customHeight="1">
      <c r="A372" s="98"/>
      <c r="B372" s="85"/>
      <c r="C372" s="85"/>
      <c r="D372" s="85">
        <v>2</v>
      </c>
      <c r="E372" s="97"/>
      <c r="F372" s="91" t="s">
        <v>227</v>
      </c>
      <c r="G372" s="41">
        <v>80</v>
      </c>
      <c r="H372" s="302">
        <v>390</v>
      </c>
      <c r="I372" s="601">
        <v>370</v>
      </c>
      <c r="K372" s="14"/>
    </row>
    <row r="373" spans="1:11" ht="16.5" customHeight="1">
      <c r="A373" s="98"/>
      <c r="B373" s="85"/>
      <c r="C373" s="85"/>
      <c r="D373" s="85">
        <v>3</v>
      </c>
      <c r="E373" s="97"/>
      <c r="F373" s="91" t="s">
        <v>98</v>
      </c>
      <c r="G373" s="41">
        <v>127</v>
      </c>
      <c r="H373" s="302">
        <v>502</v>
      </c>
      <c r="I373" s="601">
        <v>499</v>
      </c>
      <c r="K373" s="14"/>
    </row>
    <row r="374" spans="1:11" ht="16.5" customHeight="1">
      <c r="A374" s="98"/>
      <c r="B374" s="85"/>
      <c r="C374" s="85"/>
      <c r="D374" s="85"/>
      <c r="E374" s="97"/>
      <c r="F374" s="419" t="s">
        <v>63</v>
      </c>
      <c r="G374" s="87">
        <f t="shared" ref="G374" si="54">SUM(G371:G373)</f>
        <v>607</v>
      </c>
      <c r="H374" s="430">
        <f t="shared" ref="H374:I374" si="55">SUM(H371:H373)</f>
        <v>2822</v>
      </c>
      <c r="I374" s="602">
        <f t="shared" si="55"/>
        <v>2603</v>
      </c>
      <c r="K374" s="14"/>
    </row>
    <row r="375" spans="1:11" ht="16.5" customHeight="1">
      <c r="A375" s="98"/>
      <c r="B375" s="85"/>
      <c r="C375" s="85"/>
      <c r="D375" s="85"/>
      <c r="E375" s="97"/>
      <c r="F375" s="419"/>
      <c r="G375" s="87"/>
      <c r="H375" s="302"/>
      <c r="I375" s="601"/>
      <c r="K375" s="14"/>
    </row>
    <row r="376" spans="1:11" ht="32.25" customHeight="1">
      <c r="A376" s="98"/>
      <c r="B376" s="85">
        <v>42</v>
      </c>
      <c r="C376" s="85"/>
      <c r="D376" s="85"/>
      <c r="E376" s="97"/>
      <c r="F376" s="419" t="s">
        <v>402</v>
      </c>
      <c r="G376" s="87"/>
      <c r="H376" s="302"/>
      <c r="I376" s="601"/>
      <c r="K376" s="14"/>
    </row>
    <row r="377" spans="1:11" ht="16.5" customHeight="1">
      <c r="A377" s="98"/>
      <c r="B377" s="85"/>
      <c r="C377" s="85">
        <v>1</v>
      </c>
      <c r="D377" s="85"/>
      <c r="E377" s="23" t="s">
        <v>228</v>
      </c>
      <c r="F377" s="91"/>
      <c r="G377" s="87"/>
      <c r="H377" s="302"/>
      <c r="I377" s="601"/>
      <c r="K377" s="14"/>
    </row>
    <row r="378" spans="1:11" ht="16.5" customHeight="1">
      <c r="A378" s="98"/>
      <c r="B378" s="85"/>
      <c r="C378" s="85"/>
      <c r="D378" s="85">
        <v>1</v>
      </c>
      <c r="E378" s="97"/>
      <c r="F378" s="91" t="s">
        <v>226</v>
      </c>
      <c r="G378" s="41"/>
      <c r="H378" s="302"/>
      <c r="I378" s="601"/>
      <c r="K378" s="14"/>
    </row>
    <row r="379" spans="1:11" ht="16.5" customHeight="1">
      <c r="A379" s="98"/>
      <c r="B379" s="85"/>
      <c r="C379" s="85"/>
      <c r="D379" s="85">
        <v>2</v>
      </c>
      <c r="E379" s="97"/>
      <c r="F379" s="91" t="s">
        <v>227</v>
      </c>
      <c r="G379" s="41"/>
      <c r="H379" s="302"/>
      <c r="I379" s="601"/>
      <c r="K379" s="14"/>
    </row>
    <row r="380" spans="1:11" ht="16.5" customHeight="1">
      <c r="A380" s="98"/>
      <c r="B380" s="85"/>
      <c r="C380" s="85"/>
      <c r="D380" s="85">
        <v>3</v>
      </c>
      <c r="E380" s="97"/>
      <c r="F380" s="91" t="s">
        <v>98</v>
      </c>
      <c r="G380" s="41"/>
      <c r="H380" s="302"/>
      <c r="I380" s="601"/>
      <c r="K380" s="14"/>
    </row>
    <row r="381" spans="1:11" ht="16.5" customHeight="1">
      <c r="A381" s="98"/>
      <c r="B381" s="85"/>
      <c r="C381" s="85"/>
      <c r="D381" s="85"/>
      <c r="E381" s="97"/>
      <c r="F381" s="419" t="s">
        <v>63</v>
      </c>
      <c r="G381" s="87">
        <f t="shared" ref="G381" si="56">SUM(G378:G380)</f>
        <v>0</v>
      </c>
      <c r="H381" s="430">
        <f t="shared" ref="H381" si="57">SUM(H378:H380)</f>
        <v>0</v>
      </c>
      <c r="I381" s="602"/>
      <c r="K381" s="14"/>
    </row>
    <row r="382" spans="1:11" ht="16.5" customHeight="1">
      <c r="A382" s="98"/>
      <c r="B382" s="85"/>
      <c r="C382" s="85"/>
      <c r="D382" s="85"/>
      <c r="E382" s="97"/>
      <c r="F382" s="248"/>
      <c r="G382" s="87"/>
      <c r="H382" s="302"/>
      <c r="I382" s="601"/>
      <c r="K382" s="14"/>
    </row>
    <row r="383" spans="1:11" ht="31.5" customHeight="1">
      <c r="A383" s="98"/>
      <c r="B383" s="257">
        <v>43</v>
      </c>
      <c r="C383" s="85"/>
      <c r="D383" s="17"/>
      <c r="E383" s="23"/>
      <c r="F383" s="412" t="s">
        <v>482</v>
      </c>
      <c r="G383" s="87"/>
      <c r="H383" s="302"/>
      <c r="I383" s="601"/>
      <c r="K383" s="14"/>
    </row>
    <row r="384" spans="1:11" ht="16.5" customHeight="1">
      <c r="A384" s="98"/>
      <c r="B384" s="224"/>
      <c r="C384" s="85">
        <v>1</v>
      </c>
      <c r="D384" s="85"/>
      <c r="E384" s="21" t="s">
        <v>97</v>
      </c>
      <c r="F384" s="293"/>
      <c r="G384" s="87"/>
      <c r="H384" s="302"/>
      <c r="I384" s="601"/>
      <c r="K384" s="14"/>
    </row>
    <row r="385" spans="1:11" ht="16.5" customHeight="1">
      <c r="A385" s="98"/>
      <c r="B385" s="224"/>
      <c r="C385" s="85"/>
      <c r="D385" s="85">
        <v>1</v>
      </c>
      <c r="E385" s="97"/>
      <c r="F385" s="91" t="s">
        <v>226</v>
      </c>
      <c r="G385" s="41">
        <v>12500</v>
      </c>
      <c r="H385" s="302">
        <v>12200</v>
      </c>
      <c r="I385" s="601">
        <v>9394</v>
      </c>
      <c r="K385" s="14"/>
    </row>
    <row r="386" spans="1:11" ht="16.5" customHeight="1">
      <c r="A386" s="98"/>
      <c r="B386" s="224"/>
      <c r="C386" s="85"/>
      <c r="D386" s="85">
        <v>2</v>
      </c>
      <c r="E386" s="97"/>
      <c r="F386" s="91" t="s">
        <v>227</v>
      </c>
      <c r="G386" s="41">
        <v>2438</v>
      </c>
      <c r="H386" s="302">
        <v>2438</v>
      </c>
      <c r="I386" s="601">
        <v>1719</v>
      </c>
      <c r="K386" s="14"/>
    </row>
    <row r="387" spans="1:11" ht="16.5" customHeight="1">
      <c r="A387" s="98"/>
      <c r="B387" s="224"/>
      <c r="C387" s="85"/>
      <c r="D387" s="85">
        <v>3</v>
      </c>
      <c r="E387" s="97"/>
      <c r="F387" s="91" t="s">
        <v>98</v>
      </c>
      <c r="G387" s="87"/>
      <c r="H387" s="302">
        <v>300</v>
      </c>
      <c r="I387" s="601">
        <v>250</v>
      </c>
      <c r="K387" s="14"/>
    </row>
    <row r="388" spans="1:11" ht="16.5" customHeight="1">
      <c r="A388" s="98"/>
      <c r="B388" s="224"/>
      <c r="C388" s="85"/>
      <c r="D388" s="17"/>
      <c r="E388" s="23"/>
      <c r="F388" s="107" t="s">
        <v>63</v>
      </c>
      <c r="G388" s="87">
        <f>SUM(G385:G387)</f>
        <v>14938</v>
      </c>
      <c r="H388" s="430">
        <f>SUM(H385:H387)</f>
        <v>14938</v>
      </c>
      <c r="I388" s="602">
        <f>SUM(I385:I387)</f>
        <v>11363</v>
      </c>
      <c r="K388" s="14"/>
    </row>
    <row r="389" spans="1:11" ht="16.5" customHeight="1">
      <c r="A389" s="98"/>
      <c r="B389" s="224"/>
      <c r="C389" s="85"/>
      <c r="D389" s="17"/>
      <c r="E389" s="23"/>
      <c r="F389" s="107"/>
      <c r="G389" s="87"/>
      <c r="H389" s="302"/>
      <c r="I389" s="601"/>
      <c r="K389" s="14"/>
    </row>
    <row r="390" spans="1:11" ht="16.5" customHeight="1">
      <c r="A390" s="39"/>
      <c r="B390" s="85"/>
      <c r="C390" s="85"/>
      <c r="D390" s="85"/>
      <c r="E390" s="418" t="s">
        <v>79</v>
      </c>
      <c r="F390" s="91"/>
      <c r="G390" s="86"/>
      <c r="H390" s="302"/>
      <c r="I390" s="601"/>
      <c r="K390" s="14"/>
    </row>
    <row r="391" spans="1:11" ht="16.5" customHeight="1">
      <c r="A391" s="39"/>
      <c r="B391" s="85"/>
      <c r="C391" s="85"/>
      <c r="D391" s="85"/>
      <c r="E391" s="97"/>
      <c r="F391" s="256"/>
      <c r="G391" s="86"/>
      <c r="H391" s="302"/>
      <c r="I391" s="601"/>
      <c r="K391" s="14"/>
    </row>
    <row r="392" spans="1:11" ht="16.5" customHeight="1">
      <c r="A392" s="39"/>
      <c r="B392" s="85"/>
      <c r="C392" s="85">
        <v>1</v>
      </c>
      <c r="D392" s="85"/>
      <c r="E392" s="23" t="s">
        <v>97</v>
      </c>
      <c r="F392" s="91"/>
      <c r="G392" s="86"/>
      <c r="H392" s="302"/>
      <c r="I392" s="601"/>
      <c r="K392" s="14"/>
    </row>
    <row r="393" spans="1:11" ht="16.5" customHeight="1">
      <c r="A393" s="39"/>
      <c r="B393" s="85"/>
      <c r="C393" s="85"/>
      <c r="D393" s="85">
        <v>1</v>
      </c>
      <c r="E393" s="97"/>
      <c r="F393" s="91" t="s">
        <v>108</v>
      </c>
      <c r="G393" s="86">
        <f>+G351+G378+G371+G385</f>
        <v>41240</v>
      </c>
      <c r="H393" s="86">
        <f t="shared" ref="H393:I393" si="58">+H351+H378+H371+H385</f>
        <v>46580</v>
      </c>
      <c r="I393" s="302">
        <f t="shared" si="58"/>
        <v>38024</v>
      </c>
      <c r="J393" s="618"/>
      <c r="K393" s="14"/>
    </row>
    <row r="394" spans="1:11" ht="16.5" customHeight="1">
      <c r="A394" s="39"/>
      <c r="B394" s="85"/>
      <c r="C394" s="85"/>
      <c r="D394" s="85">
        <v>2</v>
      </c>
      <c r="E394" s="97"/>
      <c r="F394" s="91" t="s">
        <v>227</v>
      </c>
      <c r="G394" s="86">
        <f>+G352+G379+G372+G386</f>
        <v>8655</v>
      </c>
      <c r="H394" s="86">
        <f>+H352+H379+H372+H386</f>
        <v>9767</v>
      </c>
      <c r="I394" s="601">
        <f>+I352+I379+I372+I386</f>
        <v>7202</v>
      </c>
      <c r="K394" s="14"/>
    </row>
    <row r="395" spans="1:11" ht="16.5" customHeight="1">
      <c r="A395" s="39"/>
      <c r="B395" s="85"/>
      <c r="C395" s="85"/>
      <c r="D395" s="85">
        <v>3</v>
      </c>
      <c r="E395" s="97"/>
      <c r="F395" s="91" t="s">
        <v>98</v>
      </c>
      <c r="G395" s="86">
        <f>+G353+G373</f>
        <v>6916</v>
      </c>
      <c r="H395" s="302">
        <f>+H353+H373+H387</f>
        <v>7591</v>
      </c>
      <c r="I395" s="601">
        <f>+I353+I373+I387</f>
        <v>6367</v>
      </c>
      <c r="K395" s="14"/>
    </row>
    <row r="396" spans="1:11" ht="16.5" customHeight="1">
      <c r="A396" s="39"/>
      <c r="B396" s="85"/>
      <c r="C396" s="85"/>
      <c r="D396" s="85"/>
      <c r="E396" s="97"/>
      <c r="F396" s="107" t="s">
        <v>63</v>
      </c>
      <c r="G396" s="88">
        <f t="shared" ref="G396" si="59">SUM(G393:G395)</f>
        <v>56811</v>
      </c>
      <c r="H396" s="430">
        <f t="shared" ref="H396:I396" si="60">SUM(H393:H395)</f>
        <v>63938</v>
      </c>
      <c r="I396" s="602">
        <f t="shared" si="60"/>
        <v>51593</v>
      </c>
      <c r="K396" s="14"/>
    </row>
    <row r="397" spans="1:11" ht="16.5" customHeight="1">
      <c r="A397" s="43"/>
      <c r="B397" s="94"/>
      <c r="C397" s="94"/>
      <c r="D397" s="94"/>
      <c r="E397" s="343"/>
      <c r="F397" s="344"/>
      <c r="G397" s="342"/>
      <c r="H397" s="302"/>
      <c r="I397" s="601"/>
      <c r="K397" s="14"/>
    </row>
    <row r="398" spans="1:11" ht="16.5" customHeight="1">
      <c r="A398" s="43"/>
      <c r="B398" s="94"/>
      <c r="C398" s="17">
        <v>2</v>
      </c>
      <c r="D398" s="17"/>
      <c r="E398" s="23" t="s">
        <v>99</v>
      </c>
      <c r="F398" s="419"/>
      <c r="G398" s="342"/>
      <c r="H398" s="302"/>
      <c r="I398" s="601"/>
      <c r="K398" s="14"/>
    </row>
    <row r="399" spans="1:11" ht="16.5" customHeight="1">
      <c r="A399" s="43"/>
      <c r="B399" s="94"/>
      <c r="C399" s="85"/>
      <c r="D399" s="85">
        <v>13</v>
      </c>
      <c r="E399" s="97"/>
      <c r="F399" s="245" t="s">
        <v>391</v>
      </c>
      <c r="G399" s="95">
        <f>+G357</f>
        <v>100</v>
      </c>
      <c r="H399" s="95">
        <f t="shared" ref="H399:I399" si="61">+H357</f>
        <v>100</v>
      </c>
      <c r="I399" s="611">
        <f t="shared" si="61"/>
        <v>20</v>
      </c>
      <c r="K399" s="14"/>
    </row>
    <row r="400" spans="1:11" ht="16.5" customHeight="1">
      <c r="A400" s="43"/>
      <c r="B400" s="94"/>
      <c r="C400" s="85"/>
      <c r="D400" s="85">
        <v>2</v>
      </c>
      <c r="E400" s="97"/>
      <c r="F400" s="245" t="s">
        <v>293</v>
      </c>
      <c r="G400" s="95">
        <f>+G358</f>
        <v>27</v>
      </c>
      <c r="H400" s="95">
        <f t="shared" ref="H400:I400" si="62">+H358</f>
        <v>27</v>
      </c>
      <c r="I400" s="601">
        <f t="shared" si="62"/>
        <v>5</v>
      </c>
      <c r="K400" s="14"/>
    </row>
    <row r="401" spans="1:11" ht="16.5" customHeight="1">
      <c r="A401" s="43"/>
      <c r="B401" s="94"/>
      <c r="C401" s="85"/>
      <c r="D401" s="85"/>
      <c r="E401" s="97"/>
      <c r="F401" s="419" t="s">
        <v>63</v>
      </c>
      <c r="G401" s="342">
        <f t="shared" ref="G401" si="63">SUM(G399:G400)</f>
        <v>127</v>
      </c>
      <c r="H401" s="430">
        <f t="shared" ref="H401:I401" si="64">SUM(H399:H400)</f>
        <v>127</v>
      </c>
      <c r="I401" s="602">
        <f t="shared" si="64"/>
        <v>25</v>
      </c>
      <c r="K401" s="14"/>
    </row>
    <row r="402" spans="1:11" ht="16.5" customHeight="1">
      <c r="A402" s="43"/>
      <c r="B402" s="94"/>
      <c r="C402" s="85"/>
      <c r="D402" s="85"/>
      <c r="E402" s="97"/>
      <c r="F402" s="419"/>
      <c r="G402" s="342"/>
      <c r="H402" s="302"/>
      <c r="I402" s="601"/>
      <c r="K402" s="14"/>
    </row>
    <row r="403" spans="1:11" ht="16.5" customHeight="1">
      <c r="A403" s="39"/>
      <c r="B403" s="85"/>
      <c r="C403" s="85"/>
      <c r="D403" s="85"/>
      <c r="E403" s="23" t="s">
        <v>375</v>
      </c>
      <c r="F403" s="107"/>
      <c r="G403" s="88">
        <f t="shared" ref="G403" si="65">+G396+G401</f>
        <v>56938</v>
      </c>
      <c r="H403" s="430">
        <f t="shared" ref="H403:I403" si="66">+H396+H401</f>
        <v>64065</v>
      </c>
      <c r="I403" s="602">
        <f t="shared" si="66"/>
        <v>51618</v>
      </c>
      <c r="K403" s="14"/>
    </row>
    <row r="404" spans="1:11" ht="16.5" customHeight="1" thickBot="1">
      <c r="A404" s="259"/>
      <c r="B404" s="273"/>
      <c r="C404" s="273"/>
      <c r="D404" s="273"/>
      <c r="E404" s="273"/>
      <c r="F404" s="307"/>
      <c r="G404" s="308"/>
      <c r="H404" s="379"/>
      <c r="I404" s="614"/>
      <c r="K404" s="14"/>
    </row>
    <row r="405" spans="1:11" ht="22.5" customHeight="1" thickTop="1" thickBot="1">
      <c r="A405" s="231">
        <v>3</v>
      </c>
      <c r="B405" s="218"/>
      <c r="C405" s="218"/>
      <c r="D405" s="218"/>
      <c r="E405" s="218"/>
      <c r="F405" s="232" t="s">
        <v>104</v>
      </c>
      <c r="G405" s="351"/>
      <c r="H405" s="380"/>
      <c r="I405" s="615"/>
      <c r="K405" s="14"/>
    </row>
    <row r="406" spans="1:11" ht="16.5" customHeight="1" thickTop="1">
      <c r="A406" s="6"/>
      <c r="F406" s="25"/>
      <c r="G406" s="204"/>
      <c r="H406" s="381"/>
      <c r="I406" s="613"/>
      <c r="K406" s="14"/>
    </row>
    <row r="407" spans="1:11" ht="16.5" customHeight="1">
      <c r="A407" s="39"/>
      <c r="B407" s="85">
        <v>33</v>
      </c>
      <c r="C407" s="85"/>
      <c r="D407" s="85"/>
      <c r="E407" s="97"/>
      <c r="F407" s="247" t="s">
        <v>222</v>
      </c>
      <c r="G407" s="88"/>
      <c r="H407" s="302"/>
      <c r="I407" s="601"/>
      <c r="K407" s="14"/>
    </row>
    <row r="408" spans="1:11" ht="16.5" customHeight="1">
      <c r="A408" s="39"/>
      <c r="B408" s="85"/>
      <c r="C408" s="85">
        <v>1</v>
      </c>
      <c r="D408" s="85"/>
      <c r="E408" s="23" t="s">
        <v>97</v>
      </c>
      <c r="F408" s="91"/>
      <c r="G408" s="88"/>
      <c r="H408" s="302"/>
      <c r="I408" s="601"/>
      <c r="K408" s="14"/>
    </row>
    <row r="409" spans="1:11" ht="16.5" customHeight="1">
      <c r="A409" s="39"/>
      <c r="B409" s="85"/>
      <c r="C409" s="85"/>
      <c r="D409" s="85">
        <v>1</v>
      </c>
      <c r="E409" s="97"/>
      <c r="F409" s="91" t="s">
        <v>226</v>
      </c>
      <c r="G409" s="86">
        <v>3830</v>
      </c>
      <c r="H409" s="302">
        <v>4730</v>
      </c>
      <c r="I409" s="601">
        <v>4711</v>
      </c>
      <c r="K409" s="14"/>
    </row>
    <row r="410" spans="1:11" ht="16.5" customHeight="1">
      <c r="A410" s="39"/>
      <c r="B410" s="85"/>
      <c r="C410" s="85"/>
      <c r="D410" s="85">
        <v>2</v>
      </c>
      <c r="E410" s="97"/>
      <c r="F410" s="91" t="s">
        <v>227</v>
      </c>
      <c r="G410" s="86">
        <v>766</v>
      </c>
      <c r="H410" s="302">
        <v>926</v>
      </c>
      <c r="I410" s="601">
        <v>854</v>
      </c>
      <c r="K410" s="14"/>
    </row>
    <row r="411" spans="1:11" ht="16.5" customHeight="1">
      <c r="A411" s="39"/>
      <c r="B411" s="85"/>
      <c r="C411" s="85"/>
      <c r="D411" s="85">
        <v>3</v>
      </c>
      <c r="E411" s="97"/>
      <c r="F411" s="91" t="s">
        <v>98</v>
      </c>
      <c r="G411" s="86">
        <v>1315</v>
      </c>
      <c r="H411" s="302">
        <v>1315</v>
      </c>
      <c r="I411" s="601">
        <v>1020</v>
      </c>
      <c r="K411" s="14"/>
    </row>
    <row r="412" spans="1:11" ht="16.5" customHeight="1">
      <c r="A412" s="39"/>
      <c r="B412" s="85"/>
      <c r="C412" s="85"/>
      <c r="D412" s="85"/>
      <c r="E412" s="97"/>
      <c r="F412" s="419" t="s">
        <v>63</v>
      </c>
      <c r="G412" s="88">
        <f t="shared" ref="G412" si="67">SUM(G409:G411)</f>
        <v>5911</v>
      </c>
      <c r="H412" s="430">
        <f t="shared" ref="H412:I412" si="68">SUM(H409:H411)</f>
        <v>6971</v>
      </c>
      <c r="I412" s="602">
        <f t="shared" si="68"/>
        <v>6585</v>
      </c>
      <c r="K412" s="14"/>
    </row>
    <row r="413" spans="1:11" ht="16.5" customHeight="1">
      <c r="A413" s="39"/>
      <c r="B413" s="85"/>
      <c r="C413" s="85"/>
      <c r="D413" s="85"/>
      <c r="E413" s="97"/>
      <c r="F413" s="419"/>
      <c r="G413" s="88"/>
      <c r="H413" s="430"/>
      <c r="I413" s="602"/>
      <c r="K413" s="14"/>
    </row>
    <row r="414" spans="1:11" ht="16.5" customHeight="1">
      <c r="A414" s="39"/>
      <c r="B414" s="85"/>
      <c r="C414" s="85"/>
      <c r="D414" s="85"/>
      <c r="E414" s="97"/>
      <c r="F414" s="419" t="s">
        <v>999</v>
      </c>
      <c r="G414" s="88"/>
      <c r="H414" s="430"/>
      <c r="I414" s="602"/>
      <c r="K414" s="14"/>
    </row>
    <row r="415" spans="1:11" ht="16.5" customHeight="1">
      <c r="A415" s="39"/>
      <c r="B415" s="85"/>
      <c r="C415" s="85">
        <v>1</v>
      </c>
      <c r="D415" s="85"/>
      <c r="E415" s="23" t="s">
        <v>228</v>
      </c>
      <c r="F415" s="91"/>
      <c r="G415" s="88"/>
      <c r="H415" s="430"/>
      <c r="I415" s="602"/>
      <c r="K415" s="14"/>
    </row>
    <row r="416" spans="1:11" ht="16.5" customHeight="1">
      <c r="A416" s="39"/>
      <c r="B416" s="85"/>
      <c r="C416" s="85"/>
      <c r="D416" s="85">
        <v>1</v>
      </c>
      <c r="E416" s="97"/>
      <c r="F416" s="91" t="s">
        <v>1000</v>
      </c>
      <c r="G416" s="88"/>
      <c r="H416" s="430"/>
      <c r="I416" s="601">
        <v>150</v>
      </c>
      <c r="K416" s="14"/>
    </row>
    <row r="417" spans="1:11" ht="16.5" customHeight="1">
      <c r="A417" s="39"/>
      <c r="B417" s="85"/>
      <c r="C417" s="85"/>
      <c r="D417" s="85">
        <v>2</v>
      </c>
      <c r="E417" s="97"/>
      <c r="F417" s="91" t="s">
        <v>227</v>
      </c>
      <c r="G417" s="88"/>
      <c r="H417" s="430"/>
      <c r="I417" s="601">
        <v>36</v>
      </c>
      <c r="K417" s="14"/>
    </row>
    <row r="418" spans="1:11" ht="16.5" customHeight="1">
      <c r="A418" s="39"/>
      <c r="B418" s="85"/>
      <c r="C418" s="85"/>
      <c r="D418" s="85"/>
      <c r="E418" s="97"/>
      <c r="F418" s="91"/>
      <c r="G418" s="88"/>
      <c r="H418" s="430"/>
      <c r="I418" s="601"/>
      <c r="K418" s="14"/>
    </row>
    <row r="419" spans="1:11" ht="16.5" customHeight="1">
      <c r="A419" s="39"/>
      <c r="B419" s="85"/>
      <c r="C419" s="17">
        <v>2</v>
      </c>
      <c r="D419" s="17"/>
      <c r="E419" s="23" t="s">
        <v>99</v>
      </c>
      <c r="F419" s="661"/>
      <c r="G419" s="88"/>
      <c r="H419" s="430"/>
      <c r="I419" s="601"/>
      <c r="K419" s="14"/>
    </row>
    <row r="420" spans="1:11" ht="16.5" customHeight="1">
      <c r="A420" s="39"/>
      <c r="B420" s="85"/>
      <c r="C420" s="85"/>
      <c r="D420" s="85">
        <v>13</v>
      </c>
      <c r="E420" s="97"/>
      <c r="F420" s="245" t="s">
        <v>391</v>
      </c>
      <c r="G420" s="86">
        <v>200</v>
      </c>
      <c r="H420" s="302">
        <v>200</v>
      </c>
      <c r="I420" s="601">
        <v>46</v>
      </c>
      <c r="K420" s="14"/>
    </row>
    <row r="421" spans="1:11" ht="16.5" customHeight="1">
      <c r="A421" s="39"/>
      <c r="B421" s="85"/>
      <c r="C421" s="85"/>
      <c r="D421" s="85">
        <v>2</v>
      </c>
      <c r="E421" s="97"/>
      <c r="F421" s="245" t="s">
        <v>293</v>
      </c>
      <c r="G421" s="86">
        <v>54</v>
      </c>
      <c r="H421" s="302">
        <v>54</v>
      </c>
      <c r="I421" s="601">
        <v>13</v>
      </c>
      <c r="K421" s="14"/>
    </row>
    <row r="422" spans="1:11" ht="16.5" customHeight="1">
      <c r="A422" s="39"/>
      <c r="B422" s="85"/>
      <c r="C422" s="85"/>
      <c r="D422" s="85"/>
      <c r="E422" s="97"/>
      <c r="F422" s="661" t="s">
        <v>63</v>
      </c>
      <c r="G422" s="88">
        <f>SUM(G420:G421)</f>
        <v>254</v>
      </c>
      <c r="H422" s="88">
        <f t="shared" ref="H422:I422" si="69">SUM(H420:H421)</f>
        <v>254</v>
      </c>
      <c r="I422" s="602">
        <f t="shared" si="69"/>
        <v>59</v>
      </c>
      <c r="K422" s="14"/>
    </row>
    <row r="423" spans="1:11" ht="16.5" customHeight="1">
      <c r="A423" s="39"/>
      <c r="B423" s="85"/>
      <c r="C423" s="85"/>
      <c r="D423" s="85"/>
      <c r="E423" s="97"/>
      <c r="F423" s="661"/>
      <c r="G423" s="88"/>
      <c r="H423" s="430"/>
      <c r="I423" s="602"/>
      <c r="K423" s="14"/>
    </row>
    <row r="424" spans="1:11" ht="16.5" customHeight="1">
      <c r="A424" s="39"/>
      <c r="B424" s="85"/>
      <c r="C424" s="85"/>
      <c r="D424" s="85"/>
      <c r="E424" s="97"/>
      <c r="F424" s="661" t="s">
        <v>101</v>
      </c>
      <c r="G424" s="88">
        <f>G412+G422</f>
        <v>6165</v>
      </c>
      <c r="H424" s="88">
        <f t="shared" ref="H424:I424" si="70">H412+H422</f>
        <v>7225</v>
      </c>
      <c r="I424" s="602">
        <f t="shared" si="70"/>
        <v>6644</v>
      </c>
      <c r="K424" s="14"/>
    </row>
    <row r="425" spans="1:11" ht="16.5" customHeight="1">
      <c r="A425" s="39"/>
      <c r="B425" s="85"/>
      <c r="C425" s="85"/>
      <c r="D425" s="85"/>
      <c r="E425" s="97"/>
      <c r="F425" s="91"/>
      <c r="G425" s="88"/>
      <c r="H425" s="302"/>
      <c r="I425" s="601"/>
      <c r="K425" s="14"/>
    </row>
    <row r="426" spans="1:11" ht="16.5" customHeight="1">
      <c r="A426" s="39"/>
      <c r="B426" s="85">
        <v>34</v>
      </c>
      <c r="C426" s="85"/>
      <c r="D426" s="85"/>
      <c r="E426" s="97"/>
      <c r="F426" s="247" t="s">
        <v>39</v>
      </c>
      <c r="G426" s="88"/>
      <c r="H426" s="302"/>
      <c r="I426" s="601"/>
      <c r="K426" s="14"/>
    </row>
    <row r="427" spans="1:11" ht="16.5" customHeight="1">
      <c r="A427" s="39"/>
      <c r="B427" s="85"/>
      <c r="C427" s="85">
        <v>1</v>
      </c>
      <c r="D427" s="85"/>
      <c r="E427" s="23" t="s">
        <v>97</v>
      </c>
      <c r="F427" s="91"/>
      <c r="G427" s="88"/>
      <c r="H427" s="302"/>
      <c r="I427" s="601"/>
      <c r="K427" s="14"/>
    </row>
    <row r="428" spans="1:11" ht="16.5" customHeight="1">
      <c r="A428" s="39"/>
      <c r="B428" s="85"/>
      <c r="C428" s="85"/>
      <c r="D428" s="85">
        <v>1</v>
      </c>
      <c r="E428" s="97"/>
      <c r="F428" s="91" t="s">
        <v>226</v>
      </c>
      <c r="G428" s="86">
        <v>2600</v>
      </c>
      <c r="H428" s="302">
        <v>2640</v>
      </c>
      <c r="I428" s="601">
        <v>2627</v>
      </c>
      <c r="K428" s="14"/>
    </row>
    <row r="429" spans="1:11" ht="16.5" customHeight="1">
      <c r="A429" s="39"/>
      <c r="B429" s="85"/>
      <c r="C429" s="85"/>
      <c r="D429" s="85">
        <v>2</v>
      </c>
      <c r="E429" s="97"/>
      <c r="F429" s="91" t="s">
        <v>227</v>
      </c>
      <c r="G429" s="86">
        <v>520</v>
      </c>
      <c r="H429" s="302">
        <v>520</v>
      </c>
      <c r="I429" s="601">
        <v>489</v>
      </c>
      <c r="K429" s="14"/>
    </row>
    <row r="430" spans="1:11" ht="16.5" customHeight="1">
      <c r="A430" s="39"/>
      <c r="B430" s="85"/>
      <c r="C430" s="85"/>
      <c r="D430" s="85">
        <v>3</v>
      </c>
      <c r="E430" s="97"/>
      <c r="F430" s="91" t="s">
        <v>98</v>
      </c>
      <c r="G430" s="86">
        <v>216</v>
      </c>
      <c r="H430" s="302">
        <v>216</v>
      </c>
      <c r="I430" s="601">
        <v>163</v>
      </c>
      <c r="K430" s="14"/>
    </row>
    <row r="431" spans="1:11" ht="16.5" customHeight="1">
      <c r="A431" s="39"/>
      <c r="B431" s="85"/>
      <c r="C431" s="85"/>
      <c r="D431" s="85"/>
      <c r="E431" s="97"/>
      <c r="F431" s="419" t="s">
        <v>63</v>
      </c>
      <c r="G431" s="88">
        <f t="shared" ref="G431" si="71">SUM(G428:G430)</f>
        <v>3336</v>
      </c>
      <c r="H431" s="430">
        <f t="shared" ref="H431:I431" si="72">SUM(H428:H430)</f>
        <v>3376</v>
      </c>
      <c r="I431" s="602">
        <f t="shared" si="72"/>
        <v>3279</v>
      </c>
      <c r="K431" s="14"/>
    </row>
    <row r="432" spans="1:11" ht="16.5" customHeight="1">
      <c r="A432" s="39"/>
      <c r="B432" s="85"/>
      <c r="C432" s="85"/>
      <c r="D432" s="85"/>
      <c r="E432" s="97"/>
      <c r="F432" s="246"/>
      <c r="G432" s="88"/>
      <c r="H432" s="302"/>
      <c r="I432" s="601"/>
      <c r="K432" s="14"/>
    </row>
    <row r="433" spans="1:11" ht="16.5" customHeight="1">
      <c r="A433" s="39"/>
      <c r="B433" s="85">
        <v>35</v>
      </c>
      <c r="C433" s="85"/>
      <c r="D433" s="85"/>
      <c r="E433" s="97"/>
      <c r="F433" s="247" t="s">
        <v>42</v>
      </c>
      <c r="G433" s="88"/>
      <c r="H433" s="302"/>
      <c r="I433" s="601"/>
      <c r="K433" s="14"/>
    </row>
    <row r="434" spans="1:11" ht="16.5" customHeight="1">
      <c r="A434" s="39"/>
      <c r="B434" s="85"/>
      <c r="C434" s="85">
        <v>1</v>
      </c>
      <c r="D434" s="85"/>
      <c r="E434" s="418" t="s">
        <v>97</v>
      </c>
      <c r="F434" s="91"/>
      <c r="G434" s="88"/>
      <c r="H434" s="302"/>
      <c r="I434" s="601"/>
      <c r="K434" s="14"/>
    </row>
    <row r="435" spans="1:11" ht="16.5" customHeight="1">
      <c r="A435" s="39"/>
      <c r="B435" s="85"/>
      <c r="C435" s="85"/>
      <c r="D435" s="85">
        <v>1</v>
      </c>
      <c r="E435" s="97"/>
      <c r="F435" s="91" t="s">
        <v>226</v>
      </c>
      <c r="G435" s="86">
        <v>2575</v>
      </c>
      <c r="H435" s="302">
        <v>2575</v>
      </c>
      <c r="I435" s="601">
        <v>2438</v>
      </c>
      <c r="K435" s="14"/>
    </row>
    <row r="436" spans="1:11" ht="16.5" customHeight="1">
      <c r="A436" s="39"/>
      <c r="B436" s="85"/>
      <c r="C436" s="85"/>
      <c r="D436" s="85">
        <v>2</v>
      </c>
      <c r="E436" s="97"/>
      <c r="F436" s="91" t="s">
        <v>227</v>
      </c>
      <c r="G436" s="86">
        <v>500</v>
      </c>
      <c r="H436" s="302">
        <v>500</v>
      </c>
      <c r="I436" s="601">
        <v>454</v>
      </c>
      <c r="K436" s="14"/>
    </row>
    <row r="437" spans="1:11" ht="16.5" customHeight="1">
      <c r="A437" s="39"/>
      <c r="B437" s="85"/>
      <c r="C437" s="85"/>
      <c r="D437" s="85">
        <v>3</v>
      </c>
      <c r="E437" s="97"/>
      <c r="F437" s="91" t="s">
        <v>98</v>
      </c>
      <c r="G437" s="86">
        <v>18466</v>
      </c>
      <c r="H437" s="302">
        <v>19466</v>
      </c>
      <c r="I437" s="601">
        <v>19271</v>
      </c>
      <c r="K437" s="14"/>
    </row>
    <row r="438" spans="1:11" ht="16.5" customHeight="1">
      <c r="A438" s="39"/>
      <c r="B438" s="85"/>
      <c r="C438" s="85"/>
      <c r="D438" s="85"/>
      <c r="E438" s="97"/>
      <c r="F438" s="419" t="s">
        <v>63</v>
      </c>
      <c r="G438" s="88">
        <f t="shared" ref="G438" si="73">SUM(G435:G437)</f>
        <v>21541</v>
      </c>
      <c r="H438" s="430">
        <f t="shared" ref="H438:I438" si="74">SUM(H435:H437)</f>
        <v>22541</v>
      </c>
      <c r="I438" s="602">
        <f t="shared" si="74"/>
        <v>22163</v>
      </c>
      <c r="K438" s="14"/>
    </row>
    <row r="439" spans="1:11" ht="16.5" customHeight="1">
      <c r="A439" s="39"/>
      <c r="B439" s="85"/>
      <c r="C439" s="85"/>
      <c r="D439" s="85"/>
      <c r="E439" s="97"/>
      <c r="F439" s="419"/>
      <c r="G439" s="88"/>
      <c r="H439" s="302"/>
      <c r="I439" s="601"/>
      <c r="K439" s="14"/>
    </row>
    <row r="440" spans="1:11" ht="16.5" customHeight="1">
      <c r="A440" s="39"/>
      <c r="B440" s="85"/>
      <c r="C440" s="85">
        <v>2</v>
      </c>
      <c r="D440" s="85"/>
      <c r="E440" s="23" t="s">
        <v>103</v>
      </c>
      <c r="F440" s="91"/>
      <c r="G440" s="88"/>
      <c r="H440" s="302"/>
      <c r="I440" s="601"/>
      <c r="K440" s="14"/>
    </row>
    <row r="441" spans="1:11" ht="16.5" customHeight="1">
      <c r="A441" s="39"/>
      <c r="B441" s="85"/>
      <c r="C441" s="15"/>
      <c r="D441" s="85">
        <v>2</v>
      </c>
      <c r="E441" s="23"/>
      <c r="F441" s="91" t="s">
        <v>293</v>
      </c>
      <c r="G441" s="86">
        <v>16</v>
      </c>
      <c r="H441" s="302">
        <v>16</v>
      </c>
      <c r="I441" s="601">
        <v>13</v>
      </c>
      <c r="K441" s="14"/>
    </row>
    <row r="442" spans="1:11" ht="16.5" customHeight="1">
      <c r="A442" s="39"/>
      <c r="B442" s="85"/>
      <c r="C442" s="15"/>
      <c r="D442" s="85">
        <v>13</v>
      </c>
      <c r="E442" s="97"/>
      <c r="F442" s="91" t="s">
        <v>414</v>
      </c>
      <c r="G442" s="86">
        <v>60</v>
      </c>
      <c r="H442" s="302">
        <v>60</v>
      </c>
      <c r="I442" s="601">
        <v>46</v>
      </c>
      <c r="K442" s="14"/>
    </row>
    <row r="443" spans="1:11" ht="16.5" customHeight="1">
      <c r="A443" s="39"/>
      <c r="B443" s="85"/>
      <c r="C443" s="15"/>
      <c r="D443" s="15"/>
      <c r="E443" s="97"/>
      <c r="F443" s="419" t="s">
        <v>63</v>
      </c>
      <c r="G443" s="88">
        <f t="shared" ref="G443" si="75">SUM(G441:G442)</f>
        <v>76</v>
      </c>
      <c r="H443" s="430">
        <f t="shared" ref="H443:I443" si="76">SUM(H441:H442)</f>
        <v>76</v>
      </c>
      <c r="I443" s="602">
        <f t="shared" si="76"/>
        <v>59</v>
      </c>
      <c r="K443" s="14"/>
    </row>
    <row r="444" spans="1:11" ht="16.5" customHeight="1">
      <c r="A444" s="39"/>
      <c r="B444" s="85"/>
      <c r="C444" s="15"/>
      <c r="D444" s="15"/>
      <c r="E444" s="97"/>
      <c r="F444" s="419"/>
      <c r="G444" s="88"/>
      <c r="H444" s="302"/>
      <c r="I444" s="601"/>
      <c r="K444" s="14"/>
    </row>
    <row r="445" spans="1:11" ht="16.5" customHeight="1">
      <c r="A445" s="39"/>
      <c r="B445" s="85"/>
      <c r="C445" s="15"/>
      <c r="D445" s="15"/>
      <c r="E445" s="97"/>
      <c r="F445" s="419" t="s">
        <v>101</v>
      </c>
      <c r="G445" s="88">
        <f t="shared" ref="G445" si="77">+G438+G443</f>
        <v>21617</v>
      </c>
      <c r="H445" s="430">
        <f t="shared" ref="H445:I445" si="78">+H438+H443</f>
        <v>22617</v>
      </c>
      <c r="I445" s="602">
        <f t="shared" si="78"/>
        <v>22222</v>
      </c>
      <c r="K445" s="14"/>
    </row>
    <row r="446" spans="1:11" ht="16.5" customHeight="1">
      <c r="A446" s="39"/>
      <c r="B446" s="85"/>
      <c r="C446" s="15"/>
      <c r="D446" s="15"/>
      <c r="E446" s="97"/>
      <c r="F446" s="419"/>
      <c r="G446" s="88"/>
      <c r="H446" s="302"/>
      <c r="I446" s="601"/>
      <c r="K446" s="14"/>
    </row>
    <row r="447" spans="1:11" ht="16.5" customHeight="1">
      <c r="A447" s="39"/>
      <c r="B447" s="85">
        <v>36</v>
      </c>
      <c r="C447" s="85"/>
      <c r="D447" s="85"/>
      <c r="E447" s="97"/>
      <c r="F447" s="249" t="s">
        <v>368</v>
      </c>
      <c r="G447" s="88"/>
      <c r="H447" s="302"/>
      <c r="I447" s="601"/>
      <c r="K447" s="14"/>
    </row>
    <row r="448" spans="1:11" ht="16.5" customHeight="1">
      <c r="A448" s="39"/>
      <c r="B448" s="85"/>
      <c r="C448" s="85">
        <v>1</v>
      </c>
      <c r="D448" s="85"/>
      <c r="E448" s="418" t="s">
        <v>97</v>
      </c>
      <c r="F448" s="91"/>
      <c r="G448" s="88"/>
      <c r="H448" s="302"/>
      <c r="I448" s="601"/>
      <c r="K448" s="14"/>
    </row>
    <row r="449" spans="1:11" ht="16.5" customHeight="1">
      <c r="A449" s="39"/>
      <c r="B449" s="85"/>
      <c r="C449" s="85"/>
      <c r="D449" s="85">
        <v>1</v>
      </c>
      <c r="E449" s="97"/>
      <c r="F449" s="91" t="s">
        <v>226</v>
      </c>
      <c r="G449" s="86">
        <v>6050</v>
      </c>
      <c r="H449" s="302">
        <v>6050</v>
      </c>
      <c r="I449" s="601">
        <v>5828</v>
      </c>
      <c r="K449" s="14"/>
    </row>
    <row r="450" spans="1:11" ht="16.5" customHeight="1">
      <c r="A450" s="39"/>
      <c r="B450" s="85"/>
      <c r="C450" s="85"/>
      <c r="D450" s="85">
        <v>2</v>
      </c>
      <c r="E450" s="97"/>
      <c r="F450" s="91" t="s">
        <v>227</v>
      </c>
      <c r="G450" s="86">
        <v>1210</v>
      </c>
      <c r="H450" s="302">
        <v>1210</v>
      </c>
      <c r="I450" s="601">
        <v>1065</v>
      </c>
      <c r="K450" s="14"/>
    </row>
    <row r="451" spans="1:11" ht="16.5" customHeight="1">
      <c r="A451" s="39"/>
      <c r="B451" s="85"/>
      <c r="C451" s="85"/>
      <c r="D451" s="85">
        <v>3</v>
      </c>
      <c r="E451" s="97"/>
      <c r="F451" s="91" t="s">
        <v>98</v>
      </c>
      <c r="G451" s="86">
        <v>1816</v>
      </c>
      <c r="H451" s="302">
        <v>1766</v>
      </c>
      <c r="I451" s="601">
        <v>1680</v>
      </c>
      <c r="K451" s="14"/>
    </row>
    <row r="452" spans="1:11" ht="16.5" customHeight="1">
      <c r="A452" s="39"/>
      <c r="B452" s="85"/>
      <c r="C452" s="85"/>
      <c r="D452" s="85"/>
      <c r="E452" s="97"/>
      <c r="F452" s="419" t="s">
        <v>63</v>
      </c>
      <c r="G452" s="88">
        <f t="shared" ref="G452" si="79">SUM(G449:G451)</f>
        <v>9076</v>
      </c>
      <c r="H452" s="430">
        <f t="shared" ref="H452:I452" si="80">SUM(H449:H451)</f>
        <v>9026</v>
      </c>
      <c r="I452" s="602">
        <f t="shared" si="80"/>
        <v>8573</v>
      </c>
      <c r="K452" s="14"/>
    </row>
    <row r="453" spans="1:11" ht="16.5" customHeight="1">
      <c r="A453" s="48"/>
      <c r="B453" s="92"/>
      <c r="C453" s="85"/>
      <c r="D453" s="85"/>
      <c r="E453" s="97"/>
      <c r="F453" s="91"/>
      <c r="G453" s="93"/>
      <c r="H453" s="302"/>
      <c r="I453" s="601"/>
      <c r="K453" s="14"/>
    </row>
    <row r="454" spans="1:11" ht="16.5" customHeight="1">
      <c r="A454" s="48"/>
      <c r="B454" s="92"/>
      <c r="C454" s="85">
        <v>2</v>
      </c>
      <c r="D454" s="85"/>
      <c r="E454" s="23" t="s">
        <v>103</v>
      </c>
      <c r="F454" s="91"/>
      <c r="G454" s="93"/>
      <c r="H454" s="302"/>
      <c r="I454" s="601"/>
      <c r="K454" s="14"/>
    </row>
    <row r="455" spans="1:11" ht="16.5" customHeight="1">
      <c r="A455" s="48"/>
      <c r="B455" s="92"/>
      <c r="C455" s="15"/>
      <c r="D455" s="85">
        <v>2</v>
      </c>
      <c r="E455" s="23"/>
      <c r="F455" s="91" t="s">
        <v>293</v>
      </c>
      <c r="G455" s="90">
        <v>14</v>
      </c>
      <c r="H455" s="302">
        <v>14</v>
      </c>
      <c r="I455" s="601">
        <v>4</v>
      </c>
      <c r="K455" s="14"/>
    </row>
    <row r="456" spans="1:11" ht="16.5" customHeight="1">
      <c r="A456" s="48"/>
      <c r="B456" s="92"/>
      <c r="C456" s="15"/>
      <c r="D456" s="85">
        <v>13</v>
      </c>
      <c r="E456" s="97"/>
      <c r="F456" s="91" t="s">
        <v>414</v>
      </c>
      <c r="G456" s="90">
        <v>51</v>
      </c>
      <c r="H456" s="302">
        <v>51</v>
      </c>
      <c r="I456" s="601">
        <v>16</v>
      </c>
      <c r="K456" s="14"/>
    </row>
    <row r="457" spans="1:11" ht="16.5" customHeight="1">
      <c r="A457" s="48"/>
      <c r="B457" s="92"/>
      <c r="C457" s="15"/>
      <c r="D457" s="15"/>
      <c r="E457" s="97"/>
      <c r="F457" s="419" t="s">
        <v>63</v>
      </c>
      <c r="G457" s="93">
        <f t="shared" ref="G457" si="81">SUM(G455:G456)</f>
        <v>65</v>
      </c>
      <c r="H457" s="430">
        <f t="shared" ref="H457:I457" si="82">SUM(H455:H456)</f>
        <v>65</v>
      </c>
      <c r="I457" s="602">
        <f t="shared" si="82"/>
        <v>20</v>
      </c>
      <c r="K457" s="14"/>
    </row>
    <row r="458" spans="1:11" ht="16.5" customHeight="1">
      <c r="A458" s="48"/>
      <c r="B458" s="92"/>
      <c r="C458" s="15"/>
      <c r="D458" s="15"/>
      <c r="E458" s="97"/>
      <c r="F458" s="419"/>
      <c r="G458" s="93"/>
      <c r="H458" s="302"/>
      <c r="I458" s="601"/>
      <c r="K458" s="14"/>
    </row>
    <row r="459" spans="1:11" ht="16.5" customHeight="1">
      <c r="A459" s="48"/>
      <c r="B459" s="92"/>
      <c r="C459" s="15"/>
      <c r="D459" s="15"/>
      <c r="E459" s="97"/>
      <c r="F459" s="419" t="s">
        <v>101</v>
      </c>
      <c r="G459" s="93">
        <f>+G452+G457</f>
        <v>9141</v>
      </c>
      <c r="H459" s="430">
        <f>+H452+H457</f>
        <v>9091</v>
      </c>
      <c r="I459" s="602">
        <f>+I452+I457</f>
        <v>8593</v>
      </c>
      <c r="K459" s="14"/>
    </row>
    <row r="460" spans="1:11" ht="16.5" customHeight="1">
      <c r="A460" s="48"/>
      <c r="B460" s="92"/>
      <c r="C460" s="15"/>
      <c r="D460" s="15"/>
      <c r="E460" s="97"/>
      <c r="F460" s="419"/>
      <c r="G460" s="93"/>
      <c r="H460" s="302"/>
      <c r="I460" s="601"/>
      <c r="K460" s="14"/>
    </row>
    <row r="461" spans="1:11" ht="16.5" customHeight="1">
      <c r="A461" s="48"/>
      <c r="B461" s="85">
        <v>37</v>
      </c>
      <c r="C461" s="85"/>
      <c r="D461" s="85"/>
      <c r="E461" s="97"/>
      <c r="F461" s="249" t="s">
        <v>369</v>
      </c>
      <c r="G461" s="88"/>
      <c r="H461" s="302"/>
      <c r="I461" s="601"/>
      <c r="K461" s="14"/>
    </row>
    <row r="462" spans="1:11" ht="16.5" customHeight="1">
      <c r="A462" s="48"/>
      <c r="B462" s="85"/>
      <c r="C462" s="85">
        <v>1</v>
      </c>
      <c r="D462" s="85"/>
      <c r="E462" s="418" t="s">
        <v>97</v>
      </c>
      <c r="F462" s="91"/>
      <c r="G462" s="88"/>
      <c r="H462" s="302"/>
      <c r="I462" s="601"/>
      <c r="K462" s="14"/>
    </row>
    <row r="463" spans="1:11" ht="16.5" customHeight="1">
      <c r="A463" s="48"/>
      <c r="B463" s="85"/>
      <c r="C463" s="85"/>
      <c r="D463" s="85">
        <v>1</v>
      </c>
      <c r="E463" s="97"/>
      <c r="F463" s="91" t="s">
        <v>226</v>
      </c>
      <c r="G463" s="86">
        <v>3850</v>
      </c>
      <c r="H463" s="302">
        <v>3850</v>
      </c>
      <c r="I463" s="601">
        <v>3833</v>
      </c>
      <c r="K463" s="14"/>
    </row>
    <row r="464" spans="1:11" ht="16.5" customHeight="1">
      <c r="A464" s="48"/>
      <c r="B464" s="85"/>
      <c r="C464" s="85"/>
      <c r="D464" s="85">
        <v>2</v>
      </c>
      <c r="E464" s="97"/>
      <c r="F464" s="91" t="s">
        <v>227</v>
      </c>
      <c r="G464" s="86">
        <v>778</v>
      </c>
      <c r="H464" s="302">
        <v>778</v>
      </c>
      <c r="I464" s="601">
        <v>698</v>
      </c>
      <c r="K464" s="14"/>
    </row>
    <row r="465" spans="1:11" ht="16.5" customHeight="1">
      <c r="A465" s="48"/>
      <c r="B465" s="85"/>
      <c r="C465" s="85"/>
      <c r="D465" s="85">
        <v>3</v>
      </c>
      <c r="E465" s="97"/>
      <c r="F465" s="91" t="s">
        <v>98</v>
      </c>
      <c r="G465" s="86">
        <v>442</v>
      </c>
      <c r="H465" s="302">
        <v>452</v>
      </c>
      <c r="I465" s="601">
        <v>448</v>
      </c>
      <c r="K465" s="14"/>
    </row>
    <row r="466" spans="1:11" ht="16.5" customHeight="1">
      <c r="A466" s="48"/>
      <c r="B466" s="85"/>
      <c r="C466" s="85"/>
      <c r="D466" s="85"/>
      <c r="E466" s="97"/>
      <c r="F466" s="419" t="s">
        <v>63</v>
      </c>
      <c r="G466" s="88">
        <f t="shared" ref="G466" si="83">SUM(G463:G465)</f>
        <v>5070</v>
      </c>
      <c r="H466" s="430">
        <f t="shared" ref="H466:I466" si="84">SUM(H463:H465)</f>
        <v>5080</v>
      </c>
      <c r="I466" s="602">
        <f t="shared" si="84"/>
        <v>4979</v>
      </c>
      <c r="K466" s="14"/>
    </row>
    <row r="467" spans="1:11" ht="16.5" customHeight="1">
      <c r="A467" s="48"/>
      <c r="B467" s="92"/>
      <c r="C467" s="15"/>
      <c r="D467" s="15"/>
      <c r="E467" s="97"/>
      <c r="F467" s="245"/>
      <c r="G467" s="90"/>
      <c r="H467" s="302"/>
      <c r="I467" s="601"/>
      <c r="K467" s="14"/>
    </row>
    <row r="468" spans="1:11" ht="16.5" customHeight="1">
      <c r="A468" s="39"/>
      <c r="B468" s="91">
        <v>38</v>
      </c>
      <c r="C468" s="85"/>
      <c r="D468" s="85"/>
      <c r="E468" s="97"/>
      <c r="F468" s="249" t="s">
        <v>307</v>
      </c>
      <c r="G468" s="41"/>
      <c r="H468" s="302"/>
      <c r="I468" s="601"/>
      <c r="K468" s="14"/>
    </row>
    <row r="469" spans="1:11" ht="16.5" customHeight="1">
      <c r="A469" s="39"/>
      <c r="B469" s="91"/>
      <c r="C469" s="85">
        <v>1</v>
      </c>
      <c r="D469" s="85"/>
      <c r="E469" s="418" t="s">
        <v>228</v>
      </c>
      <c r="F469" s="91"/>
      <c r="G469" s="41"/>
      <c r="H469" s="302"/>
      <c r="I469" s="601"/>
      <c r="K469" s="14"/>
    </row>
    <row r="470" spans="1:11" ht="16.5" customHeight="1">
      <c r="A470" s="39"/>
      <c r="B470" s="91"/>
      <c r="C470" s="85"/>
      <c r="D470" s="85">
        <v>3</v>
      </c>
      <c r="E470" s="97"/>
      <c r="F470" s="245" t="s">
        <v>207</v>
      </c>
      <c r="G470" s="41">
        <v>826</v>
      </c>
      <c r="H470" s="302">
        <v>826</v>
      </c>
      <c r="I470" s="601">
        <v>658</v>
      </c>
      <c r="K470" s="14"/>
    </row>
    <row r="471" spans="1:11" ht="16.5" customHeight="1">
      <c r="A471" s="39"/>
      <c r="B471" s="91"/>
      <c r="C471" s="85"/>
      <c r="D471" s="85"/>
      <c r="E471" s="97"/>
      <c r="F471" s="419" t="s">
        <v>63</v>
      </c>
      <c r="G471" s="88">
        <f t="shared" ref="G471" si="85">SUM(G470:G470)</f>
        <v>826</v>
      </c>
      <c r="H471" s="430">
        <f t="shared" ref="H471:I471" si="86">SUM(H470:H470)</f>
        <v>826</v>
      </c>
      <c r="I471" s="602">
        <f t="shared" si="86"/>
        <v>658</v>
      </c>
      <c r="K471" s="14"/>
    </row>
    <row r="472" spans="1:11" ht="16.5" customHeight="1">
      <c r="A472" s="39"/>
      <c r="B472" s="91"/>
      <c r="C472" s="85"/>
      <c r="D472" s="85"/>
      <c r="E472" s="97"/>
      <c r="F472" s="419"/>
      <c r="G472" s="88"/>
      <c r="H472" s="302"/>
      <c r="I472" s="601"/>
      <c r="K472" s="14"/>
    </row>
    <row r="473" spans="1:11" ht="16.5" customHeight="1">
      <c r="A473" s="48"/>
      <c r="B473" s="92">
        <v>17</v>
      </c>
      <c r="C473" s="15"/>
      <c r="D473" s="15"/>
      <c r="E473" s="97"/>
      <c r="F473" s="249" t="s">
        <v>243</v>
      </c>
      <c r="G473" s="93"/>
      <c r="H473" s="302"/>
      <c r="I473" s="601"/>
      <c r="K473" s="14"/>
    </row>
    <row r="474" spans="1:11" ht="16.5" customHeight="1">
      <c r="A474" s="48"/>
      <c r="B474" s="92"/>
      <c r="C474" s="85">
        <v>1</v>
      </c>
      <c r="D474" s="85"/>
      <c r="E474" s="418" t="s">
        <v>97</v>
      </c>
      <c r="F474" s="91"/>
      <c r="G474" s="93"/>
      <c r="H474" s="302"/>
      <c r="I474" s="601"/>
      <c r="K474" s="14"/>
    </row>
    <row r="475" spans="1:11" ht="16.5" customHeight="1">
      <c r="A475" s="48"/>
      <c r="B475" s="92"/>
      <c r="C475" s="85"/>
      <c r="D475" s="85">
        <v>1</v>
      </c>
      <c r="E475" s="97"/>
      <c r="F475" s="91" t="s">
        <v>226</v>
      </c>
      <c r="G475" s="90">
        <v>750</v>
      </c>
      <c r="H475" s="302">
        <v>3495</v>
      </c>
      <c r="I475" s="601">
        <v>3088</v>
      </c>
      <c r="K475" s="14"/>
    </row>
    <row r="476" spans="1:11" ht="16.5" customHeight="1">
      <c r="A476" s="48"/>
      <c r="B476" s="92"/>
      <c r="C476" s="85"/>
      <c r="D476" s="85">
        <v>2</v>
      </c>
      <c r="E476" s="97"/>
      <c r="F476" s="91" t="s">
        <v>227</v>
      </c>
      <c r="G476" s="90">
        <v>75</v>
      </c>
      <c r="H476" s="302">
        <v>367</v>
      </c>
      <c r="I476" s="601">
        <v>305</v>
      </c>
      <c r="K476" s="14"/>
    </row>
    <row r="477" spans="1:11" ht="16.5" customHeight="1">
      <c r="A477" s="48"/>
      <c r="B477" s="92"/>
      <c r="C477" s="15"/>
      <c r="D477" s="15"/>
      <c r="E477" s="97"/>
      <c r="F477" s="419" t="s">
        <v>63</v>
      </c>
      <c r="G477" s="93">
        <f>SUM(G475:G476)</f>
        <v>825</v>
      </c>
      <c r="H477" s="430">
        <f t="shared" ref="H477:I477" si="87">SUM(H475:H476)</f>
        <v>3862</v>
      </c>
      <c r="I477" s="602">
        <f t="shared" si="87"/>
        <v>3393</v>
      </c>
      <c r="K477" s="14"/>
    </row>
    <row r="478" spans="1:11" ht="16.5" customHeight="1">
      <c r="A478" s="48"/>
      <c r="B478" s="92"/>
      <c r="C478" s="15"/>
      <c r="D478" s="15"/>
      <c r="E478" s="97"/>
      <c r="F478" s="91"/>
      <c r="G478" s="93"/>
      <c r="H478" s="302"/>
      <c r="I478" s="601"/>
      <c r="K478" s="14"/>
    </row>
    <row r="479" spans="1:11" ht="35.25" customHeight="1">
      <c r="A479" s="48"/>
      <c r="B479" s="257">
        <v>43</v>
      </c>
      <c r="C479" s="85"/>
      <c r="D479" s="17"/>
      <c r="E479" s="23"/>
      <c r="F479" s="412" t="s">
        <v>482</v>
      </c>
      <c r="G479" s="93"/>
      <c r="H479" s="302"/>
      <c r="I479" s="601"/>
      <c r="K479" s="14"/>
    </row>
    <row r="480" spans="1:11" ht="16.5" customHeight="1">
      <c r="A480" s="48"/>
      <c r="B480" s="224"/>
      <c r="C480" s="85">
        <v>1</v>
      </c>
      <c r="D480" s="85"/>
      <c r="E480" s="21" t="s">
        <v>97</v>
      </c>
      <c r="F480" s="293"/>
      <c r="G480" s="93"/>
      <c r="H480" s="302"/>
      <c r="I480" s="601"/>
      <c r="K480" s="14"/>
    </row>
    <row r="481" spans="1:11" ht="16.5" customHeight="1">
      <c r="A481" s="48"/>
      <c r="B481" s="224"/>
      <c r="C481" s="85"/>
      <c r="D481" s="85">
        <v>1</v>
      </c>
      <c r="E481" s="97"/>
      <c r="F481" s="91" t="s">
        <v>226</v>
      </c>
      <c r="G481" s="90">
        <v>1440</v>
      </c>
      <c r="H481" s="302">
        <v>1440</v>
      </c>
      <c r="I481" s="601">
        <v>1420</v>
      </c>
      <c r="K481" s="14"/>
    </row>
    <row r="482" spans="1:11" ht="16.5" customHeight="1">
      <c r="A482" s="48"/>
      <c r="B482" s="224"/>
      <c r="C482" s="85"/>
      <c r="D482" s="85">
        <v>2</v>
      </c>
      <c r="E482" s="97"/>
      <c r="F482" s="91" t="s">
        <v>227</v>
      </c>
      <c r="G482" s="90">
        <v>280</v>
      </c>
      <c r="H482" s="302">
        <v>280</v>
      </c>
      <c r="I482" s="601">
        <v>245</v>
      </c>
      <c r="K482" s="14"/>
    </row>
    <row r="483" spans="1:11" ht="16.5" customHeight="1">
      <c r="A483" s="48"/>
      <c r="B483" s="224"/>
      <c r="C483" s="85"/>
      <c r="D483" s="17"/>
      <c r="E483" s="23"/>
      <c r="F483" s="107" t="s">
        <v>63</v>
      </c>
      <c r="G483" s="93">
        <f>SUM(G481:G482)</f>
        <v>1720</v>
      </c>
      <c r="H483" s="430">
        <f>SUM(H481:H482)</f>
        <v>1720</v>
      </c>
      <c r="I483" s="602">
        <f>SUM(I481:I482)</f>
        <v>1665</v>
      </c>
      <c r="K483" s="14"/>
    </row>
    <row r="484" spans="1:11" ht="16.5" customHeight="1">
      <c r="A484" s="48"/>
      <c r="B484" s="92"/>
      <c r="C484" s="15"/>
      <c r="D484" s="15"/>
      <c r="E484" s="97"/>
      <c r="F484" s="91"/>
      <c r="G484" s="93"/>
      <c r="H484" s="302"/>
      <c r="I484" s="601"/>
      <c r="K484" s="14"/>
    </row>
    <row r="485" spans="1:11" ht="16.5" customHeight="1">
      <c r="A485" s="48"/>
      <c r="B485" s="92"/>
      <c r="C485" s="15"/>
      <c r="D485" s="15"/>
      <c r="E485" s="418" t="s">
        <v>105</v>
      </c>
      <c r="F485" s="91"/>
      <c r="G485" s="93"/>
      <c r="H485" s="302"/>
      <c r="I485" s="601"/>
      <c r="K485" s="14"/>
    </row>
    <row r="486" spans="1:11" ht="16.5" customHeight="1">
      <c r="A486" s="48"/>
      <c r="B486" s="92"/>
      <c r="C486" s="15"/>
      <c r="D486" s="15"/>
      <c r="E486" s="418"/>
      <c r="F486" s="91"/>
      <c r="G486" s="93"/>
      <c r="H486" s="302"/>
      <c r="I486" s="601"/>
      <c r="K486" s="14"/>
    </row>
    <row r="487" spans="1:11" ht="16.5" customHeight="1">
      <c r="A487" s="39"/>
      <c r="B487" s="91"/>
      <c r="C487" s="85">
        <v>1</v>
      </c>
      <c r="D487" s="85"/>
      <c r="E487" s="23" t="s">
        <v>97</v>
      </c>
      <c r="F487" s="91"/>
      <c r="G487" s="86"/>
      <c r="H487" s="302"/>
      <c r="I487" s="601"/>
      <c r="K487" s="14"/>
    </row>
    <row r="488" spans="1:11" ht="16.5" customHeight="1">
      <c r="A488" s="39"/>
      <c r="B488" s="91"/>
      <c r="C488" s="85"/>
      <c r="D488" s="85">
        <v>1</v>
      </c>
      <c r="E488" s="97"/>
      <c r="F488" s="91" t="s">
        <v>233</v>
      </c>
      <c r="G488" s="86">
        <f t="shared" ref="G488:I489" si="88">+G409+G428+G435+G449+G463+G475+G481</f>
        <v>21095</v>
      </c>
      <c r="H488" s="86">
        <f t="shared" si="88"/>
        <v>24780</v>
      </c>
      <c r="I488" s="601">
        <f t="shared" si="88"/>
        <v>23945</v>
      </c>
      <c r="K488" s="14"/>
    </row>
    <row r="489" spans="1:11" ht="16.5" customHeight="1">
      <c r="A489" s="39"/>
      <c r="B489" s="91"/>
      <c r="C489" s="85"/>
      <c r="D489" s="85">
        <v>2</v>
      </c>
      <c r="E489" s="97"/>
      <c r="F489" s="91" t="s">
        <v>227</v>
      </c>
      <c r="G489" s="86">
        <f t="shared" si="88"/>
        <v>4129</v>
      </c>
      <c r="H489" s="86">
        <f t="shared" si="88"/>
        <v>4581</v>
      </c>
      <c r="I489" s="601">
        <f t="shared" si="88"/>
        <v>4110</v>
      </c>
      <c r="K489" s="14"/>
    </row>
    <row r="490" spans="1:11" ht="16.5" customHeight="1">
      <c r="A490" s="39"/>
      <c r="B490" s="91"/>
      <c r="C490" s="85"/>
      <c r="D490" s="85">
        <v>3</v>
      </c>
      <c r="E490" s="97"/>
      <c r="F490" s="245" t="s">
        <v>98</v>
      </c>
      <c r="G490" s="86">
        <f>+G411+G430+G437+G451+G465+G470</f>
        <v>23081</v>
      </c>
      <c r="H490" s="302">
        <f>+H411+H430+H437+H451+H465+H470</f>
        <v>24041</v>
      </c>
      <c r="I490" s="601">
        <f>+I411+I430+I437+I451+I465+I470</f>
        <v>23240</v>
      </c>
      <c r="K490" s="14"/>
    </row>
    <row r="491" spans="1:11" ht="16.5" customHeight="1">
      <c r="A491" s="39"/>
      <c r="B491" s="91"/>
      <c r="C491" s="85"/>
      <c r="D491" s="85"/>
      <c r="E491" s="97"/>
      <c r="F491" s="419" t="s">
        <v>63</v>
      </c>
      <c r="G491" s="88">
        <f t="shared" ref="G491" si="89">SUM(G488:G490)</f>
        <v>48305</v>
      </c>
      <c r="H491" s="430">
        <f t="shared" ref="H491:I491" si="90">SUM(H488:H490)</f>
        <v>53402</v>
      </c>
      <c r="I491" s="602">
        <f t="shared" si="90"/>
        <v>51295</v>
      </c>
      <c r="K491" s="14"/>
    </row>
    <row r="492" spans="1:11" ht="16.5" customHeight="1">
      <c r="A492" s="39"/>
      <c r="B492" s="91"/>
      <c r="C492" s="85"/>
      <c r="D492" s="85"/>
      <c r="E492" s="97"/>
      <c r="F492" s="419"/>
      <c r="G492" s="88"/>
      <c r="H492" s="302"/>
      <c r="I492" s="601"/>
      <c r="K492" s="14"/>
    </row>
    <row r="493" spans="1:11" ht="16.5" customHeight="1">
      <c r="A493" s="39"/>
      <c r="B493" s="91"/>
      <c r="C493" s="85">
        <v>2</v>
      </c>
      <c r="D493" s="17"/>
      <c r="E493" s="23" t="s">
        <v>398</v>
      </c>
      <c r="F493" s="107"/>
      <c r="G493" s="88"/>
      <c r="H493" s="302"/>
      <c r="I493" s="601"/>
      <c r="K493" s="14"/>
    </row>
    <row r="494" spans="1:11" ht="16.5" customHeight="1">
      <c r="A494" s="39"/>
      <c r="B494" s="91"/>
      <c r="C494" s="17"/>
      <c r="D494" s="85">
        <v>13</v>
      </c>
      <c r="E494" s="97"/>
      <c r="F494" s="91" t="s">
        <v>393</v>
      </c>
      <c r="G494" s="86">
        <f>+G456+G442+G420</f>
        <v>311</v>
      </c>
      <c r="H494" s="86">
        <f>+H456+H442+H420</f>
        <v>311</v>
      </c>
      <c r="I494" s="601">
        <f>+I456+I442+I420</f>
        <v>108</v>
      </c>
      <c r="K494" s="14"/>
    </row>
    <row r="495" spans="1:11" ht="16.5" customHeight="1">
      <c r="A495" s="39"/>
      <c r="B495" s="91"/>
      <c r="C495" s="17"/>
      <c r="D495" s="85">
        <v>2</v>
      </c>
      <c r="E495" s="97"/>
      <c r="F495" s="91" t="s">
        <v>293</v>
      </c>
      <c r="G495" s="86">
        <f>+G455+G441+G421</f>
        <v>84</v>
      </c>
      <c r="H495" s="86">
        <f>+H455+H441+H421</f>
        <v>84</v>
      </c>
      <c r="I495" s="601">
        <f>+I455+I441+I421</f>
        <v>30</v>
      </c>
      <c r="K495" s="14"/>
    </row>
    <row r="496" spans="1:11" ht="16.5" customHeight="1">
      <c r="A496" s="39"/>
      <c r="B496" s="91"/>
      <c r="C496" s="17"/>
      <c r="D496" s="17"/>
      <c r="E496" s="23"/>
      <c r="F496" s="107" t="s">
        <v>63</v>
      </c>
      <c r="G496" s="88">
        <f t="shared" ref="G496" si="91">SUM(G494:G495)</f>
        <v>395</v>
      </c>
      <c r="H496" s="430">
        <f t="shared" ref="H496:I496" si="92">SUM(H494:H495)</f>
        <v>395</v>
      </c>
      <c r="I496" s="602">
        <f t="shared" si="92"/>
        <v>138</v>
      </c>
      <c r="K496" s="14"/>
    </row>
    <row r="497" spans="1:11" ht="16.5" customHeight="1">
      <c r="A497" s="39"/>
      <c r="B497" s="91"/>
      <c r="C497" s="17"/>
      <c r="D497" s="17"/>
      <c r="E497" s="23"/>
      <c r="F497" s="107"/>
      <c r="G497" s="88"/>
      <c r="H497" s="302"/>
      <c r="I497" s="601"/>
      <c r="K497" s="14"/>
    </row>
    <row r="498" spans="1:11" ht="16.5" customHeight="1">
      <c r="A498" s="39"/>
      <c r="B498" s="91"/>
      <c r="C498" s="17"/>
      <c r="D498" s="17"/>
      <c r="E498" s="23"/>
      <c r="F498" s="107" t="s">
        <v>101</v>
      </c>
      <c r="G498" s="88">
        <f t="shared" ref="G498" si="93">+G496+G491</f>
        <v>48700</v>
      </c>
      <c r="H498" s="430">
        <f t="shared" ref="H498:I498" si="94">+H496+H491</f>
        <v>53797</v>
      </c>
      <c r="I498" s="602">
        <f t="shared" si="94"/>
        <v>51433</v>
      </c>
      <c r="K498" s="14"/>
    </row>
    <row r="499" spans="1:11" ht="16.5" customHeight="1" thickBot="1">
      <c r="A499" s="43"/>
      <c r="B499" s="356"/>
      <c r="C499" s="94"/>
      <c r="D499" s="94"/>
      <c r="E499" s="343"/>
      <c r="F499" s="420"/>
      <c r="G499" s="382"/>
      <c r="H499" s="379"/>
      <c r="I499" s="614"/>
      <c r="K499" s="14"/>
    </row>
    <row r="500" spans="1:11" ht="21" customHeight="1" thickTop="1" thickBot="1">
      <c r="A500" s="258">
        <v>4</v>
      </c>
      <c r="B500" s="100"/>
      <c r="C500" s="100"/>
      <c r="D500" s="100"/>
      <c r="E500" s="100"/>
      <c r="F500" s="357" t="s">
        <v>309</v>
      </c>
      <c r="G500" s="285"/>
      <c r="H500" s="380"/>
      <c r="I500" s="615"/>
      <c r="K500" s="14"/>
    </row>
    <row r="501" spans="1:11" ht="16.5" customHeight="1" thickTop="1">
      <c r="A501" s="48"/>
      <c r="B501" s="92"/>
      <c r="C501" s="15"/>
      <c r="D501" s="15"/>
      <c r="E501" s="244"/>
      <c r="F501" s="293"/>
      <c r="G501" s="383"/>
      <c r="H501" s="381"/>
      <c r="I501" s="613"/>
      <c r="K501" s="14"/>
    </row>
    <row r="502" spans="1:11" ht="16.5" customHeight="1">
      <c r="A502" s="39"/>
      <c r="B502" s="85">
        <v>39</v>
      </c>
      <c r="C502" s="85"/>
      <c r="D502" s="85"/>
      <c r="E502" s="97"/>
      <c r="F502" s="247" t="s">
        <v>288</v>
      </c>
      <c r="G502" s="88"/>
      <c r="H502" s="302"/>
      <c r="I502" s="601"/>
      <c r="K502" s="14"/>
    </row>
    <row r="503" spans="1:11" ht="16.5" customHeight="1">
      <c r="A503" s="39"/>
      <c r="B503" s="85"/>
      <c r="C503" s="85">
        <v>1</v>
      </c>
      <c r="D503" s="85"/>
      <c r="E503" s="23" t="s">
        <v>97</v>
      </c>
      <c r="F503" s="91"/>
      <c r="G503" s="88"/>
      <c r="H503" s="302"/>
      <c r="I503" s="601"/>
      <c r="K503" s="14"/>
    </row>
    <row r="504" spans="1:11" ht="16.5" customHeight="1">
      <c r="A504" s="39"/>
      <c r="B504" s="85"/>
      <c r="C504" s="85"/>
      <c r="D504" s="85">
        <v>1</v>
      </c>
      <c r="E504" s="97"/>
      <c r="F504" s="91" t="s">
        <v>226</v>
      </c>
      <c r="G504" s="86">
        <v>34050</v>
      </c>
      <c r="H504" s="302">
        <v>31630</v>
      </c>
      <c r="I504" s="601">
        <v>31555</v>
      </c>
      <c r="K504" s="14"/>
    </row>
    <row r="505" spans="1:11" ht="16.5" customHeight="1">
      <c r="A505" s="39"/>
      <c r="B505" s="85"/>
      <c r="C505" s="85"/>
      <c r="D505" s="85">
        <v>2</v>
      </c>
      <c r="E505" s="97"/>
      <c r="F505" s="91" t="s">
        <v>227</v>
      </c>
      <c r="G505" s="86">
        <v>6810</v>
      </c>
      <c r="H505" s="302">
        <v>6110</v>
      </c>
      <c r="I505" s="601">
        <v>6083</v>
      </c>
      <c r="K505" s="14"/>
    </row>
    <row r="506" spans="1:11" ht="16.5" customHeight="1">
      <c r="A506" s="39"/>
      <c r="B506" s="85"/>
      <c r="C506" s="85"/>
      <c r="D506" s="85">
        <v>3</v>
      </c>
      <c r="E506" s="97"/>
      <c r="F506" s="91" t="s">
        <v>98</v>
      </c>
      <c r="G506" s="86">
        <v>254</v>
      </c>
      <c r="H506" s="302">
        <v>254</v>
      </c>
      <c r="I506" s="601">
        <v>240</v>
      </c>
      <c r="K506" s="14"/>
    </row>
    <row r="507" spans="1:11" ht="16.5" customHeight="1">
      <c r="A507" s="39"/>
      <c r="B507" s="85"/>
      <c r="C507" s="85"/>
      <c r="D507" s="85"/>
      <c r="E507" s="97"/>
      <c r="F507" s="419" t="s">
        <v>63</v>
      </c>
      <c r="G507" s="88">
        <f t="shared" ref="G507" si="95">SUM(G504:G506)</f>
        <v>41114</v>
      </c>
      <c r="H507" s="430">
        <f t="shared" ref="H507:I507" si="96">SUM(H504:H506)</f>
        <v>37994</v>
      </c>
      <c r="I507" s="602">
        <f t="shared" si="96"/>
        <v>37878</v>
      </c>
      <c r="K507" s="14"/>
    </row>
    <row r="508" spans="1:11" ht="16.5" customHeight="1">
      <c r="A508" s="39"/>
      <c r="B508" s="85"/>
      <c r="C508" s="85"/>
      <c r="D508" s="85"/>
      <c r="E508" s="97"/>
      <c r="F508" s="419" t="s">
        <v>999</v>
      </c>
      <c r="G508" s="88"/>
      <c r="H508" s="430"/>
      <c r="I508" s="602"/>
      <c r="K508" s="14"/>
    </row>
    <row r="509" spans="1:11" ht="16.5" customHeight="1">
      <c r="A509" s="39"/>
      <c r="B509" s="85"/>
      <c r="C509" s="85">
        <v>1</v>
      </c>
      <c r="D509" s="85"/>
      <c r="E509" s="23" t="s">
        <v>228</v>
      </c>
      <c r="F509" s="91"/>
      <c r="G509" s="88"/>
      <c r="H509" s="430"/>
      <c r="I509" s="602"/>
      <c r="K509" s="14"/>
    </row>
    <row r="510" spans="1:11" ht="16.5" customHeight="1">
      <c r="A510" s="39"/>
      <c r="B510" s="85"/>
      <c r="C510" s="85"/>
      <c r="D510" s="85">
        <v>1</v>
      </c>
      <c r="E510" s="97"/>
      <c r="F510" s="91" t="s">
        <v>1001</v>
      </c>
      <c r="G510" s="88"/>
      <c r="H510" s="430"/>
      <c r="I510" s="621">
        <v>214</v>
      </c>
      <c r="K510" s="14"/>
    </row>
    <row r="511" spans="1:11" ht="16.5" customHeight="1">
      <c r="A511" s="39"/>
      <c r="B511" s="85"/>
      <c r="C511" s="85"/>
      <c r="D511" s="85">
        <v>2</v>
      </c>
      <c r="E511" s="97"/>
      <c r="F511" s="91" t="s">
        <v>227</v>
      </c>
      <c r="G511" s="88"/>
      <c r="H511" s="430"/>
      <c r="I511" s="621">
        <v>48</v>
      </c>
      <c r="K511" s="14"/>
    </row>
    <row r="512" spans="1:11" ht="16.5" customHeight="1">
      <c r="A512" s="39"/>
      <c r="B512" s="85"/>
      <c r="C512" s="85"/>
      <c r="D512" s="85">
        <v>3</v>
      </c>
      <c r="E512" s="97"/>
      <c r="F512" s="91" t="s">
        <v>98</v>
      </c>
      <c r="G512" s="88"/>
      <c r="H512" s="302"/>
      <c r="I512" s="601">
        <v>87</v>
      </c>
      <c r="K512" s="14"/>
    </row>
    <row r="513" spans="1:11" ht="16.5" customHeight="1">
      <c r="A513" s="39"/>
      <c r="B513" s="85"/>
      <c r="C513" s="85"/>
      <c r="D513" s="85"/>
      <c r="E513" s="97"/>
      <c r="F513" s="91"/>
      <c r="G513" s="88"/>
      <c r="H513" s="302"/>
      <c r="I513" s="601"/>
      <c r="K513" s="14"/>
    </row>
    <row r="514" spans="1:11" ht="16.5" customHeight="1">
      <c r="A514" s="39"/>
      <c r="B514" s="85">
        <v>40</v>
      </c>
      <c r="C514" s="85"/>
      <c r="D514" s="85"/>
      <c r="E514" s="97"/>
      <c r="F514" s="249" t="s">
        <v>289</v>
      </c>
      <c r="G514" s="88"/>
      <c r="H514" s="302"/>
      <c r="I514" s="601"/>
      <c r="K514" s="14"/>
    </row>
    <row r="515" spans="1:11" ht="16.5" customHeight="1">
      <c r="A515" s="39"/>
      <c r="B515" s="85"/>
      <c r="C515" s="85">
        <v>1</v>
      </c>
      <c r="D515" s="85"/>
      <c r="E515" s="23" t="s">
        <v>97</v>
      </c>
      <c r="F515" s="91"/>
      <c r="G515" s="88"/>
      <c r="H515" s="302"/>
      <c r="I515" s="601"/>
      <c r="K515" s="14"/>
    </row>
    <row r="516" spans="1:11" ht="16.5" customHeight="1">
      <c r="A516" s="39"/>
      <c r="B516" s="85"/>
      <c r="C516" s="85"/>
      <c r="D516" s="85">
        <v>3</v>
      </c>
      <c r="E516" s="97"/>
      <c r="F516" s="91" t="s">
        <v>98</v>
      </c>
      <c r="G516" s="86">
        <v>5080</v>
      </c>
      <c r="H516" s="302">
        <v>6600</v>
      </c>
      <c r="I516" s="601">
        <v>6567</v>
      </c>
      <c r="K516" s="14"/>
    </row>
    <row r="517" spans="1:11" ht="16.5" customHeight="1">
      <c r="A517" s="39"/>
      <c r="B517" s="85"/>
      <c r="C517" s="85"/>
      <c r="D517" s="85"/>
      <c r="E517" s="97"/>
      <c r="F517" s="419" t="s">
        <v>63</v>
      </c>
      <c r="G517" s="88">
        <f t="shared" ref="G517" si="97">SUM(G516)</f>
        <v>5080</v>
      </c>
      <c r="H517" s="430">
        <f t="shared" ref="H517:I517" si="98">SUM(H516)</f>
        <v>6600</v>
      </c>
      <c r="I517" s="602">
        <f t="shared" si="98"/>
        <v>6567</v>
      </c>
      <c r="K517" s="14"/>
    </row>
    <row r="518" spans="1:11" ht="16.5" customHeight="1">
      <c r="A518" s="39"/>
      <c r="B518" s="85"/>
      <c r="C518" s="85"/>
      <c r="D518" s="85"/>
      <c r="E518" s="97"/>
      <c r="F518" s="419"/>
      <c r="G518" s="88"/>
      <c r="H518" s="430"/>
      <c r="I518" s="602"/>
      <c r="K518" s="14"/>
    </row>
    <row r="519" spans="1:11" ht="16.5" customHeight="1">
      <c r="A519" s="39"/>
      <c r="B519" s="85"/>
      <c r="C519" s="85">
        <v>2</v>
      </c>
      <c r="D519" s="17"/>
      <c r="E519" s="23" t="s">
        <v>398</v>
      </c>
      <c r="F519" s="107"/>
      <c r="G519" s="88"/>
      <c r="H519" s="430"/>
      <c r="I519" s="602"/>
      <c r="K519" s="14"/>
    </row>
    <row r="520" spans="1:11" ht="16.5" customHeight="1">
      <c r="A520" s="39"/>
      <c r="B520" s="85"/>
      <c r="C520" s="17"/>
      <c r="D520" s="85">
        <v>13</v>
      </c>
      <c r="E520" s="97"/>
      <c r="F520" s="91" t="s">
        <v>393</v>
      </c>
      <c r="G520" s="88"/>
      <c r="H520" s="302">
        <v>1000</v>
      </c>
      <c r="I520" s="601">
        <v>739</v>
      </c>
      <c r="K520" s="14"/>
    </row>
    <row r="521" spans="1:11" ht="16.5" customHeight="1">
      <c r="A521" s="39"/>
      <c r="B521" s="85"/>
      <c r="C521" s="17"/>
      <c r="D521" s="85">
        <v>19</v>
      </c>
      <c r="E521" s="97"/>
      <c r="F521" s="91" t="s">
        <v>1038</v>
      </c>
      <c r="G521" s="88"/>
      <c r="H521" s="302">
        <v>450</v>
      </c>
      <c r="I521" s="601">
        <v>450</v>
      </c>
      <c r="K521" s="14"/>
    </row>
    <row r="522" spans="1:11" ht="16.5" customHeight="1">
      <c r="A522" s="39"/>
      <c r="B522" s="85"/>
      <c r="C522" s="17"/>
      <c r="D522" s="85">
        <v>20</v>
      </c>
      <c r="E522" s="97"/>
      <c r="F522" s="91" t="s">
        <v>1039</v>
      </c>
      <c r="G522" s="88"/>
      <c r="H522" s="302">
        <v>1000</v>
      </c>
      <c r="I522" s="601">
        <v>967</v>
      </c>
      <c r="K522" s="14"/>
    </row>
    <row r="523" spans="1:11" ht="16.5" customHeight="1">
      <c r="A523" s="39"/>
      <c r="B523" s="85"/>
      <c r="C523" s="17"/>
      <c r="D523" s="85">
        <v>2</v>
      </c>
      <c r="E523" s="97"/>
      <c r="F523" s="91" t="s">
        <v>293</v>
      </c>
      <c r="G523" s="88"/>
      <c r="H523" s="302">
        <v>750</v>
      </c>
      <c r="I523" s="601">
        <v>582</v>
      </c>
      <c r="K523" s="14"/>
    </row>
    <row r="524" spans="1:11" ht="16.5" customHeight="1">
      <c r="A524" s="39"/>
      <c r="B524" s="85"/>
      <c r="C524" s="17"/>
      <c r="D524" s="17"/>
      <c r="E524" s="23"/>
      <c r="F524" s="107" t="s">
        <v>63</v>
      </c>
      <c r="G524" s="88"/>
      <c r="H524" s="430">
        <f>SUM(H520:H523)</f>
        <v>3200</v>
      </c>
      <c r="I524" s="602">
        <f>SUM(I520:I523)</f>
        <v>2738</v>
      </c>
      <c r="K524" s="14"/>
    </row>
    <row r="525" spans="1:11" ht="16.5" customHeight="1">
      <c r="A525" s="39"/>
      <c r="B525" s="85"/>
      <c r="C525" s="85"/>
      <c r="D525" s="85"/>
      <c r="E525" s="97"/>
      <c r="F525" s="419"/>
      <c r="G525" s="88"/>
      <c r="H525" s="430"/>
      <c r="I525" s="602"/>
      <c r="K525" s="14"/>
    </row>
    <row r="526" spans="1:11" ht="16.5" customHeight="1">
      <c r="A526" s="39"/>
      <c r="B526" s="85"/>
      <c r="C526" s="85"/>
      <c r="D526" s="85"/>
      <c r="E526" s="97"/>
      <c r="F526" s="419" t="s">
        <v>101</v>
      </c>
      <c r="G526" s="88">
        <f>G517</f>
        <v>5080</v>
      </c>
      <c r="H526" s="430">
        <f>+H517+H524</f>
        <v>9800</v>
      </c>
      <c r="I526" s="602">
        <f>+I517+I524</f>
        <v>9305</v>
      </c>
      <c r="K526" s="14"/>
    </row>
    <row r="527" spans="1:11" ht="16.5" customHeight="1">
      <c r="A527" s="39"/>
      <c r="B527" s="85"/>
      <c r="C527" s="85"/>
      <c r="D527" s="85"/>
      <c r="E527" s="97"/>
      <c r="F527" s="419"/>
      <c r="G527" s="88"/>
      <c r="H527" s="302"/>
      <c r="I527" s="601"/>
      <c r="K527" s="14"/>
    </row>
    <row r="528" spans="1:11" ht="16.5" customHeight="1">
      <c r="A528" s="39"/>
      <c r="B528" s="85">
        <v>41</v>
      </c>
      <c r="C528" s="85"/>
      <c r="D528" s="85"/>
      <c r="E528" s="97"/>
      <c r="F528" s="249" t="s">
        <v>304</v>
      </c>
      <c r="G528" s="88"/>
      <c r="H528" s="302"/>
      <c r="I528" s="601"/>
      <c r="K528" s="14"/>
    </row>
    <row r="529" spans="1:11" ht="16.5" customHeight="1">
      <c r="A529" s="39"/>
      <c r="B529" s="85"/>
      <c r="C529" s="85">
        <v>1</v>
      </c>
      <c r="D529" s="85"/>
      <c r="E529" s="23" t="s">
        <v>97</v>
      </c>
      <c r="F529" s="91"/>
      <c r="G529" s="88"/>
      <c r="H529" s="302"/>
      <c r="I529" s="601"/>
      <c r="K529" s="14"/>
    </row>
    <row r="530" spans="1:11" ht="16.5" customHeight="1">
      <c r="A530" s="39"/>
      <c r="B530" s="85"/>
      <c r="C530" s="85"/>
      <c r="D530" s="85">
        <v>1</v>
      </c>
      <c r="E530" s="97"/>
      <c r="F530" s="91" t="s">
        <v>226</v>
      </c>
      <c r="G530" s="86">
        <v>600</v>
      </c>
      <c r="H530" s="302">
        <v>600</v>
      </c>
      <c r="I530" s="601">
        <v>406</v>
      </c>
      <c r="K530" s="14"/>
    </row>
    <row r="531" spans="1:11" ht="16.5" customHeight="1">
      <c r="A531" s="39"/>
      <c r="B531" s="85"/>
      <c r="C531" s="85"/>
      <c r="D531" s="85">
        <v>2</v>
      </c>
      <c r="E531" s="97"/>
      <c r="F531" s="91" t="s">
        <v>227</v>
      </c>
      <c r="G531" s="86">
        <v>120</v>
      </c>
      <c r="H531" s="302">
        <v>120</v>
      </c>
      <c r="I531" s="601">
        <v>70</v>
      </c>
      <c r="K531" s="14"/>
    </row>
    <row r="532" spans="1:11" ht="16.5" customHeight="1">
      <c r="A532" s="39"/>
      <c r="B532" s="85"/>
      <c r="C532" s="85"/>
      <c r="D532" s="85">
        <v>3</v>
      </c>
      <c r="E532" s="97"/>
      <c r="F532" s="91" t="s">
        <v>98</v>
      </c>
      <c r="G532" s="86"/>
      <c r="H532" s="302"/>
      <c r="I532" s="601"/>
      <c r="K532" s="14"/>
    </row>
    <row r="533" spans="1:11" ht="16.5" customHeight="1">
      <c r="A533" s="39"/>
      <c r="B533" s="85"/>
      <c r="C533" s="85"/>
      <c r="D533" s="85"/>
      <c r="E533" s="97"/>
      <c r="F533" s="419" t="s">
        <v>63</v>
      </c>
      <c r="G533" s="88">
        <f t="shared" ref="G533" si="99">SUM(G530:G532)</f>
        <v>720</v>
      </c>
      <c r="H533" s="430">
        <f t="shared" ref="H533:I533" si="100">SUM(H530:H532)</f>
        <v>720</v>
      </c>
      <c r="I533" s="602">
        <f t="shared" si="100"/>
        <v>476</v>
      </c>
      <c r="K533" s="14"/>
    </row>
    <row r="534" spans="1:11" ht="16.5" customHeight="1">
      <c r="A534" s="39"/>
      <c r="B534" s="85"/>
      <c r="C534" s="85"/>
      <c r="D534" s="85"/>
      <c r="E534" s="97"/>
      <c r="F534" s="419"/>
      <c r="G534" s="88"/>
      <c r="H534" s="302"/>
      <c r="I534" s="601"/>
      <c r="K534" s="14"/>
    </row>
    <row r="535" spans="1:11" ht="16.5" customHeight="1">
      <c r="A535" s="39"/>
      <c r="B535" s="91"/>
      <c r="C535" s="85"/>
      <c r="D535" s="85"/>
      <c r="E535" s="23" t="s">
        <v>309</v>
      </c>
      <c r="F535" s="419"/>
      <c r="G535" s="88"/>
      <c r="H535" s="302"/>
      <c r="I535" s="601"/>
      <c r="K535" s="14"/>
    </row>
    <row r="536" spans="1:11" ht="16.5" customHeight="1">
      <c r="A536" s="39"/>
      <c r="B536" s="91"/>
      <c r="C536" s="85"/>
      <c r="D536" s="85"/>
      <c r="E536" s="97"/>
      <c r="F536" s="419"/>
      <c r="G536" s="88"/>
      <c r="H536" s="302"/>
      <c r="I536" s="601"/>
      <c r="K536" s="14"/>
    </row>
    <row r="537" spans="1:11" ht="16.5" customHeight="1">
      <c r="A537" s="39"/>
      <c r="B537" s="91"/>
      <c r="C537" s="85">
        <v>1</v>
      </c>
      <c r="D537" s="85"/>
      <c r="E537" s="23" t="s">
        <v>97</v>
      </c>
      <c r="F537" s="419"/>
      <c r="G537" s="88"/>
      <c r="H537" s="302"/>
      <c r="I537" s="601"/>
      <c r="K537" s="14"/>
    </row>
    <row r="538" spans="1:11" ht="16.5" customHeight="1">
      <c r="A538" s="39"/>
      <c r="B538" s="91"/>
      <c r="C538" s="85"/>
      <c r="D538" s="85">
        <v>1</v>
      </c>
      <c r="E538" s="97"/>
      <c r="F538" s="91" t="s">
        <v>226</v>
      </c>
      <c r="G538" s="86">
        <f>+G504+G530</f>
        <v>34650</v>
      </c>
      <c r="H538" s="302">
        <f t="shared" ref="H538:I538" si="101">+H504+H530</f>
        <v>32230</v>
      </c>
      <c r="I538" s="601">
        <f t="shared" si="101"/>
        <v>31961</v>
      </c>
      <c r="K538" s="14"/>
    </row>
    <row r="539" spans="1:11" ht="16.5" customHeight="1">
      <c r="A539" s="39"/>
      <c r="B539" s="91"/>
      <c r="C539" s="85"/>
      <c r="D539" s="85">
        <v>2</v>
      </c>
      <c r="E539" s="97"/>
      <c r="F539" s="91" t="s">
        <v>227</v>
      </c>
      <c r="G539" s="86">
        <f>+G505+G531</f>
        <v>6930</v>
      </c>
      <c r="H539" s="302">
        <f t="shared" ref="H539:I539" si="102">+H505+H531</f>
        <v>6230</v>
      </c>
      <c r="I539" s="601">
        <f t="shared" si="102"/>
        <v>6153</v>
      </c>
    </row>
    <row r="540" spans="1:11" ht="16.5" customHeight="1">
      <c r="A540" s="39"/>
      <c r="B540" s="85"/>
      <c r="C540" s="85"/>
      <c r="D540" s="85">
        <v>3</v>
      </c>
      <c r="E540" s="97"/>
      <c r="F540" s="91" t="s">
        <v>98</v>
      </c>
      <c r="G540" s="86">
        <f t="shared" ref="G540" si="103">+G506+G516+G532</f>
        <v>5334</v>
      </c>
      <c r="H540" s="302">
        <f t="shared" ref="H540" si="104">+H506+H516+H532</f>
        <v>6854</v>
      </c>
      <c r="I540" s="601">
        <v>6808</v>
      </c>
      <c r="K540" s="14"/>
    </row>
    <row r="541" spans="1:11" ht="16.5" customHeight="1">
      <c r="A541" s="39"/>
      <c r="B541" s="91"/>
      <c r="C541" s="85"/>
      <c r="D541" s="85"/>
      <c r="E541" s="97"/>
      <c r="F541" s="107" t="s">
        <v>63</v>
      </c>
      <c r="G541" s="88">
        <f t="shared" ref="G541" si="105">SUM(G538:G540)</f>
        <v>46914</v>
      </c>
      <c r="H541" s="430">
        <f t="shared" ref="H541:I541" si="106">SUM(H538:H540)</f>
        <v>45314</v>
      </c>
      <c r="I541" s="602">
        <f t="shared" si="106"/>
        <v>44922</v>
      </c>
      <c r="K541" s="14"/>
    </row>
    <row r="542" spans="1:11" ht="16.5" customHeight="1">
      <c r="A542" s="39"/>
      <c r="B542" s="85"/>
      <c r="C542" s="16"/>
      <c r="D542" s="16"/>
      <c r="E542" s="310"/>
      <c r="F542" s="220"/>
      <c r="G542" s="241"/>
      <c r="H542" s="302"/>
      <c r="I542" s="601"/>
      <c r="K542" s="14"/>
    </row>
    <row r="543" spans="1:11" ht="16.5" customHeight="1">
      <c r="A543" s="39"/>
      <c r="B543" s="85"/>
      <c r="C543" s="85">
        <v>2</v>
      </c>
      <c r="D543" s="17"/>
      <c r="E543" s="17" t="s">
        <v>398</v>
      </c>
      <c r="F543" s="17"/>
      <c r="G543" s="88"/>
      <c r="H543" s="430"/>
      <c r="I543" s="602"/>
      <c r="K543" s="14"/>
    </row>
    <row r="544" spans="1:11" ht="16.5" customHeight="1">
      <c r="A544" s="39"/>
      <c r="B544" s="85"/>
      <c r="C544" s="17"/>
      <c r="D544" s="85">
        <v>13</v>
      </c>
      <c r="E544" s="97"/>
      <c r="F544" s="91" t="s">
        <v>393</v>
      </c>
      <c r="G544" s="88"/>
      <c r="H544" s="302">
        <f>+H520</f>
        <v>1000</v>
      </c>
      <c r="I544" s="601">
        <f>+I520</f>
        <v>739</v>
      </c>
      <c r="K544" s="14"/>
    </row>
    <row r="545" spans="1:11" ht="16.5" customHeight="1">
      <c r="A545" s="39"/>
      <c r="B545" s="85"/>
      <c r="C545" s="17"/>
      <c r="D545" s="85">
        <v>2</v>
      </c>
      <c r="E545" s="97"/>
      <c r="F545" s="91" t="s">
        <v>293</v>
      </c>
      <c r="G545" s="88"/>
      <c r="H545" s="302">
        <f>+H523</f>
        <v>750</v>
      </c>
      <c r="I545" s="601">
        <f>+I523</f>
        <v>582</v>
      </c>
      <c r="K545" s="14"/>
    </row>
    <row r="546" spans="1:11" ht="16.5" customHeight="1">
      <c r="A546" s="39"/>
      <c r="B546" s="85"/>
      <c r="C546" s="17"/>
      <c r="D546" s="85">
        <v>19</v>
      </c>
      <c r="E546" s="97"/>
      <c r="F546" s="91" t="s">
        <v>1038</v>
      </c>
      <c r="G546" s="88"/>
      <c r="H546" s="302">
        <v>450</v>
      </c>
      <c r="I546" s="601">
        <v>450</v>
      </c>
      <c r="K546" s="14"/>
    </row>
    <row r="547" spans="1:11" ht="16.5" customHeight="1">
      <c r="A547" s="39"/>
      <c r="B547" s="85"/>
      <c r="C547" s="17"/>
      <c r="D547" s="85">
        <v>20</v>
      </c>
      <c r="E547" s="97"/>
      <c r="F547" s="91" t="s">
        <v>1039</v>
      </c>
      <c r="G547" s="88"/>
      <c r="H547" s="302">
        <f>H522</f>
        <v>1000</v>
      </c>
      <c r="I547" s="601">
        <f>I522</f>
        <v>967</v>
      </c>
      <c r="K547" s="14"/>
    </row>
    <row r="548" spans="1:11" ht="16.5" customHeight="1">
      <c r="A548" s="39"/>
      <c r="B548" s="85"/>
      <c r="C548" s="17"/>
      <c r="D548" s="17"/>
      <c r="E548" s="23"/>
      <c r="F548" s="107" t="s">
        <v>63</v>
      </c>
      <c r="G548" s="88"/>
      <c r="H548" s="430">
        <v>0</v>
      </c>
      <c r="I548" s="602">
        <f>SUM(I544:I547)</f>
        <v>2738</v>
      </c>
      <c r="K548" s="14"/>
    </row>
    <row r="549" spans="1:11" ht="16.5" customHeight="1">
      <c r="A549" s="39"/>
      <c r="B549" s="85"/>
      <c r="C549" s="85"/>
      <c r="D549" s="85"/>
      <c r="E549" s="97"/>
      <c r="F549" s="107"/>
      <c r="G549" s="88"/>
      <c r="H549" s="302"/>
      <c r="I549" s="601"/>
      <c r="K549" s="14"/>
    </row>
    <row r="550" spans="1:11" ht="16.5" customHeight="1">
      <c r="A550" s="39"/>
      <c r="B550" s="85"/>
      <c r="C550" s="85"/>
      <c r="D550" s="85"/>
      <c r="E550" s="97"/>
      <c r="F550" s="107"/>
      <c r="G550" s="88"/>
      <c r="H550" s="302"/>
      <c r="I550" s="601"/>
      <c r="K550" s="14"/>
    </row>
    <row r="551" spans="1:11" ht="16.5" customHeight="1">
      <c r="A551" s="39"/>
      <c r="B551" s="85"/>
      <c r="C551" s="17"/>
      <c r="D551" s="17"/>
      <c r="E551" s="23"/>
      <c r="F551" s="107" t="s">
        <v>101</v>
      </c>
      <c r="G551" s="88">
        <f t="shared" ref="G551" si="107">+G541</f>
        <v>46914</v>
      </c>
      <c r="H551" s="430">
        <f>+H541+H548</f>
        <v>45314</v>
      </c>
      <c r="I551" s="602">
        <f>+I541+I548</f>
        <v>47660</v>
      </c>
      <c r="K551" s="14"/>
    </row>
    <row r="552" spans="1:11" ht="16.5" customHeight="1" thickBot="1">
      <c r="A552" s="239"/>
      <c r="B552" s="390"/>
      <c r="C552" s="391"/>
      <c r="D552" s="391"/>
      <c r="E552" s="392"/>
      <c r="F552" s="390"/>
      <c r="G552" s="393"/>
      <c r="H552" s="385"/>
      <c r="I552" s="611"/>
      <c r="K552" s="14"/>
    </row>
    <row r="553" spans="1:11" ht="19.5" customHeight="1" thickBot="1">
      <c r="A553" s="105"/>
      <c r="B553" s="106"/>
      <c r="C553" s="84"/>
      <c r="D553" s="84"/>
      <c r="E553" s="251"/>
      <c r="F553" s="252" t="s">
        <v>107</v>
      </c>
      <c r="G553" s="384"/>
      <c r="H553" s="389"/>
      <c r="I553" s="612"/>
    </row>
    <row r="554" spans="1:11" ht="16.5" customHeight="1" thickTop="1">
      <c r="A554" s="39"/>
      <c r="B554" s="91"/>
      <c r="C554" s="85">
        <v>1</v>
      </c>
      <c r="D554" s="85"/>
      <c r="E554" s="23" t="s">
        <v>97</v>
      </c>
      <c r="F554" s="91"/>
      <c r="G554" s="86"/>
      <c r="H554" s="302"/>
      <c r="I554" s="601"/>
    </row>
    <row r="555" spans="1:11" ht="16.5" customHeight="1">
      <c r="A555" s="39"/>
      <c r="B555" s="91"/>
      <c r="C555" s="85"/>
      <c r="D555" s="85">
        <v>1</v>
      </c>
      <c r="E555" s="97"/>
      <c r="F555" s="91" t="s">
        <v>108</v>
      </c>
      <c r="G555" s="86">
        <f t="shared" ref="G555:I557" si="108">+G308+G393+G488+G538</f>
        <v>215535</v>
      </c>
      <c r="H555" s="302">
        <f t="shared" si="108"/>
        <v>244275</v>
      </c>
      <c r="I555" s="601">
        <f t="shared" si="108"/>
        <v>216635</v>
      </c>
      <c r="K555" s="14"/>
    </row>
    <row r="556" spans="1:11" ht="16.5" customHeight="1">
      <c r="A556" s="39"/>
      <c r="B556" s="91"/>
      <c r="C556" s="85"/>
      <c r="D556" s="85">
        <v>2</v>
      </c>
      <c r="E556" s="97"/>
      <c r="F556" s="91" t="s">
        <v>109</v>
      </c>
      <c r="G556" s="86">
        <f t="shared" si="108"/>
        <v>42144</v>
      </c>
      <c r="H556" s="302">
        <f t="shared" si="108"/>
        <v>45174</v>
      </c>
      <c r="I556" s="601">
        <f t="shared" si="108"/>
        <v>38208</v>
      </c>
      <c r="K556" s="14"/>
    </row>
    <row r="557" spans="1:11" ht="16.5" customHeight="1">
      <c r="A557" s="39"/>
      <c r="B557" s="91"/>
      <c r="C557" s="85"/>
      <c r="D557" s="85">
        <v>3</v>
      </c>
      <c r="E557" s="97"/>
      <c r="F557" s="91" t="s">
        <v>98</v>
      </c>
      <c r="G557" s="86">
        <f t="shared" si="108"/>
        <v>478468</v>
      </c>
      <c r="H557" s="302">
        <f t="shared" si="108"/>
        <v>496048</v>
      </c>
      <c r="I557" s="601">
        <f t="shared" si="108"/>
        <v>193680</v>
      </c>
      <c r="K557" s="14"/>
    </row>
    <row r="558" spans="1:11" ht="16.5" customHeight="1">
      <c r="A558" s="39"/>
      <c r="B558" s="91"/>
      <c r="C558" s="85"/>
      <c r="D558" s="85">
        <v>4</v>
      </c>
      <c r="E558" s="97"/>
      <c r="F558" s="91" t="s">
        <v>314</v>
      </c>
      <c r="G558" s="86">
        <f t="shared" ref="G558:I559" si="109">+G311</f>
        <v>11250</v>
      </c>
      <c r="H558" s="302">
        <f t="shared" si="109"/>
        <v>12170</v>
      </c>
      <c r="I558" s="601">
        <f t="shared" si="109"/>
        <v>7049</v>
      </c>
      <c r="K558" s="14"/>
    </row>
    <row r="559" spans="1:11" ht="16.5" customHeight="1">
      <c r="A559" s="39"/>
      <c r="B559" s="91"/>
      <c r="C559" s="85"/>
      <c r="D559" s="85">
        <v>5</v>
      </c>
      <c r="E559" s="97"/>
      <c r="F559" s="91" t="s">
        <v>110</v>
      </c>
      <c r="G559" s="86">
        <f t="shared" si="109"/>
        <v>8600</v>
      </c>
      <c r="H559" s="302">
        <f t="shared" si="109"/>
        <v>8625</v>
      </c>
      <c r="I559" s="601">
        <f t="shared" si="109"/>
        <v>5028</v>
      </c>
      <c r="J559" s="26"/>
    </row>
    <row r="560" spans="1:11" ht="16.5" customHeight="1">
      <c r="A560" s="39"/>
      <c r="B560" s="91"/>
      <c r="C560" s="85"/>
      <c r="D560" s="16">
        <v>6</v>
      </c>
      <c r="E560" s="97"/>
      <c r="F560" s="91" t="s">
        <v>111</v>
      </c>
      <c r="G560" s="86">
        <f t="shared" ref="G560:I561" si="110">SUM(G313)</f>
        <v>0</v>
      </c>
      <c r="H560" s="302">
        <f t="shared" si="110"/>
        <v>0</v>
      </c>
      <c r="I560" s="601">
        <f t="shared" si="110"/>
        <v>0</v>
      </c>
      <c r="J560" s="26"/>
    </row>
    <row r="561" spans="1:12" ht="16.5" customHeight="1">
      <c r="A561" s="39"/>
      <c r="B561" s="91"/>
      <c r="C561" s="85"/>
      <c r="D561" s="85">
        <v>7</v>
      </c>
      <c r="E561" s="97"/>
      <c r="F561" s="91" t="s">
        <v>112</v>
      </c>
      <c r="G561" s="86">
        <f t="shared" si="110"/>
        <v>0</v>
      </c>
      <c r="H561" s="302">
        <f t="shared" si="110"/>
        <v>0</v>
      </c>
      <c r="I561" s="601">
        <f t="shared" si="110"/>
        <v>0</v>
      </c>
      <c r="J561" s="26"/>
    </row>
    <row r="562" spans="1:12" ht="16.5" customHeight="1">
      <c r="A562" s="39"/>
      <c r="B562" s="91"/>
      <c r="C562" s="85"/>
      <c r="D562" s="85">
        <v>8</v>
      </c>
      <c r="E562" s="97"/>
      <c r="F562" s="91" t="s">
        <v>86</v>
      </c>
      <c r="G562" s="86">
        <f t="shared" ref="G562:I564" si="111">+G315</f>
        <v>136166</v>
      </c>
      <c r="H562" s="302">
        <f t="shared" si="111"/>
        <v>138588</v>
      </c>
      <c r="I562" s="601">
        <f t="shared" si="111"/>
        <v>126966</v>
      </c>
      <c r="J562" s="26"/>
    </row>
    <row r="563" spans="1:12" ht="16.5" customHeight="1">
      <c r="A563" s="39"/>
      <c r="B563" s="91"/>
      <c r="C563" s="85"/>
      <c r="D563" s="85">
        <v>9</v>
      </c>
      <c r="E563" s="97"/>
      <c r="F563" s="91" t="s">
        <v>376</v>
      </c>
      <c r="G563" s="86">
        <f t="shared" si="111"/>
        <v>2000</v>
      </c>
      <c r="H563" s="302">
        <f t="shared" si="111"/>
        <v>2000</v>
      </c>
      <c r="I563" s="601">
        <f t="shared" si="111"/>
        <v>2000</v>
      </c>
      <c r="J563" s="26"/>
    </row>
    <row r="564" spans="1:12" ht="16.5" customHeight="1">
      <c r="A564" s="39"/>
      <c r="B564" s="91"/>
      <c r="C564" s="85"/>
      <c r="D564" s="85">
        <v>10</v>
      </c>
      <c r="E564" s="97"/>
      <c r="F564" s="91" t="s">
        <v>460</v>
      </c>
      <c r="G564" s="86">
        <f t="shared" si="111"/>
        <v>6612</v>
      </c>
      <c r="H564" s="302">
        <f t="shared" si="111"/>
        <v>6592</v>
      </c>
      <c r="I564" s="601">
        <f t="shared" si="111"/>
        <v>6572</v>
      </c>
      <c r="J564" s="26"/>
    </row>
    <row r="565" spans="1:12" ht="16.5" customHeight="1">
      <c r="A565" s="39"/>
      <c r="B565" s="91"/>
      <c r="C565" s="85"/>
      <c r="D565" s="85"/>
      <c r="E565" s="97"/>
      <c r="F565" s="419" t="s">
        <v>63</v>
      </c>
      <c r="G565" s="88">
        <f>SUM(G555:G564)</f>
        <v>900775</v>
      </c>
      <c r="H565" s="430">
        <f>SUM(H555:H564)</f>
        <v>953472</v>
      </c>
      <c r="I565" s="602">
        <f>SUM(I555:I564)</f>
        <v>596138</v>
      </c>
      <c r="J565" s="26"/>
      <c r="L565" s="14"/>
    </row>
    <row r="566" spans="1:12" ht="16.5" customHeight="1">
      <c r="A566" s="39"/>
      <c r="B566" s="91"/>
      <c r="C566" s="85"/>
      <c r="D566" s="85"/>
      <c r="E566" s="97"/>
      <c r="F566" s="238"/>
      <c r="G566" s="88"/>
      <c r="H566" s="302"/>
      <c r="I566" s="601"/>
      <c r="J566" s="26"/>
    </row>
    <row r="567" spans="1:12" ht="16.5" customHeight="1">
      <c r="A567" s="39"/>
      <c r="B567" s="91"/>
      <c r="C567" s="85">
        <v>2</v>
      </c>
      <c r="D567" s="85"/>
      <c r="E567" s="23" t="s">
        <v>103</v>
      </c>
      <c r="F567" s="91"/>
      <c r="G567" s="86"/>
      <c r="H567" s="302"/>
      <c r="I567" s="601"/>
      <c r="J567" s="26"/>
    </row>
    <row r="568" spans="1:12" ht="16.5" customHeight="1">
      <c r="A568" s="39"/>
      <c r="B568" s="91"/>
      <c r="C568" s="85"/>
      <c r="D568" s="85">
        <v>1</v>
      </c>
      <c r="E568" s="23"/>
      <c r="F568" s="91" t="s">
        <v>456</v>
      </c>
      <c r="G568" s="86">
        <f>+G321</f>
        <v>38800</v>
      </c>
      <c r="H568" s="302">
        <f>+H321</f>
        <v>38920</v>
      </c>
      <c r="I568" s="601">
        <f>+I321</f>
        <v>38917</v>
      </c>
      <c r="J568" s="26"/>
    </row>
    <row r="569" spans="1:12" ht="16.5" customHeight="1">
      <c r="A569" s="39"/>
      <c r="B569" s="91"/>
      <c r="C569" s="85"/>
      <c r="D569" s="85">
        <v>2</v>
      </c>
      <c r="E569" s="23"/>
      <c r="F569" s="91" t="s">
        <v>293</v>
      </c>
      <c r="G569" s="86">
        <f>+G322+G495+G400</f>
        <v>24634</v>
      </c>
      <c r="H569" s="302">
        <f>+H322+H495+H400+H545</f>
        <v>29489</v>
      </c>
      <c r="I569" s="302">
        <f>+I322+I495+I400+I545</f>
        <v>4674</v>
      </c>
      <c r="J569" s="618"/>
    </row>
    <row r="570" spans="1:12" ht="16.5" customHeight="1">
      <c r="A570" s="39"/>
      <c r="B570" s="91"/>
      <c r="C570" s="85"/>
      <c r="D570" s="85">
        <v>3</v>
      </c>
      <c r="E570" s="23"/>
      <c r="F570" s="91" t="s">
        <v>455</v>
      </c>
      <c r="G570" s="86">
        <f>+G323</f>
        <v>84985</v>
      </c>
      <c r="H570" s="86">
        <f>+H323</f>
        <v>84985</v>
      </c>
      <c r="I570" s="601">
        <f>+I323</f>
        <v>83908</v>
      </c>
    </row>
    <row r="571" spans="1:12" ht="16.5" customHeight="1">
      <c r="A571" s="39"/>
      <c r="B571" s="107"/>
      <c r="C571" s="85"/>
      <c r="D571" s="85">
        <v>4</v>
      </c>
      <c r="E571" s="23"/>
      <c r="F571" s="91" t="s">
        <v>1033</v>
      </c>
      <c r="G571" s="86">
        <f t="shared" ref="G571:I577" si="112">+G324+G497+G402</f>
        <v>1000</v>
      </c>
      <c r="H571" s="86">
        <f t="shared" si="112"/>
        <v>1000</v>
      </c>
      <c r="I571" s="601">
        <f t="shared" si="112"/>
        <v>0</v>
      </c>
    </row>
    <row r="572" spans="1:12" ht="16.5" customHeight="1">
      <c r="A572" s="39"/>
      <c r="B572" s="107"/>
      <c r="C572" s="85"/>
      <c r="D572" s="85">
        <v>8</v>
      </c>
      <c r="E572" s="23"/>
      <c r="F572" s="91" t="s">
        <v>393</v>
      </c>
      <c r="G572" s="86">
        <f>+G325+G399+G494+G520</f>
        <v>1749</v>
      </c>
      <c r="H572" s="86">
        <f>+H325+H399+H494+H520</f>
        <v>2839</v>
      </c>
      <c r="I572" s="601">
        <f>+I325+I399+I494+I520</f>
        <v>1798</v>
      </c>
    </row>
    <row r="573" spans="1:12" ht="16.5" customHeight="1">
      <c r="A573" s="39"/>
      <c r="B573" s="107"/>
      <c r="C573" s="85"/>
      <c r="D573" s="85">
        <v>10</v>
      </c>
      <c r="E573" s="23"/>
      <c r="F573" s="91" t="s">
        <v>1028</v>
      </c>
      <c r="G573" s="86">
        <f t="shared" si="112"/>
        <v>400</v>
      </c>
      <c r="H573" s="86">
        <f t="shared" si="112"/>
        <v>508</v>
      </c>
      <c r="I573" s="601">
        <f t="shared" si="112"/>
        <v>461</v>
      </c>
    </row>
    <row r="574" spans="1:12" ht="17.25" customHeight="1">
      <c r="A574" s="39"/>
      <c r="B574" s="107"/>
      <c r="C574" s="85"/>
      <c r="D574" s="85">
        <v>11</v>
      </c>
      <c r="E574" s="97"/>
      <c r="F574" s="245" t="s">
        <v>1034</v>
      </c>
      <c r="G574" s="86">
        <f t="shared" si="112"/>
        <v>8220</v>
      </c>
      <c r="H574" s="86">
        <f t="shared" si="112"/>
        <v>8220</v>
      </c>
      <c r="I574" s="601">
        <f t="shared" si="112"/>
        <v>8220</v>
      </c>
    </row>
    <row r="575" spans="1:12" ht="17.25" customHeight="1">
      <c r="A575" s="39"/>
      <c r="B575" s="107"/>
      <c r="C575" s="85"/>
      <c r="D575" s="85">
        <v>12</v>
      </c>
      <c r="E575" s="97"/>
      <c r="F575" s="245" t="s">
        <v>1035</v>
      </c>
      <c r="G575" s="86">
        <f t="shared" si="112"/>
        <v>522</v>
      </c>
      <c r="H575" s="86">
        <f t="shared" si="112"/>
        <v>522</v>
      </c>
      <c r="I575" s="601">
        <f t="shared" si="112"/>
        <v>2901</v>
      </c>
    </row>
    <row r="576" spans="1:12" ht="17.25" customHeight="1">
      <c r="A576" s="39"/>
      <c r="B576" s="107"/>
      <c r="C576" s="85"/>
      <c r="D576" s="85">
        <v>13</v>
      </c>
      <c r="E576" s="97"/>
      <c r="F576" s="245" t="s">
        <v>1036</v>
      </c>
      <c r="G576" s="86">
        <f t="shared" si="112"/>
        <v>0</v>
      </c>
      <c r="H576" s="86">
        <f t="shared" si="112"/>
        <v>53</v>
      </c>
      <c r="I576" s="601">
        <f t="shared" si="112"/>
        <v>51</v>
      </c>
    </row>
    <row r="577" spans="1:10" ht="17.25" customHeight="1">
      <c r="A577" s="39"/>
      <c r="B577" s="107"/>
      <c r="C577" s="85"/>
      <c r="D577" s="85">
        <v>14</v>
      </c>
      <c r="E577" s="97"/>
      <c r="F577" s="245" t="s">
        <v>1026</v>
      </c>
      <c r="G577" s="86">
        <f t="shared" si="112"/>
        <v>0</v>
      </c>
      <c r="H577" s="86">
        <f t="shared" si="112"/>
        <v>2318</v>
      </c>
      <c r="I577" s="601">
        <f t="shared" si="112"/>
        <v>2318</v>
      </c>
    </row>
    <row r="578" spans="1:10" ht="17.25" customHeight="1">
      <c r="A578" s="39"/>
      <c r="B578" s="107"/>
      <c r="C578" s="85"/>
      <c r="D578" s="85">
        <v>15</v>
      </c>
      <c r="E578" s="97"/>
      <c r="F578" s="245" t="s">
        <v>1031</v>
      </c>
      <c r="G578" s="86">
        <f>G331</f>
        <v>0</v>
      </c>
      <c r="H578" s="86">
        <f>H331</f>
        <v>837</v>
      </c>
      <c r="I578" s="601">
        <f>I331</f>
        <v>0</v>
      </c>
    </row>
    <row r="579" spans="1:10" ht="17.25" customHeight="1">
      <c r="A579" s="39"/>
      <c r="B579" s="107"/>
      <c r="C579" s="85"/>
      <c r="D579" s="85">
        <v>16</v>
      </c>
      <c r="E579" s="97"/>
      <c r="F579" s="91" t="s">
        <v>1032</v>
      </c>
      <c r="G579" s="86">
        <f t="shared" ref="G579:I580" si="113">+G332</f>
        <v>0</v>
      </c>
      <c r="H579" s="86">
        <f t="shared" si="113"/>
        <v>7559</v>
      </c>
      <c r="I579" s="601">
        <f t="shared" si="113"/>
        <v>7521</v>
      </c>
    </row>
    <row r="580" spans="1:10" ht="17.25" customHeight="1">
      <c r="A580" s="39"/>
      <c r="B580" s="107"/>
      <c r="C580" s="85"/>
      <c r="D580" s="85">
        <v>17</v>
      </c>
      <c r="E580" s="97"/>
      <c r="F580" s="92" t="s">
        <v>1023</v>
      </c>
      <c r="G580" s="86">
        <f t="shared" si="113"/>
        <v>0</v>
      </c>
      <c r="H580" s="86">
        <f t="shared" si="113"/>
        <v>1180</v>
      </c>
      <c r="I580" s="601">
        <f t="shared" si="113"/>
        <v>1180</v>
      </c>
    </row>
    <row r="581" spans="1:10" ht="17.25" customHeight="1">
      <c r="A581" s="39"/>
      <c r="B581" s="107"/>
      <c r="C581" s="85"/>
      <c r="D581" s="85">
        <v>19</v>
      </c>
      <c r="E581" s="97"/>
      <c r="F581" s="91" t="s">
        <v>1038</v>
      </c>
      <c r="G581" s="86"/>
      <c r="H581" s="302">
        <f>H546</f>
        <v>450</v>
      </c>
      <c r="I581" s="601">
        <f>I546</f>
        <v>450</v>
      </c>
    </row>
    <row r="582" spans="1:10" ht="17.25" customHeight="1">
      <c r="A582" s="39"/>
      <c r="B582" s="107"/>
      <c r="C582" s="85"/>
      <c r="D582" s="85">
        <v>20</v>
      </c>
      <c r="E582" s="97"/>
      <c r="F582" s="91" t="s">
        <v>1039</v>
      </c>
      <c r="G582" s="86"/>
      <c r="H582" s="302">
        <f>H547</f>
        <v>1000</v>
      </c>
      <c r="I582" s="601">
        <f>I547</f>
        <v>967</v>
      </c>
    </row>
    <row r="583" spans="1:10" ht="17.25" customHeight="1">
      <c r="A583" s="39"/>
      <c r="B583" s="107"/>
      <c r="C583" s="85"/>
      <c r="D583" s="85">
        <v>21</v>
      </c>
      <c r="E583" s="97"/>
      <c r="F583" s="91" t="s">
        <v>444</v>
      </c>
      <c r="G583" s="86"/>
      <c r="H583" s="302">
        <f>H334</f>
        <v>3739</v>
      </c>
      <c r="I583" s="601"/>
    </row>
    <row r="584" spans="1:10" ht="16.5" customHeight="1">
      <c r="A584" s="39"/>
      <c r="B584" s="91"/>
      <c r="C584" s="85"/>
      <c r="D584" s="85"/>
      <c r="E584" s="97"/>
      <c r="F584" s="107" t="s">
        <v>63</v>
      </c>
      <c r="G584" s="88">
        <f>SUM(G568:G578)</f>
        <v>160310</v>
      </c>
      <c r="H584" s="430">
        <f>SUM(H568:H583)</f>
        <v>183619</v>
      </c>
      <c r="I584" s="602">
        <f>SUM(I568:I582)</f>
        <v>153366</v>
      </c>
    </row>
    <row r="585" spans="1:10" ht="16.5" customHeight="1">
      <c r="A585" s="39"/>
      <c r="B585" s="91"/>
      <c r="C585" s="85"/>
      <c r="D585" s="85"/>
      <c r="E585" s="97"/>
      <c r="F585" s="107"/>
      <c r="G585" s="86"/>
      <c r="H585" s="302"/>
      <c r="I585" s="601"/>
    </row>
    <row r="586" spans="1:10" ht="16.5" customHeight="1">
      <c r="A586" s="39"/>
      <c r="B586" s="91"/>
      <c r="C586" s="85">
        <v>2</v>
      </c>
      <c r="D586" s="85"/>
      <c r="E586" s="23" t="s">
        <v>231</v>
      </c>
      <c r="F586" s="91"/>
      <c r="G586" s="86"/>
      <c r="H586" s="302"/>
      <c r="I586" s="601"/>
    </row>
    <row r="587" spans="1:10" ht="16.5" customHeight="1">
      <c r="A587" s="39"/>
      <c r="B587" s="91"/>
      <c r="C587" s="85"/>
      <c r="D587" s="85">
        <v>2</v>
      </c>
      <c r="E587" s="97"/>
      <c r="F587" s="91" t="s">
        <v>293</v>
      </c>
      <c r="G587" s="86">
        <f t="shared" ref="G587:I592" si="114">+G338</f>
        <v>21321</v>
      </c>
      <c r="H587" s="302">
        <f t="shared" si="114"/>
        <v>21372</v>
      </c>
      <c r="I587" s="601">
        <f t="shared" si="114"/>
        <v>13583</v>
      </c>
    </row>
    <row r="588" spans="1:10" ht="16.5" customHeight="1">
      <c r="A588" s="39"/>
      <c r="B588" s="91"/>
      <c r="C588" s="85"/>
      <c r="D588" s="85">
        <v>16</v>
      </c>
      <c r="E588" s="97"/>
      <c r="F588" s="91" t="s">
        <v>459</v>
      </c>
      <c r="G588" s="86">
        <f t="shared" si="114"/>
        <v>34257</v>
      </c>
      <c r="H588" s="302">
        <f t="shared" si="114"/>
        <v>34257</v>
      </c>
      <c r="I588" s="601">
        <f t="shared" si="114"/>
        <v>34542</v>
      </c>
    </row>
    <row r="589" spans="1:10" ht="16.5" customHeight="1">
      <c r="A589" s="39"/>
      <c r="B589" s="91"/>
      <c r="C589" s="85"/>
      <c r="D589" s="85">
        <v>6</v>
      </c>
      <c r="E589" s="97"/>
      <c r="F589" s="91" t="s">
        <v>374</v>
      </c>
      <c r="G589" s="86">
        <f t="shared" si="114"/>
        <v>1233</v>
      </c>
      <c r="H589" s="302">
        <f t="shared" si="114"/>
        <v>1233</v>
      </c>
      <c r="I589" s="601">
        <f t="shared" si="114"/>
        <v>696</v>
      </c>
    </row>
    <row r="590" spans="1:10" ht="16.5" customHeight="1">
      <c r="A590" s="39"/>
      <c r="B590" s="91"/>
      <c r="C590" s="85"/>
      <c r="D590" s="85">
        <v>7</v>
      </c>
      <c r="E590" s="23"/>
      <c r="F590" s="91" t="s">
        <v>1040</v>
      </c>
      <c r="G590" s="302">
        <f t="shared" si="114"/>
        <v>28598</v>
      </c>
      <c r="H590" s="302">
        <f t="shared" si="114"/>
        <v>28788</v>
      </c>
      <c r="I590" s="601">
        <f t="shared" si="114"/>
        <v>28788</v>
      </c>
    </row>
    <row r="591" spans="1:10" ht="16.5" customHeight="1">
      <c r="A591" s="39"/>
      <c r="B591" s="91"/>
      <c r="C591" s="85"/>
      <c r="D591" s="85">
        <v>9</v>
      </c>
      <c r="E591" s="23"/>
      <c r="F591" s="91" t="s">
        <v>489</v>
      </c>
      <c r="G591" s="302">
        <f t="shared" si="114"/>
        <v>14880</v>
      </c>
      <c r="H591" s="302">
        <f t="shared" si="114"/>
        <v>14880</v>
      </c>
      <c r="I591" s="601">
        <f t="shared" si="114"/>
        <v>14880</v>
      </c>
    </row>
    <row r="592" spans="1:10" ht="16.5" customHeight="1">
      <c r="A592" s="39"/>
      <c r="B592" s="91"/>
      <c r="C592" s="85"/>
      <c r="D592" s="85">
        <v>18</v>
      </c>
      <c r="E592" s="23"/>
      <c r="F592" s="91" t="s">
        <v>1025</v>
      </c>
      <c r="G592" s="86">
        <f t="shared" si="114"/>
        <v>0</v>
      </c>
      <c r="H592" s="86">
        <f t="shared" si="114"/>
        <v>15000</v>
      </c>
      <c r="I592" s="302">
        <f t="shared" si="114"/>
        <v>0</v>
      </c>
      <c r="J592" s="618"/>
    </row>
    <row r="593" spans="1:12" ht="16.5" customHeight="1">
      <c r="A593" s="39"/>
      <c r="B593" s="91"/>
      <c r="C593" s="85"/>
      <c r="D593" s="85"/>
      <c r="E593" s="23"/>
      <c r="F593" s="91" t="s">
        <v>230</v>
      </c>
      <c r="G593" s="88">
        <f>SUM(G587:G592)</f>
        <v>100289</v>
      </c>
      <c r="H593" s="88">
        <f>SUM(H587:H592)</f>
        <v>115530</v>
      </c>
      <c r="I593" s="602">
        <f>SUM(I587:I591)</f>
        <v>92489</v>
      </c>
      <c r="L593" s="14"/>
    </row>
    <row r="594" spans="1:12" ht="16.5" customHeight="1">
      <c r="A594" s="39"/>
      <c r="B594" s="91"/>
      <c r="C594" s="85"/>
      <c r="D594" s="15"/>
      <c r="E594" s="23"/>
      <c r="F594" s="91"/>
      <c r="G594" s="86"/>
      <c r="H594" s="302"/>
      <c r="I594" s="601"/>
      <c r="L594" s="14"/>
    </row>
    <row r="595" spans="1:12" ht="16.5" customHeight="1">
      <c r="A595" s="39"/>
      <c r="B595" s="91"/>
      <c r="C595" s="85"/>
      <c r="D595" s="15"/>
      <c r="E595" s="23"/>
      <c r="F595" s="290" t="s">
        <v>246</v>
      </c>
      <c r="G595" s="88">
        <f>-G562-G575</f>
        <v>-136688</v>
      </c>
      <c r="H595" s="88">
        <f>-H562-H575</f>
        <v>-139110</v>
      </c>
      <c r="I595" s="602">
        <f>-I562-I575</f>
        <v>-129867</v>
      </c>
      <c r="L595" s="14"/>
    </row>
    <row r="596" spans="1:12" ht="16.5" customHeight="1">
      <c r="A596" s="39"/>
      <c r="B596" s="91"/>
      <c r="C596" s="85"/>
      <c r="D596" s="15"/>
      <c r="E596" s="23"/>
      <c r="F596" s="355" t="s">
        <v>420</v>
      </c>
      <c r="G596" s="86">
        <f>+-G562</f>
        <v>-136166</v>
      </c>
      <c r="H596" s="86">
        <f>+-H562</f>
        <v>-138588</v>
      </c>
      <c r="I596" s="601">
        <f>+-I562</f>
        <v>-126966</v>
      </c>
      <c r="L596" s="14"/>
    </row>
    <row r="597" spans="1:12" ht="16.5" customHeight="1">
      <c r="A597" s="39"/>
      <c r="B597" s="91"/>
      <c r="C597" s="85"/>
      <c r="D597" s="15"/>
      <c r="E597" s="23"/>
      <c r="F597" s="355" t="s">
        <v>421</v>
      </c>
      <c r="G597" s="86">
        <f>+-G575</f>
        <v>-522</v>
      </c>
      <c r="H597" s="86">
        <f>+-H575</f>
        <v>-522</v>
      </c>
      <c r="I597" s="601">
        <f>+-I575</f>
        <v>-2901</v>
      </c>
      <c r="L597" s="14"/>
    </row>
    <row r="598" spans="1:12" ht="16.5" customHeight="1">
      <c r="A598" s="39"/>
      <c r="B598" s="91"/>
      <c r="C598" s="85"/>
      <c r="D598" s="85"/>
      <c r="E598" s="97"/>
      <c r="F598" s="91"/>
      <c r="G598" s="86"/>
      <c r="H598" s="302"/>
      <c r="I598" s="601"/>
    </row>
    <row r="599" spans="1:12" ht="16.5" customHeight="1">
      <c r="A599" s="39"/>
      <c r="B599" s="91"/>
      <c r="C599" s="85"/>
      <c r="D599" s="17"/>
      <c r="E599" s="313" t="s">
        <v>106</v>
      </c>
      <c r="G599" s="88">
        <f>+G565+G584+G593+G595</f>
        <v>1024686</v>
      </c>
      <c r="H599" s="88">
        <f t="shared" ref="H599:I599" si="115">+H565+H584+H593+H595</f>
        <v>1113511</v>
      </c>
      <c r="I599" s="430">
        <f t="shared" si="115"/>
        <v>712126</v>
      </c>
      <c r="J599" s="618"/>
    </row>
    <row r="600" spans="1:12" ht="16.5" customHeight="1" thickBot="1">
      <c r="A600" s="604"/>
      <c r="B600" s="605"/>
      <c r="C600" s="605"/>
      <c r="D600" s="605"/>
      <c r="E600" s="606"/>
      <c r="F600" s="607"/>
      <c r="G600" s="608"/>
      <c r="H600" s="609"/>
      <c r="I600" s="610"/>
    </row>
    <row r="601" spans="1:12" ht="16.5" thickTop="1">
      <c r="I601" s="16"/>
    </row>
    <row r="602" spans="1:12" ht="10.5" customHeight="1">
      <c r="I602" s="12"/>
    </row>
    <row r="603" spans="1:12">
      <c r="I603" s="12"/>
    </row>
    <row r="604" spans="1:12">
      <c r="I604" s="12"/>
    </row>
    <row r="605" spans="1:12">
      <c r="I605" s="12"/>
    </row>
    <row r="606" spans="1:12">
      <c r="I606" s="12"/>
    </row>
    <row r="607" spans="1:12">
      <c r="I607" s="12"/>
    </row>
    <row r="608" spans="1:12">
      <c r="I608" s="12"/>
    </row>
    <row r="609" spans="9:9">
      <c r="I609" s="12"/>
    </row>
    <row r="610" spans="9:9">
      <c r="I610" s="12"/>
    </row>
    <row r="611" spans="9:9">
      <c r="I611" s="12"/>
    </row>
    <row r="612" spans="9:9">
      <c r="I612" s="12"/>
    </row>
    <row r="613" spans="9:9">
      <c r="I613" s="12"/>
    </row>
    <row r="614" spans="9:9">
      <c r="I614" s="12"/>
    </row>
    <row r="615" spans="9:9">
      <c r="I615" s="12"/>
    </row>
    <row r="616" spans="9:9">
      <c r="I616" s="12"/>
    </row>
    <row r="617" spans="9:9">
      <c r="I617" s="12"/>
    </row>
    <row r="618" spans="9:9">
      <c r="I618" s="12"/>
    </row>
    <row r="619" spans="9:9">
      <c r="I619" s="12"/>
    </row>
    <row r="620" spans="9:9">
      <c r="I620" s="12"/>
    </row>
    <row r="621" spans="9:9">
      <c r="I621" s="12"/>
    </row>
    <row r="622" spans="9:9">
      <c r="I622" s="12"/>
    </row>
    <row r="623" spans="9:9">
      <c r="I623" s="12"/>
    </row>
    <row r="624" spans="9:9">
      <c r="I624" s="12"/>
    </row>
    <row r="625" spans="9:9">
      <c r="I625" s="12"/>
    </row>
    <row r="626" spans="9:9">
      <c r="I626" s="12"/>
    </row>
    <row r="627" spans="9:9">
      <c r="I627" s="12"/>
    </row>
    <row r="628" spans="9:9">
      <c r="I628" s="12"/>
    </row>
    <row r="629" spans="9:9">
      <c r="I629" s="12"/>
    </row>
    <row r="630" spans="9:9">
      <c r="I630" s="12"/>
    </row>
    <row r="631" spans="9:9">
      <c r="I631" s="12"/>
    </row>
    <row r="632" spans="9:9">
      <c r="I632" s="12"/>
    </row>
    <row r="633" spans="9:9">
      <c r="I633" s="12"/>
    </row>
    <row r="634" spans="9:9">
      <c r="I634" s="12"/>
    </row>
    <row r="635" spans="9:9">
      <c r="I635" s="12"/>
    </row>
    <row r="636" spans="9:9">
      <c r="I636" s="12"/>
    </row>
    <row r="637" spans="9:9">
      <c r="I637" s="12"/>
    </row>
    <row r="638" spans="9:9">
      <c r="I638" s="12"/>
    </row>
    <row r="639" spans="9:9">
      <c r="I639" s="12"/>
    </row>
    <row r="640" spans="9:9">
      <c r="I640" s="12"/>
    </row>
    <row r="641" spans="9:9">
      <c r="I641" s="12"/>
    </row>
    <row r="642" spans="9:9">
      <c r="I642" s="12"/>
    </row>
    <row r="643" spans="9:9">
      <c r="I643" s="12"/>
    </row>
    <row r="644" spans="9:9">
      <c r="I644" s="12"/>
    </row>
    <row r="645" spans="9:9">
      <c r="I645" s="12"/>
    </row>
    <row r="646" spans="9:9">
      <c r="I646" s="12"/>
    </row>
    <row r="647" spans="9:9">
      <c r="I647" s="12"/>
    </row>
    <row r="648" spans="9:9">
      <c r="I648" s="12"/>
    </row>
    <row r="649" spans="9:9">
      <c r="I649" s="12"/>
    </row>
    <row r="650" spans="9:9">
      <c r="I650" s="12"/>
    </row>
    <row r="651" spans="9:9">
      <c r="I651" s="12"/>
    </row>
    <row r="652" spans="9:9">
      <c r="I652" s="12"/>
    </row>
    <row r="653" spans="9:9">
      <c r="I653" s="12"/>
    </row>
    <row r="654" spans="9:9">
      <c r="I654" s="12"/>
    </row>
    <row r="655" spans="9:9">
      <c r="I655" s="12"/>
    </row>
    <row r="656" spans="9:9">
      <c r="I656" s="12"/>
    </row>
    <row r="657" spans="9:9">
      <c r="I657" s="12"/>
    </row>
    <row r="658" spans="9:9">
      <c r="I658" s="12"/>
    </row>
    <row r="659" spans="9:9">
      <c r="I659" s="12"/>
    </row>
    <row r="660" spans="9:9">
      <c r="I660" s="12"/>
    </row>
    <row r="661" spans="9:9">
      <c r="I661" s="12"/>
    </row>
    <row r="662" spans="9:9">
      <c r="I662" s="12"/>
    </row>
    <row r="663" spans="9:9">
      <c r="I663" s="12"/>
    </row>
    <row r="664" spans="9:9">
      <c r="I664" s="12"/>
    </row>
    <row r="665" spans="9:9">
      <c r="I665" s="12"/>
    </row>
    <row r="666" spans="9:9">
      <c r="I666" s="12"/>
    </row>
    <row r="667" spans="9:9">
      <c r="I667" s="12"/>
    </row>
    <row r="668" spans="9:9">
      <c r="I668" s="12"/>
    </row>
    <row r="669" spans="9:9">
      <c r="I669" s="12"/>
    </row>
    <row r="670" spans="9:9">
      <c r="I670" s="12"/>
    </row>
    <row r="671" spans="9:9">
      <c r="I671" s="12"/>
    </row>
    <row r="672" spans="9:9">
      <c r="I672" s="12"/>
    </row>
    <row r="673" spans="9:9">
      <c r="I673" s="12"/>
    </row>
    <row r="674" spans="9:9">
      <c r="I674" s="12"/>
    </row>
    <row r="675" spans="9:9">
      <c r="I675" s="12"/>
    </row>
    <row r="676" spans="9:9">
      <c r="I676" s="12"/>
    </row>
    <row r="677" spans="9:9">
      <c r="I677" s="12"/>
    </row>
    <row r="678" spans="9:9">
      <c r="I678" s="12"/>
    </row>
    <row r="679" spans="9:9">
      <c r="I679" s="12"/>
    </row>
    <row r="680" spans="9:9">
      <c r="I680" s="12"/>
    </row>
    <row r="681" spans="9:9">
      <c r="I681" s="12"/>
    </row>
    <row r="682" spans="9:9">
      <c r="I682" s="12"/>
    </row>
    <row r="683" spans="9:9">
      <c r="I683" s="12"/>
    </row>
    <row r="684" spans="9:9">
      <c r="I684" s="12"/>
    </row>
    <row r="685" spans="9:9">
      <c r="I685" s="12"/>
    </row>
    <row r="686" spans="9:9">
      <c r="I686" s="12"/>
    </row>
    <row r="687" spans="9:9">
      <c r="I687" s="12"/>
    </row>
    <row r="688" spans="9:9">
      <c r="I688" s="12"/>
    </row>
    <row r="689" spans="9:9">
      <c r="I689" s="12"/>
    </row>
    <row r="690" spans="9:9">
      <c r="I690" s="12"/>
    </row>
    <row r="691" spans="9:9">
      <c r="I691" s="12"/>
    </row>
    <row r="692" spans="9:9">
      <c r="I692" s="12"/>
    </row>
    <row r="693" spans="9:9">
      <c r="I693" s="12"/>
    </row>
    <row r="694" spans="9:9">
      <c r="I694" s="12"/>
    </row>
    <row r="695" spans="9:9">
      <c r="I695" s="12"/>
    </row>
    <row r="696" spans="9:9">
      <c r="I696" s="12"/>
    </row>
    <row r="697" spans="9:9">
      <c r="I697" s="12"/>
    </row>
    <row r="698" spans="9:9">
      <c r="I698" s="12"/>
    </row>
    <row r="699" spans="9:9">
      <c r="I699" s="12"/>
    </row>
    <row r="700" spans="9:9">
      <c r="I700" s="12"/>
    </row>
    <row r="701" spans="9:9">
      <c r="I701" s="12"/>
    </row>
    <row r="702" spans="9:9">
      <c r="I702" s="12"/>
    </row>
    <row r="703" spans="9:9">
      <c r="I703" s="12"/>
    </row>
    <row r="704" spans="9:9">
      <c r="I704" s="12"/>
    </row>
    <row r="705" spans="9:9">
      <c r="I705" s="12"/>
    </row>
  </sheetData>
  <mergeCells count="3">
    <mergeCell ref="A1:H1"/>
    <mergeCell ref="G3:H3"/>
    <mergeCell ref="I3:I4"/>
  </mergeCells>
  <phoneticPr fontId="2" type="noConversion"/>
  <conditionalFormatting sqref="H581:I591 G590:G591 H594:I594 I593 H598:I598 H543:I569">
    <cfRule type="cellIs" dxfId="1" priority="1" operator="equal">
      <formula>#REF!</formula>
    </cfRule>
  </conditionalFormatting>
  <conditionalFormatting sqref="H9:I31 H33:I58 H310:I311 I113:I122 H313:I321 I323 H336:I337 H340:I340 G342 H342:I343 H345:I358 H360:I360 H362:I392 H395:I398 I394 H401:I421 H425:I487 H490:I493 I488:I489 H496:I542 H60:I112 I308:I310 H255:I307 H123:I251">
    <cfRule type="cellIs" dxfId="0" priority="3" operator="equal">
      <formula>#REF!</formula>
    </cfRule>
  </conditionalFormatting>
  <printOptions horizontalCentered="1"/>
  <pageMargins left="0.19685039370078741" right="0.19685039370078741" top="0.35433070866141736" bottom="0.35433070866141736" header="0.11811023622047245" footer="7.874015748031496E-2"/>
  <pageSetup paperSize="9" scale="65" orientation="portrait" horizontalDpi="300" verticalDpi="300" r:id="rId1"/>
  <headerFooter alignWithMargins="0">
    <oddHeader>&amp;R4.melléklet a 7/2020.(VI.19)
önkormányzati rendelethez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5"/>
  <sheetViews>
    <sheetView workbookViewId="0">
      <selection activeCell="B6" sqref="B6:C6"/>
    </sheetView>
  </sheetViews>
  <sheetFormatPr defaultRowHeight="15.75"/>
  <cols>
    <col min="1" max="1" width="9.140625" style="12"/>
    <col min="2" max="2" width="8.42578125" style="12" customWidth="1"/>
    <col min="3" max="3" width="34.85546875" style="12" customWidth="1"/>
    <col min="4" max="4" width="12.7109375" style="12" customWidth="1"/>
    <col min="5" max="5" width="13.140625" style="12" customWidth="1"/>
    <col min="6" max="6" width="10.28515625" style="12" customWidth="1"/>
    <col min="7" max="16384" width="9.140625" style="12"/>
  </cols>
  <sheetData>
    <row r="2" spans="1:7">
      <c r="F2" s="110"/>
    </row>
    <row r="3" spans="1:7">
      <c r="D3" s="110"/>
    </row>
    <row r="5" spans="1:7">
      <c r="A5" s="718" t="s">
        <v>418</v>
      </c>
      <c r="B5" s="718"/>
      <c r="C5" s="718"/>
      <c r="D5" s="718"/>
      <c r="E5" s="24"/>
    </row>
    <row r="6" spans="1:7">
      <c r="B6" s="710" t="s">
        <v>1076</v>
      </c>
      <c r="C6" s="710"/>
      <c r="D6" s="25"/>
      <c r="E6" s="25"/>
    </row>
    <row r="7" spans="1:7">
      <c r="C7" s="24"/>
    </row>
    <row r="8" spans="1:7" ht="16.5" thickBot="1">
      <c r="C8" s="24"/>
      <c r="D8" s="26" t="s">
        <v>47</v>
      </c>
      <c r="E8" s="425"/>
      <c r="F8" s="425"/>
    </row>
    <row r="9" spans="1:7" ht="32.25" customHeight="1">
      <c r="B9" s="7"/>
      <c r="C9" s="237"/>
      <c r="D9" s="13" t="s">
        <v>208</v>
      </c>
      <c r="E9" s="445" t="s">
        <v>495</v>
      </c>
      <c r="F9" s="445" t="s">
        <v>493</v>
      </c>
    </row>
    <row r="10" spans="1:7">
      <c r="B10" s="111" t="s">
        <v>45</v>
      </c>
      <c r="C10" s="5" t="s">
        <v>46</v>
      </c>
      <c r="D10" s="111" t="s">
        <v>114</v>
      </c>
      <c r="E10" s="114" t="s">
        <v>114</v>
      </c>
      <c r="F10" s="1"/>
    </row>
    <row r="11" spans="1:7" ht="16.5" thickBot="1">
      <c r="B11" s="4"/>
      <c r="C11" s="10"/>
      <c r="D11" s="4"/>
      <c r="E11" s="4"/>
      <c r="F11" s="4"/>
    </row>
    <row r="12" spans="1:7" ht="16.5" thickBot="1">
      <c r="B12" s="113">
        <v>1</v>
      </c>
      <c r="C12" s="113">
        <v>2</v>
      </c>
      <c r="D12" s="113">
        <v>3</v>
      </c>
      <c r="F12" s="446"/>
      <c r="G12" s="6"/>
    </row>
    <row r="13" spans="1:7">
      <c r="B13" s="112"/>
      <c r="C13" s="1"/>
      <c r="D13" s="1"/>
      <c r="E13" s="7"/>
      <c r="F13" s="447"/>
    </row>
    <row r="14" spans="1:7">
      <c r="B14" s="111" t="s">
        <v>92</v>
      </c>
      <c r="C14" s="119" t="s">
        <v>93</v>
      </c>
      <c r="D14" s="121">
        <v>800</v>
      </c>
      <c r="E14" s="119">
        <v>800</v>
      </c>
      <c r="F14" s="578">
        <v>700</v>
      </c>
    </row>
    <row r="15" spans="1:7">
      <c r="B15" s="117"/>
      <c r="C15" s="118"/>
      <c r="D15" s="115"/>
      <c r="E15" s="1"/>
      <c r="F15" s="8"/>
    </row>
    <row r="16" spans="1:7">
      <c r="B16" s="111" t="s">
        <v>94</v>
      </c>
      <c r="C16" s="118" t="s">
        <v>292</v>
      </c>
      <c r="D16" s="115">
        <f>SUM(D17:D19)</f>
        <v>7650</v>
      </c>
      <c r="E16" s="115">
        <f>SUM(E17:E19)</f>
        <v>7650</v>
      </c>
      <c r="F16" s="115">
        <f>SUM(F17:F20)</f>
        <v>4165</v>
      </c>
    </row>
    <row r="17" spans="1:6">
      <c r="B17" s="208" t="s">
        <v>7</v>
      </c>
      <c r="C17" s="168" t="s">
        <v>184</v>
      </c>
      <c r="D17" s="207">
        <v>500</v>
      </c>
      <c r="E17" s="1">
        <v>800</v>
      </c>
      <c r="F17" s="8">
        <v>879</v>
      </c>
    </row>
    <row r="18" spans="1:6">
      <c r="B18" s="208" t="s">
        <v>10</v>
      </c>
      <c r="C18" s="168" t="s">
        <v>419</v>
      </c>
      <c r="D18" s="207">
        <v>7000</v>
      </c>
      <c r="E18" s="1">
        <v>6700</v>
      </c>
      <c r="F18" s="8">
        <v>3000</v>
      </c>
    </row>
    <row r="19" spans="1:6">
      <c r="B19" s="208" t="s">
        <v>11</v>
      </c>
      <c r="C19" s="168" t="s">
        <v>380</v>
      </c>
      <c r="D19" s="207">
        <v>150</v>
      </c>
      <c r="E19" s="1">
        <v>150</v>
      </c>
      <c r="F19" s="8">
        <v>126</v>
      </c>
    </row>
    <row r="20" spans="1:6" ht="31.5">
      <c r="B20" s="208" t="s">
        <v>12</v>
      </c>
      <c r="C20" s="698" t="s">
        <v>1077</v>
      </c>
      <c r="D20" s="207"/>
      <c r="E20" s="1">
        <v>160</v>
      </c>
      <c r="F20" s="8">
        <v>160</v>
      </c>
    </row>
    <row r="21" spans="1:6" ht="16.5" thickBot="1">
      <c r="B21" s="111" t="s">
        <v>465</v>
      </c>
      <c r="C21" s="120" t="s">
        <v>466</v>
      </c>
      <c r="D21" s="116">
        <v>150</v>
      </c>
      <c r="E21" s="4">
        <v>175</v>
      </c>
      <c r="F21" s="4">
        <v>163</v>
      </c>
    </row>
    <row r="22" spans="1:6">
      <c r="B22" s="7"/>
      <c r="C22" s="7"/>
      <c r="D22" s="122"/>
      <c r="E22" s="7"/>
      <c r="F22" s="8"/>
    </row>
    <row r="23" spans="1:6">
      <c r="A23" s="25"/>
      <c r="B23" s="114"/>
      <c r="C23" s="123" t="s">
        <v>48</v>
      </c>
      <c r="D23" s="124">
        <f>+D16+D14+D21</f>
        <v>8600</v>
      </c>
      <c r="E23" s="124">
        <f>+E16+E14+E21</f>
        <v>8625</v>
      </c>
      <c r="F23" s="124">
        <f>+F16+F14+F21</f>
        <v>5028</v>
      </c>
    </row>
    <row r="24" spans="1:6" ht="16.5" thickBot="1">
      <c r="A24" s="25"/>
      <c r="B24" s="114"/>
      <c r="C24" s="126"/>
      <c r="D24" s="124"/>
      <c r="E24" s="1"/>
      <c r="F24" s="4"/>
    </row>
    <row r="25" spans="1:6">
      <c r="B25" s="11"/>
      <c r="C25" s="11"/>
      <c r="D25" s="11"/>
      <c r="E25" s="11"/>
      <c r="F25" s="11"/>
    </row>
  </sheetData>
  <mergeCells count="2">
    <mergeCell ref="A5:D5"/>
    <mergeCell ref="B6:C6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&amp;R4/A. melléklet a7/2020. (VI.19)
önkormányzati rendelethez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46"/>
  <sheetViews>
    <sheetView workbookViewId="0">
      <selection activeCell="H16" sqref="H16"/>
    </sheetView>
  </sheetViews>
  <sheetFormatPr defaultRowHeight="15.75"/>
  <cols>
    <col min="1" max="1" width="48" style="12" customWidth="1"/>
    <col min="2" max="4" width="13" style="12" customWidth="1"/>
    <col min="5" max="16384" width="9.140625" style="12"/>
  </cols>
  <sheetData>
    <row r="2" spans="1:4">
      <c r="A2" s="710" t="s">
        <v>1082</v>
      </c>
      <c r="B2" s="710"/>
      <c r="C2" s="710"/>
      <c r="D2" s="710"/>
    </row>
    <row r="3" spans="1:4" ht="16.5" thickBot="1"/>
    <row r="4" spans="1:4">
      <c r="A4" s="228" t="s">
        <v>193</v>
      </c>
      <c r="B4" s="233" t="s">
        <v>189</v>
      </c>
      <c r="C4" s="233" t="s">
        <v>190</v>
      </c>
      <c r="D4" s="234" t="s">
        <v>192</v>
      </c>
    </row>
    <row r="5" spans="1:4" ht="16.5" thickBot="1">
      <c r="A5" s="229" t="s">
        <v>194</v>
      </c>
      <c r="B5" s="291" t="s">
        <v>6</v>
      </c>
      <c r="C5" s="291" t="s">
        <v>191</v>
      </c>
      <c r="D5" s="235" t="s">
        <v>191</v>
      </c>
    </row>
    <row r="6" spans="1:4">
      <c r="A6" s="212" t="s">
        <v>255</v>
      </c>
      <c r="B6" s="345">
        <f>+B8+B10+B12+B14+B16+B18</f>
        <v>62</v>
      </c>
      <c r="C6" s="214">
        <f>+C8+C10+C12+C14+C16+C18+C19</f>
        <v>48</v>
      </c>
      <c r="D6" s="214">
        <f>+D8+D10+D12+D14+D16+D18+D19</f>
        <v>37</v>
      </c>
    </row>
    <row r="7" spans="1:4">
      <c r="A7" s="59" t="s">
        <v>256</v>
      </c>
      <c r="C7" s="16"/>
      <c r="D7" s="349"/>
    </row>
    <row r="8" spans="1:4">
      <c r="A8" s="59" t="s">
        <v>197</v>
      </c>
      <c r="B8" s="12">
        <v>1</v>
      </c>
      <c r="C8" s="16">
        <v>0</v>
      </c>
      <c r="D8" s="349">
        <v>0</v>
      </c>
    </row>
    <row r="9" spans="1:4">
      <c r="A9" s="59" t="s">
        <v>317</v>
      </c>
      <c r="C9" s="16"/>
      <c r="D9" s="349"/>
    </row>
    <row r="10" spans="1:4">
      <c r="A10" s="59" t="s">
        <v>471</v>
      </c>
      <c r="B10" s="12">
        <f>3+18+1+1</f>
        <v>23</v>
      </c>
      <c r="C10" s="16">
        <v>22</v>
      </c>
      <c r="D10" s="349">
        <v>14</v>
      </c>
    </row>
    <row r="11" spans="1:4">
      <c r="A11" s="59" t="s">
        <v>318</v>
      </c>
      <c r="C11" s="16"/>
      <c r="D11" s="349"/>
    </row>
    <row r="12" spans="1:4">
      <c r="A12" s="59" t="s">
        <v>416</v>
      </c>
      <c r="B12" s="12">
        <v>34</v>
      </c>
      <c r="C12" s="16">
        <v>22</v>
      </c>
      <c r="D12" s="349">
        <v>19</v>
      </c>
    </row>
    <row r="13" spans="1:4">
      <c r="A13" s="59" t="s">
        <v>308</v>
      </c>
      <c r="C13" s="16"/>
      <c r="D13" s="349"/>
    </row>
    <row r="14" spans="1:4">
      <c r="A14" s="59" t="s">
        <v>417</v>
      </c>
      <c r="B14" s="12">
        <v>2</v>
      </c>
      <c r="C14" s="16">
        <v>2</v>
      </c>
      <c r="D14" s="349">
        <v>2</v>
      </c>
    </row>
    <row r="15" spans="1:4">
      <c r="A15" s="59" t="s">
        <v>269</v>
      </c>
      <c r="C15" s="16"/>
      <c r="D15" s="349"/>
    </row>
    <row r="16" spans="1:4">
      <c r="A16" s="59" t="s">
        <v>199</v>
      </c>
      <c r="B16" s="12">
        <v>1</v>
      </c>
      <c r="C16" s="16">
        <v>0</v>
      </c>
      <c r="D16" s="349">
        <v>1</v>
      </c>
    </row>
    <row r="17" spans="1:4">
      <c r="A17" s="59" t="s">
        <v>313</v>
      </c>
      <c r="C17" s="16"/>
      <c r="D17" s="349"/>
    </row>
    <row r="18" spans="1:4">
      <c r="A18" s="595" t="s">
        <v>472</v>
      </c>
      <c r="B18" s="16">
        <v>1</v>
      </c>
      <c r="C18" s="16">
        <v>1</v>
      </c>
      <c r="D18" s="349">
        <v>0</v>
      </c>
    </row>
    <row r="19" spans="1:4">
      <c r="A19" s="48" t="s">
        <v>1009</v>
      </c>
      <c r="C19" s="16">
        <v>1</v>
      </c>
      <c r="D19" s="349">
        <v>1</v>
      </c>
    </row>
    <row r="20" spans="1:4">
      <c r="A20" s="98" t="s">
        <v>195</v>
      </c>
      <c r="B20" s="224">
        <f>SUM(B22:B25)</f>
        <v>11</v>
      </c>
      <c r="C20" s="17">
        <f>SUM(C22:C25)</f>
        <v>10</v>
      </c>
      <c r="D20" s="350">
        <f>SUM(D22:D25)</f>
        <v>9</v>
      </c>
    </row>
    <row r="21" spans="1:4">
      <c r="A21" s="59" t="s">
        <v>196</v>
      </c>
      <c r="C21" s="16"/>
      <c r="D21" s="349"/>
    </row>
    <row r="22" spans="1:4">
      <c r="A22" s="59" t="s">
        <v>198</v>
      </c>
      <c r="B22" s="12">
        <v>8</v>
      </c>
      <c r="C22" s="16">
        <v>7</v>
      </c>
      <c r="D22" s="349">
        <v>6</v>
      </c>
    </row>
    <row r="23" spans="1:4">
      <c r="A23" s="59" t="s">
        <v>473</v>
      </c>
      <c r="B23" s="12">
        <v>1</v>
      </c>
      <c r="C23" s="16">
        <v>1</v>
      </c>
      <c r="D23" s="349">
        <v>1</v>
      </c>
    </row>
    <row r="24" spans="1:4">
      <c r="A24" s="59" t="s">
        <v>474</v>
      </c>
      <c r="B24" s="12">
        <v>1</v>
      </c>
      <c r="C24" s="16">
        <v>1</v>
      </c>
      <c r="D24" s="349">
        <v>1</v>
      </c>
    </row>
    <row r="25" spans="1:4">
      <c r="A25" s="59" t="s">
        <v>1010</v>
      </c>
      <c r="B25" s="12">
        <v>1</v>
      </c>
      <c r="C25" s="16">
        <v>1</v>
      </c>
      <c r="D25" s="349">
        <v>1</v>
      </c>
    </row>
    <row r="26" spans="1:4">
      <c r="A26" s="98" t="s">
        <v>200</v>
      </c>
      <c r="B26" s="224">
        <f>SUM(B27:B38)</f>
        <v>9</v>
      </c>
      <c r="C26" s="17">
        <f>SUM(C27:C38)</f>
        <v>9</v>
      </c>
      <c r="D26" s="378">
        <f>SUM(D27:D38)</f>
        <v>9</v>
      </c>
    </row>
    <row r="27" spans="1:4">
      <c r="A27" s="6" t="s">
        <v>201</v>
      </c>
      <c r="B27" s="94"/>
      <c r="C27" s="94"/>
      <c r="D27" s="349"/>
    </row>
    <row r="28" spans="1:4">
      <c r="A28" s="6" t="s">
        <v>199</v>
      </c>
      <c r="B28" s="16">
        <v>1</v>
      </c>
      <c r="C28" s="16">
        <v>1</v>
      </c>
      <c r="D28" s="349">
        <v>1</v>
      </c>
    </row>
    <row r="29" spans="1:4">
      <c r="A29" s="6" t="s">
        <v>202</v>
      </c>
      <c r="B29" s="16"/>
      <c r="C29" s="16"/>
      <c r="D29" s="349"/>
    </row>
    <row r="30" spans="1:4">
      <c r="A30" s="6" t="s">
        <v>199</v>
      </c>
      <c r="B30" s="16">
        <v>1</v>
      </c>
      <c r="C30" s="16">
        <v>1</v>
      </c>
      <c r="D30" s="349">
        <v>1</v>
      </c>
    </row>
    <row r="31" spans="1:4">
      <c r="A31" s="6" t="s">
        <v>203</v>
      </c>
      <c r="B31" s="16"/>
      <c r="C31" s="16"/>
      <c r="D31" s="349"/>
    </row>
    <row r="32" spans="1:4">
      <c r="A32" s="6" t="s">
        <v>199</v>
      </c>
      <c r="B32" s="16">
        <v>1</v>
      </c>
      <c r="C32" s="16">
        <v>1</v>
      </c>
      <c r="D32" s="349">
        <v>1</v>
      </c>
    </row>
    <row r="33" spans="1:4">
      <c r="A33" s="6" t="s">
        <v>381</v>
      </c>
      <c r="B33" s="16"/>
      <c r="C33" s="16"/>
      <c r="D33" s="349"/>
    </row>
    <row r="34" spans="1:4" ht="17.25" customHeight="1">
      <c r="A34" s="6" t="s">
        <v>199</v>
      </c>
      <c r="B34" s="16">
        <v>1</v>
      </c>
      <c r="C34" s="16">
        <v>1</v>
      </c>
      <c r="D34" s="349">
        <v>1</v>
      </c>
    </row>
    <row r="35" spans="1:4" ht="17.25" customHeight="1">
      <c r="A35" s="6" t="s">
        <v>238</v>
      </c>
      <c r="B35" s="16"/>
      <c r="C35" s="16"/>
      <c r="D35" s="349"/>
    </row>
    <row r="36" spans="1:4" ht="17.25" customHeight="1">
      <c r="A36" s="6" t="s">
        <v>239</v>
      </c>
      <c r="B36" s="16">
        <v>2</v>
      </c>
      <c r="C36" s="16">
        <v>2</v>
      </c>
      <c r="D36" s="349">
        <v>2</v>
      </c>
    </row>
    <row r="37" spans="1:4" ht="17.25" customHeight="1">
      <c r="A37" s="6" t="s">
        <v>318</v>
      </c>
      <c r="B37" s="16"/>
      <c r="C37" s="16"/>
      <c r="D37" s="349"/>
    </row>
    <row r="38" spans="1:4" ht="17.25" customHeight="1">
      <c r="A38" s="6" t="s">
        <v>464</v>
      </c>
      <c r="B38" s="16">
        <v>3</v>
      </c>
      <c r="C38" s="16">
        <v>3</v>
      </c>
      <c r="D38" s="349">
        <v>3</v>
      </c>
    </row>
    <row r="39" spans="1:4" ht="17.25" customHeight="1">
      <c r="A39" s="312" t="s">
        <v>311</v>
      </c>
      <c r="B39" s="17">
        <f>SUM(B40:B41)</f>
        <v>10</v>
      </c>
      <c r="C39" s="17">
        <f>SUM(C40:C41)</f>
        <v>10</v>
      </c>
      <c r="D39" s="350">
        <f>SUM(D40:D41)</f>
        <v>10</v>
      </c>
    </row>
    <row r="40" spans="1:4" ht="17.25" customHeight="1">
      <c r="A40" s="6" t="s">
        <v>312</v>
      </c>
      <c r="B40" s="16"/>
      <c r="C40" s="16"/>
      <c r="D40" s="349"/>
    </row>
    <row r="41" spans="1:4" ht="17.25" customHeight="1" thickBot="1">
      <c r="A41" s="6" t="s">
        <v>199</v>
      </c>
      <c r="B41" s="16">
        <v>10</v>
      </c>
      <c r="C41" s="16">
        <v>10</v>
      </c>
      <c r="D41" s="349">
        <v>10</v>
      </c>
    </row>
    <row r="42" spans="1:4">
      <c r="A42" s="228" t="s">
        <v>468</v>
      </c>
      <c r="B42" s="346">
        <f>+B43+B44+B45+B46</f>
        <v>92</v>
      </c>
      <c r="C42" s="346">
        <f>+C43+C44+C45+C46</f>
        <v>77</v>
      </c>
      <c r="D42" s="346">
        <f>+D43+D44+D45+D46</f>
        <v>65</v>
      </c>
    </row>
    <row r="43" spans="1:4">
      <c r="A43" s="229" t="s">
        <v>204</v>
      </c>
      <c r="B43" s="347">
        <f>+B22+B23</f>
        <v>9</v>
      </c>
      <c r="C43" s="347">
        <f>+C22+C23</f>
        <v>8</v>
      </c>
      <c r="D43" s="347">
        <f>+D22+D23</f>
        <v>7</v>
      </c>
    </row>
    <row r="44" spans="1:4">
      <c r="A44" s="229" t="s">
        <v>319</v>
      </c>
      <c r="B44" s="347">
        <f>+B8+B16+B28+B30+B32+B34+B36+B41</f>
        <v>18</v>
      </c>
      <c r="C44" s="347">
        <f>+C8+C16+C28+C30+C32+C34+C36+C41</f>
        <v>16</v>
      </c>
      <c r="D44" s="347">
        <f>+D8+D16+D28+D30+D32+D34+D36+D41</f>
        <v>17</v>
      </c>
    </row>
    <row r="45" spans="1:4">
      <c r="A45" s="229" t="s">
        <v>205</v>
      </c>
      <c r="B45" s="347">
        <f>+B10+B14+B18+B25+B24</f>
        <v>28</v>
      </c>
      <c r="C45" s="347">
        <f>+C10+C14+C18+C25+C24+C19</f>
        <v>28</v>
      </c>
      <c r="D45" s="347">
        <f>+D10+D14+D18+D25+D24+D19</f>
        <v>19</v>
      </c>
    </row>
    <row r="46" spans="1:4" ht="16.5" thickBot="1">
      <c r="A46" s="230" t="s">
        <v>206</v>
      </c>
      <c r="B46" s="348">
        <f>+B38+B12</f>
        <v>37</v>
      </c>
      <c r="C46" s="348">
        <f>+C38+C12</f>
        <v>25</v>
      </c>
      <c r="D46" s="348">
        <f>+D38+D12</f>
        <v>22</v>
      </c>
    </row>
  </sheetData>
  <mergeCells count="1">
    <mergeCell ref="A2:D2"/>
  </mergeCells>
  <phoneticPr fontId="2" type="noConversion"/>
  <printOptions horizontalCentered="1"/>
  <pageMargins left="0.39370078740157483" right="0.39370078740157483" top="0.39370078740157483" bottom="0.39370078740157483" header="0.11811023622047245" footer="0.11811023622047245"/>
  <pageSetup paperSize="9" scale="90" orientation="portrait" horizontalDpi="300" verticalDpi="300" r:id="rId1"/>
  <headerFooter alignWithMargins="0">
    <oddHeader>&amp;R4/b. melléklet a 7/2020. (VI.19)
 önkormányzati rendelethez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10</vt:i4>
      </vt:variant>
    </vt:vector>
  </HeadingPairs>
  <TitlesOfParts>
    <vt:vector size="33" baseType="lpstr">
      <vt:lpstr>1.sz.m.</vt:lpstr>
      <vt:lpstr>2. sz. m. (mód)</vt:lpstr>
      <vt:lpstr>2a</vt:lpstr>
      <vt:lpstr>2b</vt:lpstr>
      <vt:lpstr>2c</vt:lpstr>
      <vt:lpstr>3. sz. m. (mód) </vt:lpstr>
      <vt:lpstr>4 sz. m.(mód) </vt:lpstr>
      <vt:lpstr>4a</vt:lpstr>
      <vt:lpstr>4.b.</vt:lpstr>
      <vt:lpstr>4c.</vt:lpstr>
      <vt:lpstr>4d.</vt:lpstr>
      <vt:lpstr>5.sz.m.(mód)</vt:lpstr>
      <vt:lpstr>Munka2</vt:lpstr>
      <vt:lpstr>6.sz.m</vt:lpstr>
      <vt:lpstr>7.sz.m.</vt:lpstr>
      <vt:lpstr>Munka1</vt:lpstr>
      <vt:lpstr>8.sz.m</vt:lpstr>
      <vt:lpstr>9.sz.m</vt:lpstr>
      <vt:lpstr>10. sz. m.</vt:lpstr>
      <vt:lpstr>11.sz.m.</vt:lpstr>
      <vt:lpstr>12.sz.m.</vt:lpstr>
      <vt:lpstr>13.sz.m.</vt:lpstr>
      <vt:lpstr>14.sz.m.</vt:lpstr>
      <vt:lpstr>'2. sz. m. (mód)'!Nyomtatási_cím</vt:lpstr>
      <vt:lpstr>'3. sz. m. (mód) '!Nyomtatási_cím</vt:lpstr>
      <vt:lpstr>'4 sz. m.(mód) '!Nyomtatási_cím</vt:lpstr>
      <vt:lpstr>'4.b.'!Nyomtatási_cím</vt:lpstr>
      <vt:lpstr>'1.sz.m.'!Nyomtatási_terület</vt:lpstr>
      <vt:lpstr>'2a'!Nyomtatási_terület</vt:lpstr>
      <vt:lpstr>'2b'!Nyomtatási_terület</vt:lpstr>
      <vt:lpstr>'3. sz. m. (mód) '!Nyomtatási_terület</vt:lpstr>
      <vt:lpstr>'4 sz. m.(mód) '!Nyomtatási_terület</vt:lpstr>
      <vt:lpstr>'4.b.'!Nyomtatási_terület</vt:lpstr>
    </vt:vector>
  </TitlesOfParts>
  <Company>Polgármesteri Hivatal Maroslele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Maroslele</cp:lastModifiedBy>
  <cp:lastPrinted>2020-06-22T08:04:45Z</cp:lastPrinted>
  <dcterms:created xsi:type="dcterms:W3CDTF">2006-11-14T10:29:53Z</dcterms:created>
  <dcterms:modified xsi:type="dcterms:W3CDTF">2020-06-22T08:04:53Z</dcterms:modified>
</cp:coreProperties>
</file>