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1" activeTab="2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3 sz. mell" sheetId="20" r:id="rId20"/>
    <sheet name="9.4. sz.  mell" sheetId="21" r:id="rId21"/>
    <sheet name="9.4.1. sz. mell" sheetId="22" r:id="rId22"/>
    <sheet name="9.4.2. sz. mell" sheetId="23" r:id="rId23"/>
    <sheet name="9.5. sz. mell" sheetId="24" r:id="rId24"/>
    <sheet name="10.sz.mell" sheetId="25" r:id="rId25"/>
    <sheet name="1. sz tájékoztató t." sheetId="26" r:id="rId26"/>
    <sheet name="2. sz tájékoztató t" sheetId="27" r:id="rId27"/>
    <sheet name="3. sz tájékoztató t." sheetId="28" r:id="rId28"/>
    <sheet name="4.sz tájékoztató t." sheetId="29" r:id="rId29"/>
    <sheet name="5.sz tájékoztató t." sheetId="30" r:id="rId30"/>
    <sheet name="6.sz tájékoztató t." sheetId="31" r:id="rId31"/>
    <sheet name="7. sz tájékoztató t." sheetId="32" r:id="rId32"/>
    <sheet name="8. sz tájékoztató t." sheetId="33" r:id="rId33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'9.3 sz. mell'!$1:$6</definedName>
    <definedName name="_xlnm.Print_Titles" localSheetId="20">'9.4. sz.  mell'!$1:$6</definedName>
    <definedName name="_xlnm.Print_Titles" localSheetId="21">'9.4.1. sz. mell'!$1:$6</definedName>
    <definedName name="_xlnm.Print_Titles" localSheetId="22">'9.4.2. sz. mell'!$1:$6</definedName>
    <definedName name="_xlnm.Print_Titles" localSheetId="23">'9.5. sz. mell'!$1:$6</definedName>
    <definedName name="_xlnm.Print_Area" localSheetId="25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1">'7. sz tájékoztató t.'!$A$1:$E$37</definedName>
  </definedNames>
  <calcPr fullCalcOnLoad="1"/>
</workbook>
</file>

<file path=xl/sharedStrings.xml><?xml version="1.0" encoding="utf-8"?>
<sst xmlns="http://schemas.openxmlformats.org/spreadsheetml/2006/main" count="4123" uniqueCount="632">
  <si>
    <t>Költségvetési rendelet űrlapjainak összefüggései:</t>
  </si>
  <si>
    <t>2017.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</si>
  <si>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</si>
  <si>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</si>
  <si>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</si>
  <si>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</si>
  <si>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</si>
  <si>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</si>
  <si>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</si>
  <si>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</si>
  <si>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</si>
  <si>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</si>
  <si>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</si>
  <si>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</si>
  <si>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</si>
  <si>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</si>
  <si>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Forintban!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</si>
  <si>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</si>
  <si>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</si>
  <si>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</si>
  <si>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</si>
  <si>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</si>
  <si>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</si>
  <si>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</si>
  <si>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</si>
  <si>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</si>
  <si>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</si>
  <si>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</si>
  <si>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</si>
  <si>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</si>
  <si>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</si>
  <si>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</si>
  <si>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</si>
  <si>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</si>
  <si>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</si>
  <si>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</si>
  <si>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</si>
  <si>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</si>
  <si>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</si>
  <si>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</si>
  <si>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</si>
  <si>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</si>
  <si>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</si>
  <si>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</si>
  <si>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</si>
  <si>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</si>
  <si>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</si>
  <si>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</si>
  <si>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</si>
  <si>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</si>
  <si>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</si>
  <si>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</si>
  <si>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</si>
  <si>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</si>
  <si>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</si>
  <si>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</si>
  <si>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</si>
  <si>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</si>
  <si>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</si>
  <si>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</si>
  <si>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</si>
  <si>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</si>
  <si>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</si>
  <si>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</si>
  <si>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</si>
  <si>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</si>
  <si>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</si>
  <si>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</si>
  <si>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</si>
  <si>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</si>
  <si>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</si>
  <si>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</si>
  <si>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</si>
  <si>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</si>
  <si>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</si>
  <si>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</si>
  <si>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</si>
  <si>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</si>
  <si>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</si>
  <si>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</si>
  <si>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</si>
  <si>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</si>
  <si>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</si>
  <si>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</si>
  <si>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</si>
  <si>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</si>
  <si>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</si>
  <si>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</si>
  <si>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</si>
  <si>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</si>
  <si>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</si>
  <si>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</si>
  <si>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</si>
  <si>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</si>
  <si>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</si>
  <si>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</si>
  <si>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</si>
  <si>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</si>
  <si>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</si>
  <si>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</si>
  <si>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</si>
  <si>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</si>
  <si>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</si>
  <si>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</si>
  <si>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</si>
  <si>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</si>
  <si>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</si>
  <si>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</si>
  <si>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</si>
  <si>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</si>
  <si>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</si>
  <si>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</si>
  <si>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</si>
  <si>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</si>
  <si>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</si>
  <si>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</si>
  <si>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</si>
  <si>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</si>
  <si>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</si>
  <si>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</si>
  <si>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</si>
  <si>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</si>
  <si>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</si>
  <si>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</si>
  <si>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</si>
  <si>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</si>
  <si>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</si>
  <si>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</si>
  <si>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</si>
  <si>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</si>
  <si>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</si>
  <si>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</si>
  <si>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</si>
  <si>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</si>
  <si>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</si>
  <si>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</si>
  <si>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</si>
  <si>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</si>
  <si>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</si>
  <si>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</si>
  <si>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</si>
  <si>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</si>
  <si>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</si>
  <si>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</si>
  <si>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</si>
  <si>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</si>
  <si>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</si>
  <si>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</si>
  <si>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</si>
  <si>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</si>
  <si>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</si>
  <si>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</si>
  <si>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</si>
  <si>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</si>
  <si>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</si>
  <si>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</si>
  <si>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</si>
  <si>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</si>
  <si>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</si>
  <si>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</si>
  <si>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</si>
  <si>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</si>
  <si>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</si>
  <si>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</si>
  <si>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</si>
  <si>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</si>
  <si>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</si>
  <si>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</si>
  <si>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</si>
  <si>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</si>
  <si>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</si>
  <si>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</si>
  <si>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</si>
  <si>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</si>
  <si>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</si>
  <si>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</si>
  <si>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</si>
  <si>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</si>
  <si>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</si>
  <si>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</si>
  <si>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</si>
  <si>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</si>
  <si>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</si>
  <si>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</si>
  <si>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</si>
  <si>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</si>
  <si>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</si>
  <si>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</si>
  <si>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</si>
  <si>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</si>
  <si>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</si>
  <si>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</si>
  <si>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</si>
  <si>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</si>
  <si>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</si>
  <si>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</si>
  <si>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</si>
  <si>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</si>
  <si>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</si>
  <si>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</si>
  <si>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</si>
  <si>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</si>
  <si>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</si>
  <si>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</si>
  <si>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</si>
  <si>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</si>
  <si>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</si>
  <si>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</si>
  <si>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</si>
  <si>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</si>
  <si>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</si>
  <si>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</si>
  <si>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</si>
  <si>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</si>
  <si>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</si>
  <si>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</si>
  <si>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</si>
  <si>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</si>
  <si>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</si>
  <si>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</si>
  <si>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</si>
  <si>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</si>
  <si>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</si>
  <si>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</si>
  <si>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</si>
  <si>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</si>
  <si>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</si>
  <si>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</si>
  <si>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</si>
  <si>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</si>
  <si>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</si>
  <si>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</si>
  <si>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</si>
  <si>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</si>
  <si>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</si>
  <si>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</si>
  <si>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</si>
  <si>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</si>
  <si>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</si>
  <si>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</si>
  <si>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</si>
  <si>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</si>
  <si>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</si>
  <si>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</si>
  <si>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</si>
  <si>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</si>
  <si>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</si>
  <si>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</si>
  <si>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</si>
  <si>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</si>
  <si>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</si>
  <si>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</si>
  <si>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</si>
  <si>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</si>
  <si>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</si>
  <si>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</si>
  <si>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</si>
  <si>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</si>
  <si>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</si>
  <si>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</si>
  <si>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</si>
  <si>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</si>
  <si>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</si>
  <si>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</si>
  <si>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</si>
  <si>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</si>
  <si>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</si>
  <si>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</si>
  <si>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</si>
  <si>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</si>
  <si>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</si>
  <si>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</si>
  <si>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</si>
  <si>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</si>
  <si>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</si>
  <si>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</si>
  <si>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</si>
  <si>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</si>
  <si>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</si>
  <si>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</si>
  <si>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</si>
  <si>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</si>
  <si>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Közhatalmi bevételek (4.1.+...+4.7.)</t>
  </si>
  <si>
    <t>Építményadó</t>
  </si>
  <si>
    <t>I. Működési célú bevételek és kiadások mérlege
(Önkormányzati szinten)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</si>
  <si>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</si>
  <si>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</si>
  <si>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</si>
  <si>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</si>
  <si>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</si>
  <si>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</si>
  <si>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</si>
  <si>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</si>
  <si>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</si>
  <si>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</si>
  <si>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</si>
  <si>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</si>
  <si>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</si>
  <si>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</si>
  <si>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</si>
  <si>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</si>
  <si>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</si>
  <si>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</si>
  <si>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</si>
  <si>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</si>
  <si>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</si>
  <si>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</si>
  <si>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</si>
  <si>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</si>
  <si>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</si>
  <si>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</si>
  <si>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</si>
  <si>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</si>
  <si>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</si>
  <si>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</si>
  <si>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</si>
  <si>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</si>
  <si>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</si>
  <si>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</si>
  <si>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</si>
  <si>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</si>
  <si>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</si>
  <si>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</si>
  <si>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</si>
  <si>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</si>
  <si>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</si>
  <si>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</si>
  <si>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</si>
  <si>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</si>
  <si>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</si>
  <si>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</si>
  <si>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</si>
  <si>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</si>
  <si>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</si>
  <si>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</si>
  <si>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</si>
  <si>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</si>
  <si>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</si>
  <si>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</si>
  <si>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</si>
  <si>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</si>
  <si>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</si>
  <si>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</si>
  <si>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</si>
  <si>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</si>
  <si>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</si>
  <si>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</si>
  <si>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</si>
  <si>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</si>
  <si>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</si>
  <si>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</si>
  <si>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</si>
  <si>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</si>
  <si>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</si>
  <si>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</si>
  <si>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</si>
  <si>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</si>
  <si>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</si>
  <si>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</si>
  <si>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</si>
  <si>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</si>
  <si>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</si>
  <si>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</si>
  <si>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</si>
  <si>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</si>
  <si>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</si>
  <si>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</si>
  <si>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</si>
  <si>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</si>
  <si>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</si>
  <si>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</si>
  <si>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Elek Város Önkormányzat adósságot keletkeztető ügyletekből és kezességvállalásokból fennálló kötelezettségei</t>
  </si>
  <si>
    <t>Sor-szám</t>
  </si>
  <si>
    <t>MEGNEVEZÉS</t>
  </si>
  <si>
    <t>Évek</t>
  </si>
  <si>
    <t>Összesen
(F=C+D+E)</t>
  </si>
  <si>
    <t>E</t>
  </si>
  <si>
    <t>ÖSSZES KÖTELEZETTSÉG</t>
  </si>
  <si>
    <t>Elek Város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</si>
  <si>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</si>
  <si>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</si>
  <si>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</si>
  <si>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</si>
  <si>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</si>
  <si>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</si>
  <si>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</si>
  <si>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</si>
  <si>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</si>
  <si>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</si>
  <si>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</si>
  <si>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</si>
  <si>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</si>
  <si>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</si>
  <si>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</si>
  <si>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</si>
  <si>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</si>
  <si>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Fogorvosi rendelő eszközbeszerzés (fogászati szék,eszközök, bútorzat)</t>
  </si>
  <si>
    <t>Közfoglalkoztatás VW transporter beszerzés</t>
  </si>
  <si>
    <t>Közfoglalkoztatás traktor beszerzés</t>
  </si>
  <si>
    <t>MVH-s pályázat mezőgazdasági gép beszerzés önerő</t>
  </si>
  <si>
    <t>Napköziotthonos Óvodák számítógép beszerzés</t>
  </si>
  <si>
    <t>ÖSSZESEN:</t>
  </si>
  <si>
    <t>Felújítási kiadások előirányzata felújításonként</t>
  </si>
  <si>
    <t>Felújítás  megnevezése</t>
  </si>
  <si>
    <t>Víz- és szennyvíz havaria felújítási kiadásai</t>
  </si>
  <si>
    <t xml:space="preserve">Általános Iskola Lőkösházi u. 17-19. vizesblokk 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</si>
  <si>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</si>
  <si>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</si>
  <si>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</si>
  <si>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</si>
  <si>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</si>
  <si>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</si>
  <si>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</si>
  <si>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</si>
  <si>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</si>
  <si>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</si>
  <si>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</si>
  <si>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</si>
  <si>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</si>
  <si>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</si>
  <si>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</si>
  <si>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</si>
  <si>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</si>
  <si>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(Ft)</t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</si>
  <si>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</si>
  <si>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</si>
  <si>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</si>
  <si>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</si>
  <si>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</si>
  <si>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</si>
  <si>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</si>
  <si>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</si>
  <si>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</si>
  <si>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</si>
  <si>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</si>
  <si>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</si>
  <si>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</si>
  <si>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</si>
  <si>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</si>
  <si>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</si>
  <si>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</si>
  <si>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</si>
  <si>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</si>
  <si>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</si>
  <si>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</si>
  <si>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</si>
  <si>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</si>
  <si>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</si>
  <si>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</si>
  <si>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</si>
  <si>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</si>
  <si>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</si>
  <si>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Önként vállalt feladatok bevételei, kiadása</t>
  </si>
  <si>
    <t>03</t>
  </si>
  <si>
    <t>Közhatalmi bevételek (4.1.+4.2.+4.3.+4.4.)</t>
  </si>
  <si>
    <t>Kamatbevételek és más nyereség jellegű bevételek</t>
  </si>
  <si>
    <t>Államigazgatási feladatok bevételei, kiadása</t>
  </si>
  <si>
    <t>04</t>
  </si>
  <si>
    <t>Költségvetési szerv megnevezése</t>
  </si>
  <si>
    <t>Napköziotthonos Óvodák</t>
  </si>
  <si>
    <t>Kötelező feladatok bevételei, kiadásai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</si>
  <si>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</si>
  <si>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</si>
  <si>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</si>
  <si>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</si>
  <si>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</si>
  <si>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</si>
  <si>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</si>
  <si>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</si>
  <si>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</si>
  <si>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</si>
  <si>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</si>
  <si>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</si>
  <si>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</si>
  <si>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</si>
  <si>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</si>
  <si>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</si>
  <si>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</si>
  <si>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</si>
  <si>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</si>
  <si>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</si>
  <si>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</si>
  <si>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</si>
  <si>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</si>
  <si>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</si>
  <si>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</si>
  <si>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</si>
  <si>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</si>
  <si>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Reibel Mihály Városi Művelődési Központ és Könyvtár</t>
  </si>
  <si>
    <t>Naplemente Idősek Otthona</t>
  </si>
  <si>
    <t>Önként vállalt feladatok bevételei, kiadásai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</si>
  <si>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</si>
  <si>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</si>
  <si>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</si>
  <si>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</si>
  <si>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Eleki Közös Önkormányzati Hivatal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</si>
  <si>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</si>
  <si>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</si>
  <si>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</si>
  <si>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</si>
  <si>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</si>
  <si>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</si>
  <si>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</si>
  <si>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</si>
  <si>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</si>
  <si>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</si>
  <si>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</si>
  <si>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</si>
  <si>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</si>
  <si>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</si>
  <si>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</si>
  <si>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</si>
  <si>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</si>
  <si>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</si>
  <si>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Önkormányzatok szociális és gyermekjóléti feladatainak támogatása</t>
  </si>
  <si>
    <t>Magányszemélyek kommunális adója</t>
  </si>
  <si>
    <t>Hitel-, kölcsönfelvétel államháztartáson kívülről  (10.1.+…+10.3.)</t>
  </si>
  <si>
    <t xml:space="preserve"> - az 1.5-ből:       - Előző évi elszámolásból származó befizetések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</si>
  <si>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</si>
  <si>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</si>
  <si>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</si>
  <si>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</si>
  <si>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F</t>
  </si>
  <si>
    <t>G</t>
  </si>
  <si>
    <t>H</t>
  </si>
  <si>
    <t>I=(D+E+F+G+H)</t>
  </si>
  <si>
    <t>Működési célú finanszírozási kiadások
(hiteltörlesztés, értékpapír vásárlás, stb.)</t>
  </si>
  <si>
    <t>Hivatal fűtési rendszerének korszerűsítése- dologi kiadás</t>
  </si>
  <si>
    <t>2013</t>
  </si>
  <si>
    <t xml:space="preserve">2. tájékoztató tábla  </t>
  </si>
  <si>
    <t>Felhalmozási célú finanszírozási kiadások
(hiteltörlesztés, értékpapír vásárlás, stb.)</t>
  </si>
  <si>
    <t>Hivatal fűtési rendszerének korszerűsítése – felhalmozási kiadás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</si>
  <si>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</si>
  <si>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</si>
  <si>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</si>
  <si>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</si>
  <si>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</si>
  <si>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</si>
  <si>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</si>
  <si>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</si>
  <si>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</si>
  <si>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</si>
  <si>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</si>
  <si>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</si>
  <si>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</si>
  <si>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</si>
  <si>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</si>
  <si>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</si>
  <si>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</si>
  <si>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</si>
  <si>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</si>
  <si>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</si>
  <si>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</si>
  <si>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</si>
  <si>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</si>
  <si>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</si>
  <si>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</si>
  <si>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</si>
  <si>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</si>
  <si>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</si>
  <si>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</si>
  <si>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</si>
  <si>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</si>
  <si>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</si>
  <si>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</si>
  <si>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</si>
  <si>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</si>
  <si>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</si>
  <si>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</si>
  <si>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</si>
  <si>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</si>
  <si>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</si>
  <si>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</si>
  <si>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</si>
  <si>
    <t>adatok forintban</t>
  </si>
  <si>
    <t>Jogcím</t>
  </si>
  <si>
    <t>Önkormányzati hivatal működési támogatása</t>
  </si>
  <si>
    <t>Zöldterület gazdálkodás</t>
  </si>
  <si>
    <t>Közvilágítás fenntartás</t>
  </si>
  <si>
    <t>Köztemető fenntartás</t>
  </si>
  <si>
    <t>Közutak fenntartása</t>
  </si>
  <si>
    <t>Egyéb kötelező önkormányzati feladatok támogatása</t>
  </si>
  <si>
    <t>Lakott külterülettel kapcsolatos feladatok támogatása</t>
  </si>
  <si>
    <t>Település-üzemeltetéshez kapcsolódó feladatellátás kiegészítő támogatása</t>
  </si>
  <si>
    <t>A 2015. évről áthúzódó bérkompenzáció támogatása</t>
  </si>
  <si>
    <t>5. tájékoztató tábla</t>
  </si>
  <si>
    <t>Óvodapedagógusok, és az óvodapedagógusok nevelő munkáját közvetlenül segítők bértámogatása</t>
  </si>
  <si>
    <t>Óvodaműködtetési támogatás</t>
  </si>
  <si>
    <t>Köznevelési intézmények működtetéséhez kapcsolódó támogatás</t>
  </si>
  <si>
    <t>Települési önkormányzatok szociális feladatainak egyéb támogatása</t>
  </si>
  <si>
    <t>Szociális étkeztetés</t>
  </si>
  <si>
    <t>Időskorúak átmeneti és tartós bentlakásos ellátása- szakmai dolgozók bértámogatása</t>
  </si>
  <si>
    <t>Időskorúak átmeneti és tartós bentlakásos ellátása- intézmény-üzemeltetési támogatása</t>
  </si>
  <si>
    <t>Intézményi gyermekétkeztetés kapcsán az étkeztetési feladatot ellátók után járó bértámogatás</t>
  </si>
  <si>
    <t>Intézményi gyermekétkeztetés üzemeltetési támogatása</t>
  </si>
  <si>
    <t>A rászoruló gyermekek intézményen kívüli szünidei étkeztetésének támogatása</t>
  </si>
  <si>
    <t>Települési önkormányzatok nyilvános könyvári és közművelődési feladatainak támogatása</t>
  </si>
  <si>
    <t>Támogatott szervezet neve</t>
  </si>
  <si>
    <t>Támogatás célja</t>
  </si>
  <si>
    <t>Támogatás összge</t>
  </si>
  <si>
    <t>Gyula és Környéke Többcélú Kistértégi Társulás</t>
  </si>
  <si>
    <t>Működési támogatás</t>
  </si>
  <si>
    <t>Tagdíj</t>
  </si>
  <si>
    <t>Települési nemzetiségi önkormányzatok</t>
  </si>
  <si>
    <t>Rendőrség</t>
  </si>
  <si>
    <t>TÖOSZ, Katasztrófavédelem, Leader</t>
  </si>
  <si>
    <t>Tagdíjak</t>
  </si>
  <si>
    <t>Lakosság</t>
  </si>
  <si>
    <t>Bursa Hungarica ösztöndíj</t>
  </si>
  <si>
    <t>Civil szervezetek</t>
  </si>
  <si>
    <t>Labdarugó Egyesület</t>
  </si>
  <si>
    <t>Felhalmozási támogatás</t>
  </si>
  <si>
    <t>Helyi védettségű épületek felújítás támogatása</t>
  </si>
  <si>
    <t>29.</t>
  </si>
  <si>
    <t>30.</t>
  </si>
  <si>
    <t>31.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</si>
  <si>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</si>
  <si>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</si>
  <si>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</si>
  <si>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</si>
  <si>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</si>
  <si>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</si>
  <si>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</si>
  <si>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</si>
  <si>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</si>
  <si>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</si>
  <si>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Elek Város  Önkormányzat likviditási terve
2017. évre</t>
  </si>
  <si>
    <t>Nyitó pénzkészlet</t>
  </si>
  <si>
    <t>-----</t>
  </si>
  <si>
    <t>Dologi kiadások</t>
  </si>
  <si>
    <t>Ellátottak pénzbeli juttatása</t>
  </si>
  <si>
    <t>Egyenleg (11-21)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</si>
</sst>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38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19" applyFont="1" applyFill="1" applyProtection="1">
      <alignment/>
      <protection/>
    </xf>
    <xf numFmtId="0" fontId="4" fillId="0" borderId="0" xfId="19" applyFont="1" applyFill="1" applyAlignment="1" applyProtection="1">
      <alignment horizontal="right" vertical="center" indent="1"/>
      <protection/>
    </xf>
    <xf numFmtId="0" fontId="4" fillId="0" borderId="0" xfId="19" applyFill="1" applyProtection="1">
      <alignment/>
      <protection/>
    </xf>
    <xf numFmtId="164" fontId="10" fillId="0" borderId="1" xfId="19" applyNumberFormat="1" applyFont="1" applyFill="1" applyBorder="1" applyAlignment="1" applyProtection="1">
      <alignment horizontal="left" vertical="center"/>
      <protection/>
    </xf>
    <xf numFmtId="0" fontId="11" fillId="0" borderId="1" xfId="0" applyFont="1" applyFill="1" applyBorder="1" applyAlignment="1" applyProtection="1">
      <alignment horizontal="right" vertical="center"/>
      <protection/>
    </xf>
    <xf numFmtId="0" fontId="12" fillId="0" borderId="2" xfId="19" applyFont="1" applyFill="1" applyBorder="1" applyAlignment="1" applyProtection="1">
      <alignment horizontal="center" vertical="center" wrapText="1"/>
      <protection/>
    </xf>
    <xf numFmtId="0" fontId="12" fillId="0" borderId="3" xfId="19" applyFont="1" applyFill="1" applyBorder="1" applyAlignment="1" applyProtection="1">
      <alignment horizontal="center" vertical="center" wrapText="1"/>
      <protection/>
    </xf>
    <xf numFmtId="0" fontId="12" fillId="0" borderId="4" xfId="19" applyFont="1" applyFill="1" applyBorder="1" applyAlignment="1" applyProtection="1">
      <alignment horizontal="center" vertical="center" wrapText="1"/>
      <protection/>
    </xf>
    <xf numFmtId="0" fontId="13" fillId="0" borderId="5" xfId="19" applyFont="1" applyFill="1" applyBorder="1" applyAlignment="1" applyProtection="1">
      <alignment horizontal="center" vertical="center" wrapText="1"/>
      <protection/>
    </xf>
    <xf numFmtId="0" fontId="13" fillId="0" borderId="6" xfId="19" applyFont="1" applyFill="1" applyBorder="1" applyAlignment="1" applyProtection="1">
      <alignment horizontal="center" vertical="center" wrapText="1"/>
      <protection/>
    </xf>
    <xf numFmtId="0" fontId="13" fillId="0" borderId="7" xfId="19" applyFont="1" applyFill="1" applyBorder="1" applyAlignment="1" applyProtection="1">
      <alignment horizontal="center" vertical="center" wrapText="1"/>
      <protection/>
    </xf>
    <xf numFmtId="0" fontId="14" fillId="0" borderId="0" xfId="19" applyFont="1" applyFill="1" applyProtection="1">
      <alignment/>
      <protection/>
    </xf>
    <xf numFmtId="0" fontId="13" fillId="0" borderId="2" xfId="19" applyFont="1" applyFill="1" applyBorder="1" applyAlignment="1" applyProtection="1">
      <alignment horizontal="left" vertical="center" wrapText="1" indent="1"/>
      <protection/>
    </xf>
    <xf numFmtId="0" fontId="13" fillId="0" borderId="3" xfId="19" applyFont="1" applyFill="1" applyBorder="1" applyAlignment="1" applyProtection="1">
      <alignment horizontal="left" vertical="center" wrapText="1" indent="1"/>
      <protection/>
    </xf>
    <xf numFmtId="164" fontId="13" fillId="0" borderId="4" xfId="1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9" applyFont="1" applyFill="1" applyProtection="1">
      <alignment/>
      <protection/>
    </xf>
    <xf numFmtId="49" fontId="14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15" fillId="0" borderId="9" xfId="0" applyFont="1" applyBorder="1" applyAlignment="1" applyProtection="1">
      <alignment horizontal="left" wrapText="1" indent="1"/>
      <protection/>
    </xf>
    <xf numFmtId="164" fontId="14" fillId="0" borderId="10" xfId="19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1" xfId="19" applyNumberFormat="1" applyFont="1" applyFill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wrapText="1" indent="1"/>
      <protection/>
    </xf>
    <xf numFmtId="164" fontId="14" fillId="0" borderId="13" xfId="1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horizontal="left" vertical="center" wrapText="1" indent="1"/>
      <protection/>
    </xf>
    <xf numFmtId="49" fontId="14" fillId="0" borderId="14" xfId="19" applyNumberFormat="1" applyFont="1" applyFill="1" applyBorder="1" applyAlignment="1" applyProtection="1">
      <alignment horizontal="left" vertical="center" wrapText="1" indent="1"/>
      <protection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6" fillId="0" borderId="3" xfId="0" applyFont="1" applyBorder="1" applyAlignment="1" applyProtection="1">
      <alignment horizontal="left" vertical="center" wrapText="1" indent="1"/>
      <protection/>
    </xf>
    <xf numFmtId="164" fontId="14" fillId="0" borderId="16" xfId="1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horizontal="left" indent="1"/>
      <protection/>
    </xf>
    <xf numFmtId="3" fontId="0" fillId="0" borderId="0" xfId="19" applyNumberFormat="1" applyFont="1" applyFill="1" applyProtection="1">
      <alignment/>
      <protection/>
    </xf>
    <xf numFmtId="0" fontId="13" fillId="0" borderId="2" xfId="19" applyFont="1" applyFill="1" applyBorder="1" applyAlignment="1" applyProtection="1">
      <alignment horizontal="left" vertical="center" wrapText="1"/>
      <protection/>
    </xf>
    <xf numFmtId="0" fontId="16" fillId="0" borderId="2" xfId="0" applyFont="1" applyBorder="1" applyAlignment="1" applyProtection="1">
      <alignment vertical="center" wrapText="1"/>
      <protection/>
    </xf>
    <xf numFmtId="0" fontId="15" fillId="0" borderId="15" xfId="0" applyFont="1" applyBorder="1" applyAlignment="1" applyProtection="1">
      <alignment vertical="center" wrapText="1"/>
      <protection/>
    </xf>
    <xf numFmtId="0" fontId="15" fillId="0" borderId="8" xfId="0" applyFont="1" applyBorder="1" applyAlignment="1" applyProtection="1">
      <alignment wrapText="1"/>
      <protection/>
    </xf>
    <xf numFmtId="0" fontId="15" fillId="0" borderId="11" xfId="0" applyFont="1" applyBorder="1" applyAlignment="1" applyProtection="1">
      <alignment wrapText="1"/>
      <protection/>
    </xf>
    <xf numFmtId="0" fontId="15" fillId="0" borderId="14" xfId="0" applyFont="1" applyBorder="1" applyAlignment="1" applyProtection="1">
      <alignment wrapText="1"/>
      <protection/>
    </xf>
    <xf numFmtId="164" fontId="13" fillId="0" borderId="4" xfId="1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8" xfId="0" applyFont="1" applyBorder="1" applyAlignment="1" applyProtection="1">
      <alignment wrapText="1"/>
      <protection/>
    </xf>
    <xf numFmtId="0" fontId="7" fillId="0" borderId="0" xfId="19" applyFont="1" applyFill="1" applyBorder="1" applyAlignment="1" applyProtection="1">
      <alignment horizontal="center" vertical="center" wrapText="1"/>
      <protection/>
    </xf>
    <xf numFmtId="0" fontId="7" fillId="0" borderId="0" xfId="19" applyFont="1" applyFill="1" applyBorder="1" applyAlignment="1" applyProtection="1">
      <alignment vertical="center" wrapText="1"/>
      <protection/>
    </xf>
    <xf numFmtId="164" fontId="7" fillId="0" borderId="0" xfId="19" applyNumberFormat="1" applyFont="1" applyFill="1" applyBorder="1" applyAlignment="1" applyProtection="1">
      <alignment horizontal="right" vertical="center" wrapText="1" indent="1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4" fillId="0" borderId="0" xfId="19" applyFill="1" applyAlignment="1" applyProtection="1">
      <alignment/>
      <protection/>
    </xf>
    <xf numFmtId="0" fontId="13" fillId="0" borderId="2" xfId="19" applyFont="1" applyFill="1" applyBorder="1" applyAlignment="1" applyProtection="1">
      <alignment horizontal="center" vertical="center" wrapText="1"/>
      <protection/>
    </xf>
    <xf numFmtId="0" fontId="13" fillId="0" borderId="3" xfId="19" applyFont="1" applyFill="1" applyBorder="1" applyAlignment="1" applyProtection="1">
      <alignment horizontal="center" vertical="center" wrapText="1"/>
      <protection/>
    </xf>
    <xf numFmtId="0" fontId="13" fillId="0" borderId="4" xfId="19" applyFont="1" applyFill="1" applyBorder="1" applyAlignment="1" applyProtection="1">
      <alignment horizontal="center" vertical="center" wrapText="1"/>
      <protection/>
    </xf>
    <xf numFmtId="0" fontId="13" fillId="0" borderId="5" xfId="19" applyFont="1" applyFill="1" applyBorder="1" applyAlignment="1" applyProtection="1">
      <alignment horizontal="left" vertical="center" wrapText="1" indent="1"/>
      <protection/>
    </xf>
    <xf numFmtId="0" fontId="13" fillId="0" borderId="6" xfId="19" applyFont="1" applyFill="1" applyBorder="1" applyAlignment="1" applyProtection="1">
      <alignment vertical="center" wrapText="1"/>
      <protection/>
    </xf>
    <xf numFmtId="164" fontId="13" fillId="0" borderId="7" xfId="19" applyNumberFormat="1" applyFont="1" applyFill="1" applyBorder="1" applyAlignment="1" applyProtection="1">
      <alignment horizontal="right" vertical="center" wrapText="1" indent="1"/>
      <protection/>
    </xf>
    <xf numFmtId="49" fontId="14" fillId="0" borderId="19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20" xfId="19" applyFont="1" applyFill="1" applyBorder="1" applyAlignment="1" applyProtection="1">
      <alignment horizontal="left" vertical="center" wrapText="1" indent="1"/>
      <protection/>
    </xf>
    <xf numFmtId="164" fontId="14" fillId="0" borderId="21" xfId="1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2" xfId="19" applyFont="1" applyFill="1" applyBorder="1" applyAlignment="1" applyProtection="1">
      <alignment horizontal="left" vertical="center" wrapText="1" indent="1"/>
      <protection/>
    </xf>
    <xf numFmtId="0" fontId="14" fillId="0" borderId="22" xfId="19" applyFont="1" applyFill="1" applyBorder="1" applyAlignment="1" applyProtection="1">
      <alignment horizontal="left" vertical="center" wrapText="1" indent="1"/>
      <protection/>
    </xf>
    <xf numFmtId="0" fontId="14" fillId="0" borderId="0" xfId="19" applyFont="1" applyFill="1" applyBorder="1" applyAlignment="1" applyProtection="1">
      <alignment horizontal="left" vertical="center" wrapText="1" indent="1"/>
      <protection/>
    </xf>
    <xf numFmtId="0" fontId="14" fillId="0" borderId="15" xfId="19" applyFont="1" applyFill="1" applyBorder="1" applyAlignment="1" applyProtection="1">
      <alignment horizontal="left" vertical="center" wrapText="1" indent="6"/>
      <protection/>
    </xf>
    <xf numFmtId="0" fontId="14" fillId="0" borderId="12" xfId="19" applyFont="1" applyFill="1" applyBorder="1" applyAlignment="1" applyProtection="1">
      <alignment horizontal="left" indent="6"/>
      <protection/>
    </xf>
    <xf numFmtId="0" fontId="14" fillId="0" borderId="12" xfId="19" applyFont="1" applyFill="1" applyBorder="1" applyAlignment="1" applyProtection="1">
      <alignment horizontal="left" vertical="center" wrapText="1" indent="6"/>
      <protection/>
    </xf>
    <xf numFmtId="49" fontId="14" fillId="0" borderId="23" xfId="19" applyNumberFormat="1" applyFont="1" applyFill="1" applyBorder="1" applyAlignment="1" applyProtection="1">
      <alignment horizontal="left" vertical="center" wrapText="1" indent="1"/>
      <protection/>
    </xf>
    <xf numFmtId="49" fontId="14" fillId="0" borderId="24" xfId="19" applyNumberFormat="1" applyFont="1" applyFill="1" applyBorder="1" applyAlignment="1" applyProtection="1">
      <alignment horizontal="left" vertical="center" wrapText="1" indent="1"/>
      <protection/>
    </xf>
    <xf numFmtId="0" fontId="14" fillId="0" borderId="25" xfId="19" applyFont="1" applyFill="1" applyBorder="1" applyAlignment="1" applyProtection="1">
      <alignment horizontal="left" vertical="center" wrapText="1" indent="7"/>
      <protection/>
    </xf>
    <xf numFmtId="164" fontId="14" fillId="0" borderId="26" xfId="1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19" applyFont="1" applyFill="1" applyBorder="1" applyAlignment="1" applyProtection="1">
      <alignment horizontal="left" vertical="center" wrapText="1" indent="1"/>
      <protection/>
    </xf>
    <xf numFmtId="0" fontId="13" fillId="0" borderId="18" xfId="19" applyFont="1" applyFill="1" applyBorder="1" applyAlignment="1" applyProtection="1">
      <alignment vertical="center" wrapText="1"/>
      <protection/>
    </xf>
    <xf numFmtId="164" fontId="13" fillId="0" borderId="27" xfId="19" applyNumberFormat="1" applyFont="1" applyFill="1" applyBorder="1" applyAlignment="1" applyProtection="1">
      <alignment horizontal="right" vertical="center" wrapText="1" indent="1"/>
      <protection/>
    </xf>
    <xf numFmtId="0" fontId="14" fillId="0" borderId="15" xfId="19" applyFont="1" applyFill="1" applyBorder="1" applyAlignment="1" applyProtection="1">
      <alignment horizontal="left" vertical="center" wrapText="1" indent="1"/>
      <protection/>
    </xf>
    <xf numFmtId="164" fontId="14" fillId="0" borderId="28" xfId="1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9" xfId="19" applyFont="1" applyFill="1" applyBorder="1" applyAlignment="1" applyProtection="1">
      <alignment horizontal="left" vertical="center" wrapText="1" indent="6"/>
      <protection/>
    </xf>
    <xf numFmtId="164" fontId="14" fillId="0" borderId="29" xfId="1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9" xfId="19" applyFont="1" applyFill="1" applyBorder="1" applyAlignment="1" applyProtection="1">
      <alignment horizontal="left" vertical="center" wrapText="1" indent="1"/>
      <protection/>
    </xf>
    <xf numFmtId="0" fontId="14" fillId="0" borderId="30" xfId="19" applyFont="1" applyFill="1" applyBorder="1" applyAlignment="1" applyProtection="1">
      <alignment horizontal="left" vertical="center" wrapText="1" indent="1"/>
      <protection/>
    </xf>
    <xf numFmtId="164" fontId="16" fillId="0" borderId="4" xfId="0" applyNumberFormat="1" applyFont="1" applyBorder="1" applyAlignment="1" applyProtection="1">
      <alignment horizontal="right" vertical="center" wrapText="1" indent="1"/>
      <protection/>
    </xf>
    <xf numFmtId="164" fontId="16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Border="1" applyAlignment="1" applyProtection="1">
      <alignment horizontal="right" vertical="center" wrapText="1" indent="1"/>
      <protection/>
    </xf>
    <xf numFmtId="0" fontId="18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16" fillId="0" borderId="17" xfId="0" applyFont="1" applyBorder="1" applyAlignment="1" applyProtection="1">
      <alignment horizontal="left" vertical="center" wrapText="1" indent="1"/>
      <protection/>
    </xf>
    <xf numFmtId="0" fontId="17" fillId="0" borderId="18" xfId="0" applyFont="1" applyBorder="1" applyAlignment="1" applyProtection="1">
      <alignment horizontal="left" vertical="center" wrapText="1" indent="1"/>
      <protection/>
    </xf>
    <xf numFmtId="0" fontId="13" fillId="0" borderId="3" xfId="19" applyFont="1" applyFill="1" applyBorder="1" applyAlignment="1" applyProtection="1">
      <alignment vertical="center" wrapText="1"/>
      <protection/>
    </xf>
    <xf numFmtId="0" fontId="4" fillId="0" borderId="0" xfId="19" applyFill="1" applyBorder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right" vertical="center"/>
      <protection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3" xfId="0" applyNumberFormat="1" applyFont="1" applyFill="1" applyBorder="1" applyAlignment="1" applyProtection="1">
      <alignment horizontal="center" vertical="center" wrapText="1"/>
      <protection/>
    </xf>
    <xf numFmtId="164" fontId="12" fillId="0" borderId="4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2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4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9" xfId="19" applyFont="1" applyFill="1" applyBorder="1" applyAlignment="1" applyProtection="1">
      <alignment horizontal="lef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6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3"/>
      <protection locked="0"/>
    </xf>
    <xf numFmtId="164" fontId="1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0" xfId="0" applyFont="1" applyAlignment="1">
      <alignment horizontal="center"/>
    </xf>
    <xf numFmtId="3" fontId="6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indent="1"/>
    </xf>
    <xf numFmtId="3" fontId="12" fillId="0" borderId="0" xfId="0" applyNumberFormat="1" applyFont="1" applyFill="1" applyAlignment="1">
      <alignment horizontal="right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indent="1"/>
    </xf>
    <xf numFmtId="0" fontId="23" fillId="0" borderId="0" xfId="19" applyFont="1" applyFill="1">
      <alignment/>
      <protection/>
    </xf>
    <xf numFmtId="164" fontId="24" fillId="0" borderId="0" xfId="19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5" fontId="20" fillId="0" borderId="15" xfId="19" applyNumberFormat="1" applyFont="1" applyFill="1" applyBorder="1" applyAlignment="1">
      <alignment horizontal="center" vertical="center" wrapText="1"/>
      <protection/>
    </xf>
    <xf numFmtId="0" fontId="0" fillId="0" borderId="2" xfId="19" applyFont="1" applyFill="1" applyBorder="1" applyAlignment="1">
      <alignment horizontal="center" vertical="center"/>
      <protection/>
    </xf>
    <xf numFmtId="0" fontId="0" fillId="0" borderId="3" xfId="19" applyFont="1" applyFill="1" applyBorder="1" applyAlignment="1">
      <alignment horizontal="center" vertical="center"/>
      <protection/>
    </xf>
    <xf numFmtId="0" fontId="0" fillId="0" borderId="4" xfId="19" applyFont="1" applyFill="1" applyBorder="1" applyAlignment="1">
      <alignment horizontal="center" vertical="center"/>
      <protection/>
    </xf>
    <xf numFmtId="0" fontId="0" fillId="0" borderId="8" xfId="19" applyFont="1" applyFill="1" applyBorder="1" applyAlignment="1">
      <alignment horizontal="center" vertical="center"/>
      <protection/>
    </xf>
    <xf numFmtId="0" fontId="0" fillId="0" borderId="9" xfId="19" applyFont="1" applyFill="1" applyBorder="1" applyProtection="1">
      <alignment/>
      <protection locked="0"/>
    </xf>
    <xf numFmtId="167" fontId="26" fillId="0" borderId="9" xfId="15" applyNumberFormat="1" applyFont="1" applyFill="1" applyBorder="1" applyAlignment="1" applyProtection="1">
      <alignment/>
      <protection locked="0"/>
    </xf>
    <xf numFmtId="167" fontId="26" fillId="0" borderId="10" xfId="15" applyNumberFormat="1" applyFont="1" applyFill="1" applyBorder="1" applyAlignment="1" applyProtection="1">
      <alignment/>
      <protection/>
    </xf>
    <xf numFmtId="0" fontId="0" fillId="0" borderId="11" xfId="19" applyFont="1" applyFill="1" applyBorder="1" applyAlignment="1">
      <alignment horizontal="center" vertical="center"/>
      <protection/>
    </xf>
    <xf numFmtId="0" fontId="0" fillId="0" borderId="12" xfId="19" applyFont="1" applyFill="1" applyBorder="1" applyProtection="1">
      <alignment/>
      <protection locked="0"/>
    </xf>
    <xf numFmtId="167" fontId="26" fillId="0" borderId="12" xfId="15" applyNumberFormat="1" applyFont="1" applyFill="1" applyBorder="1" applyAlignment="1" applyProtection="1">
      <alignment/>
      <protection locked="0"/>
    </xf>
    <xf numFmtId="167" fontId="26" fillId="0" borderId="13" xfId="15" applyNumberFormat="1" applyFont="1" applyFill="1" applyBorder="1" applyAlignment="1" applyProtection="1">
      <alignment/>
      <protection/>
    </xf>
    <xf numFmtId="0" fontId="0" fillId="0" borderId="14" xfId="19" applyFont="1" applyFill="1" applyBorder="1" applyAlignment="1">
      <alignment horizontal="center" vertical="center"/>
      <protection/>
    </xf>
    <xf numFmtId="0" fontId="0" fillId="0" borderId="15" xfId="19" applyFont="1" applyFill="1" applyBorder="1" applyProtection="1">
      <alignment/>
      <protection locked="0"/>
    </xf>
    <xf numFmtId="167" fontId="26" fillId="0" borderId="15" xfId="15" applyNumberFormat="1" applyFont="1" applyFill="1" applyBorder="1" applyAlignment="1" applyProtection="1">
      <alignment/>
      <protection locked="0"/>
    </xf>
    <xf numFmtId="0" fontId="20" fillId="0" borderId="2" xfId="19" applyFont="1" applyFill="1" applyBorder="1" applyAlignment="1">
      <alignment horizontal="center" vertical="center"/>
      <protection/>
    </xf>
    <xf numFmtId="0" fontId="20" fillId="0" borderId="3" xfId="19" applyFont="1" applyFill="1" applyBorder="1">
      <alignment/>
      <protection/>
    </xf>
    <xf numFmtId="167" fontId="27" fillId="0" borderId="3" xfId="19" applyNumberFormat="1" applyFont="1" applyFill="1" applyBorder="1">
      <alignment/>
      <protection/>
    </xf>
    <xf numFmtId="167" fontId="27" fillId="0" borderId="4" xfId="19" applyNumberFormat="1" applyFont="1" applyFill="1" applyBorder="1">
      <alignment/>
      <protection/>
    </xf>
    <xf numFmtId="0" fontId="24" fillId="0" borderId="0" xfId="19" applyFont="1" applyFill="1">
      <alignment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13" fillId="0" borderId="19" xfId="19" applyFont="1" applyFill="1" applyBorder="1" applyAlignment="1" applyProtection="1">
      <alignment horizontal="center" vertical="center" wrapText="1"/>
      <protection/>
    </xf>
    <xf numFmtId="0" fontId="13" fillId="0" borderId="20" xfId="19" applyFont="1" applyFill="1" applyBorder="1" applyAlignment="1" applyProtection="1">
      <alignment horizontal="center" vertical="center" wrapText="1"/>
      <protection/>
    </xf>
    <xf numFmtId="0" fontId="13" fillId="0" borderId="21" xfId="19" applyFont="1" applyFill="1" applyBorder="1" applyAlignment="1" applyProtection="1">
      <alignment horizontal="center" vertical="center" wrapText="1"/>
      <protection/>
    </xf>
    <xf numFmtId="0" fontId="14" fillId="0" borderId="2" xfId="19" applyFont="1" applyFill="1" applyBorder="1" applyAlignment="1" applyProtection="1">
      <alignment horizontal="center" vertical="center"/>
      <protection/>
    </xf>
    <xf numFmtId="0" fontId="13" fillId="0" borderId="3" xfId="19" applyFont="1" applyFill="1" applyBorder="1" applyAlignment="1" applyProtection="1">
      <alignment horizontal="center" vertical="center"/>
      <protection/>
    </xf>
    <xf numFmtId="0" fontId="13" fillId="0" borderId="4" xfId="19" applyFont="1" applyFill="1" applyBorder="1" applyAlignment="1" applyProtection="1">
      <alignment horizontal="center" vertical="center"/>
      <protection/>
    </xf>
    <xf numFmtId="0" fontId="14" fillId="0" borderId="19" xfId="19" applyFont="1" applyFill="1" applyBorder="1" applyAlignment="1" applyProtection="1">
      <alignment horizontal="center" vertical="center"/>
      <protection/>
    </xf>
    <xf numFmtId="0" fontId="14" fillId="0" borderId="9" xfId="19" applyFont="1" applyFill="1" applyBorder="1" applyProtection="1">
      <alignment/>
      <protection/>
    </xf>
    <xf numFmtId="167" fontId="14" fillId="0" borderId="40" xfId="15" applyNumberFormat="1" applyFont="1" applyFill="1" applyBorder="1" applyAlignment="1" applyProtection="1">
      <alignment/>
      <protection locked="0"/>
    </xf>
    <xf numFmtId="0" fontId="14" fillId="0" borderId="11" xfId="19" applyFont="1" applyFill="1" applyBorder="1" applyAlignment="1" applyProtection="1">
      <alignment horizontal="center" vertical="center"/>
      <protection/>
    </xf>
    <xf numFmtId="0" fontId="29" fillId="0" borderId="12" xfId="0" applyFont="1" applyBorder="1" applyAlignment="1">
      <alignment horizontal="justify" wrapText="1"/>
    </xf>
    <xf numFmtId="167" fontId="14" fillId="0" borderId="28" xfId="15" applyNumberFormat="1" applyFont="1" applyFill="1" applyBorder="1" applyAlignment="1" applyProtection="1">
      <alignment/>
      <protection locked="0"/>
    </xf>
    <xf numFmtId="0" fontId="29" fillId="0" borderId="12" xfId="0" applyFont="1" applyBorder="1" applyAlignment="1">
      <alignment wrapText="1"/>
    </xf>
    <xf numFmtId="0" fontId="14" fillId="0" borderId="14" xfId="19" applyFont="1" applyFill="1" applyBorder="1" applyAlignment="1" applyProtection="1">
      <alignment horizontal="center" vertical="center"/>
      <protection/>
    </xf>
    <xf numFmtId="167" fontId="14" fillId="0" borderId="29" xfId="15" applyNumberFormat="1" applyFont="1" applyFill="1" applyBorder="1" applyAlignment="1" applyProtection="1">
      <alignment/>
      <protection locked="0"/>
    </xf>
    <xf numFmtId="0" fontId="29" fillId="0" borderId="25" xfId="0" applyFont="1" applyBorder="1" applyAlignment="1">
      <alignment wrapText="1"/>
    </xf>
    <xf numFmtId="167" fontId="13" fillId="0" borderId="4" xfId="15" applyNumberFormat="1" applyFont="1" applyFill="1" applyBorder="1" applyAlignment="1" applyProtection="1">
      <alignment/>
      <protection/>
    </xf>
    <xf numFmtId="0" fontId="14" fillId="0" borderId="20" xfId="19" applyFont="1" applyFill="1" applyBorder="1" applyProtection="1">
      <alignment/>
      <protection locked="0"/>
    </xf>
    <xf numFmtId="167" fontId="14" fillId="0" borderId="21" xfId="15" applyNumberFormat="1" applyFont="1" applyFill="1" applyBorder="1" applyAlignment="1" applyProtection="1">
      <alignment/>
      <protection locked="0"/>
    </xf>
    <xf numFmtId="0" fontId="14" fillId="0" borderId="12" xfId="19" applyFont="1" applyFill="1" applyBorder="1" applyProtection="1">
      <alignment/>
      <protection locked="0"/>
    </xf>
    <xf numFmtId="167" fontId="14" fillId="0" borderId="13" xfId="15" applyNumberFormat="1" applyFont="1" applyFill="1" applyBorder="1" applyAlignment="1" applyProtection="1">
      <alignment/>
      <protection locked="0"/>
    </xf>
    <xf numFmtId="0" fontId="14" fillId="0" borderId="15" xfId="19" applyFont="1" applyFill="1" applyBorder="1" applyProtection="1">
      <alignment/>
      <protection locked="0"/>
    </xf>
    <xf numFmtId="167" fontId="14" fillId="0" borderId="16" xfId="15" applyNumberFormat="1" applyFont="1" applyFill="1" applyBorder="1" applyAlignment="1" applyProtection="1">
      <alignment/>
      <protection locked="0"/>
    </xf>
    <xf numFmtId="0" fontId="13" fillId="0" borderId="2" xfId="19" applyFont="1" applyFill="1" applyBorder="1" applyAlignment="1" applyProtection="1">
      <alignment horizontal="center" vertical="center"/>
      <protection/>
    </xf>
    <xf numFmtId="0" fontId="13" fillId="0" borderId="3" xfId="19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horizontal="right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18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3" xfId="0" applyNumberFormat="1" applyFill="1" applyBorder="1" applyAlignment="1" applyProtection="1">
      <alignment horizontal="left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/>
    </xf>
    <xf numFmtId="164" fontId="12" fillId="0" borderId="2" xfId="0" applyNumberFormat="1" applyFont="1" applyFill="1" applyBorder="1" applyAlignment="1" applyProtection="1">
      <alignment horizontal="left" vertical="center" wrapText="1"/>
      <protection/>
    </xf>
    <xf numFmtId="164" fontId="13" fillId="0" borderId="3" xfId="0" applyNumberFormat="1" applyFont="1" applyFill="1" applyBorder="1" applyAlignment="1" applyProtection="1">
      <alignment vertical="center" wrapText="1"/>
      <protection/>
    </xf>
    <xf numFmtId="164" fontId="13" fillId="2" borderId="3" xfId="0" applyNumberFormat="1" applyFont="1" applyFill="1" applyBorder="1" applyAlignment="1" applyProtection="1">
      <alignment vertical="center" wrapText="1"/>
      <protection/>
    </xf>
    <xf numFmtId="164" fontId="13" fillId="0" borderId="4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vertical="center" wrapText="1"/>
    </xf>
    <xf numFmtId="164" fontId="12" fillId="0" borderId="4" xfId="0" applyNumberFormat="1" applyFont="1" applyFill="1" applyBorder="1" applyAlignment="1" applyProtection="1">
      <alignment horizontal="center" wrapText="1"/>
      <protection/>
    </xf>
    <xf numFmtId="164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vertical="center" wrapText="1"/>
      <protection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12" fillId="0" borderId="3" xfId="0" applyNumberFormat="1" applyFont="1" applyFill="1" applyBorder="1" applyAlignment="1" applyProtection="1">
      <alignment vertical="center" wrapText="1"/>
      <protection/>
    </xf>
    <xf numFmtId="164" fontId="12" fillId="2" borderId="3" xfId="0" applyNumberFormat="1" applyFont="1" applyFill="1" applyBorder="1" applyAlignment="1" applyProtection="1">
      <alignment vertical="center" wrapText="1"/>
      <protection/>
    </xf>
    <xf numFmtId="164" fontId="1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2" fillId="0" borderId="6" xfId="0" applyFont="1" applyFill="1" applyBorder="1" applyAlignment="1" applyProtection="1">
      <alignment horizontal="center" vertical="center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vertical="center"/>
      <protection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49" fontId="21" fillId="0" borderId="11" xfId="0" applyNumberFormat="1" applyFont="1" applyFill="1" applyBorder="1" applyAlignment="1" applyProtection="1">
      <alignment horizontal="left" vertical="center" indent="1"/>
      <protection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vertical="center"/>
      <protection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3" fontId="14" fillId="0" borderId="13" xfId="0" applyNumberFormat="1" applyFont="1" applyFill="1" applyBorder="1" applyAlignment="1" applyProtection="1">
      <alignment vertical="center"/>
      <protection/>
    </xf>
    <xf numFmtId="49" fontId="14" fillId="0" borderId="14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49" fontId="12" fillId="0" borderId="2" xfId="0" applyNumberFormat="1" applyFont="1" applyFill="1" applyBorder="1" applyAlignment="1" applyProtection="1">
      <alignment vertical="center"/>
      <protection/>
    </xf>
    <xf numFmtId="3" fontId="14" fillId="0" borderId="3" xfId="0" applyNumberFormat="1" applyFont="1" applyFill="1" applyBorder="1" applyAlignment="1" applyProtection="1">
      <alignment vertical="center"/>
      <protection/>
    </xf>
    <xf numFmtId="3" fontId="14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Fill="1" applyAlignment="1" applyProtection="1">
      <alignment vertical="center" wrapText="1"/>
      <protection/>
    </xf>
    <xf numFmtId="0" fontId="30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0" fontId="12" fillId="0" borderId="42" xfId="0" applyFont="1" applyFill="1" applyBorder="1" applyAlignment="1" applyProtection="1">
      <alignment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49" fontId="12" fillId="0" borderId="43" xfId="0" applyNumberFormat="1" applyFont="1" applyFill="1" applyBorder="1" applyAlignment="1" applyProtection="1">
      <alignment horizontal="right" vertical="center" indent="1"/>
      <protection/>
    </xf>
    <xf numFmtId="0" fontId="1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>
      <alignment vertical="center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8" xfId="19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vertical="center" wrapText="1"/>
    </xf>
    <xf numFmtId="49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4" fillId="0" borderId="14" xfId="19" applyNumberFormat="1" applyFont="1" applyFill="1" applyBorder="1" applyAlignment="1" applyProtection="1">
      <alignment horizontal="center" vertical="center" wrapText="1"/>
      <protection/>
    </xf>
    <xf numFmtId="164" fontId="14" fillId="0" borderId="10" xfId="19" applyNumberFormat="1" applyFont="1" applyFill="1" applyBorder="1" applyAlignment="1" applyProtection="1">
      <alignment horizontal="right" vertical="center" wrapText="1" indent="1"/>
      <protection/>
    </xf>
    <xf numFmtId="0" fontId="16" fillId="0" borderId="2" xfId="0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8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0" borderId="14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0" applyFont="1" applyFill="1" applyAlignment="1">
      <alignment vertical="center" wrapText="1"/>
    </xf>
    <xf numFmtId="49" fontId="14" fillId="0" borderId="19" xfId="19" applyNumberFormat="1" applyFont="1" applyFill="1" applyBorder="1" applyAlignment="1" applyProtection="1">
      <alignment horizontal="center" vertical="center" wrapText="1"/>
      <protection/>
    </xf>
    <xf numFmtId="49" fontId="14" fillId="0" borderId="23" xfId="19" applyNumberFormat="1" applyFont="1" applyFill="1" applyBorder="1" applyAlignment="1" applyProtection="1">
      <alignment horizontal="center" vertical="center" wrapText="1"/>
      <protection/>
    </xf>
    <xf numFmtId="49" fontId="14" fillId="0" borderId="24" xfId="19" applyNumberFormat="1" applyFont="1" applyFill="1" applyBorder="1" applyAlignment="1" applyProtection="1">
      <alignment horizontal="center" vertical="center" wrapText="1"/>
      <protection/>
    </xf>
    <xf numFmtId="0" fontId="14" fillId="0" borderId="25" xfId="19" applyFont="1" applyFill="1" applyBorder="1" applyAlignment="1" applyProtection="1">
      <alignment horizontal="left" vertical="center" wrapText="1" indent="6"/>
      <protection/>
    </xf>
    <xf numFmtId="168" fontId="0" fillId="0" borderId="0" xfId="0" applyNumberFormat="1" applyFill="1" applyAlignment="1">
      <alignment vertical="center" wrapText="1"/>
    </xf>
    <xf numFmtId="49" fontId="13" fillId="0" borderId="2" xfId="19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 applyProtection="1">
      <alignment horizontal="left" vertical="center"/>
      <protection/>
    </xf>
    <xf numFmtId="0" fontId="20" fillId="0" borderId="48" xfId="0" applyFont="1" applyFill="1" applyBorder="1" applyAlignment="1" applyProtection="1">
      <alignment vertical="center" wrapText="1"/>
      <protection/>
    </xf>
    <xf numFmtId="3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5" xfId="0" applyFont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49" fontId="12" fillId="0" borderId="43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center" wrapText="1" indent="1"/>
      <protection/>
    </xf>
    <xf numFmtId="0" fontId="31" fillId="0" borderId="0" xfId="0" applyFont="1" applyFill="1" applyAlignment="1" applyProtection="1">
      <alignment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4" fontId="1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19" applyFont="1" applyFill="1" applyBorder="1" applyAlignment="1" applyProtection="1">
      <alignment horizontal="lef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" xfId="0" applyFont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left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19" fillId="0" borderId="0" xfId="0" applyFont="1" applyFill="1" applyAlignment="1" applyProtection="1">
      <alignment vertical="center" wrapText="1"/>
      <protection/>
    </xf>
    <xf numFmtId="0" fontId="12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 horizontal="right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vertical="center" wrapText="1"/>
      <protection/>
    </xf>
    <xf numFmtId="164" fontId="14" fillId="0" borderId="9" xfId="0" applyNumberFormat="1" applyFont="1" applyFill="1" applyBorder="1" applyAlignment="1" applyProtection="1">
      <alignment vertical="center"/>
      <protection locked="0"/>
    </xf>
    <xf numFmtId="164" fontId="13" fillId="0" borderId="10" xfId="0" applyNumberFormat="1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/>
      <protection locked="0"/>
    </xf>
    <xf numFmtId="164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164" fontId="14" fillId="0" borderId="15" xfId="0" applyNumberFormat="1" applyFont="1" applyFill="1" applyBorder="1" applyAlignment="1" applyProtection="1">
      <alignment vertical="center"/>
      <protection locked="0"/>
    </xf>
    <xf numFmtId="164" fontId="13" fillId="0" borderId="16" xfId="0" applyNumberFormat="1" applyFont="1" applyFill="1" applyBorder="1" applyAlignment="1" applyProtection="1">
      <alignment vertical="center"/>
      <protection/>
    </xf>
    <xf numFmtId="0" fontId="13" fillId="0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 wrapText="1"/>
      <protection/>
    </xf>
    <xf numFmtId="164" fontId="13" fillId="0" borderId="3" xfId="0" applyNumberFormat="1" applyFont="1" applyFill="1" applyBorder="1" applyAlignment="1" applyProtection="1">
      <alignment vertical="center"/>
      <protection/>
    </xf>
    <xf numFmtId="164" fontId="13" fillId="0" borderId="4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0" fontId="0" fillId="0" borderId="49" xfId="0" applyFill="1" applyBorder="1" applyAlignment="1" applyProtection="1">
      <alignment/>
      <protection/>
    </xf>
    <xf numFmtId="0" fontId="11" fillId="0" borderId="49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19" applyFont="1" applyFill="1">
      <alignment/>
      <protection/>
    </xf>
    <xf numFmtId="0" fontId="4" fillId="0" borderId="0" xfId="19" applyFont="1" applyFill="1" applyAlignment="1">
      <alignment horizontal="right" vertical="center" indent="1"/>
      <protection/>
    </xf>
    <xf numFmtId="0" fontId="4" fillId="0" borderId="0" xfId="19" applyFill="1">
      <alignment/>
      <protection/>
    </xf>
    <xf numFmtId="0" fontId="12" fillId="0" borderId="48" xfId="19" applyFont="1" applyFill="1" applyBorder="1" applyAlignment="1" applyProtection="1">
      <alignment horizontal="center" vertical="center" wrapText="1"/>
      <protection/>
    </xf>
    <xf numFmtId="0" fontId="12" fillId="0" borderId="38" xfId="19" applyFont="1" applyFill="1" applyBorder="1" applyAlignment="1" applyProtection="1">
      <alignment horizontal="center" vertical="center" wrapText="1"/>
      <protection/>
    </xf>
    <xf numFmtId="0" fontId="13" fillId="0" borderId="38" xfId="19" applyFont="1" applyFill="1" applyBorder="1" applyAlignment="1" applyProtection="1">
      <alignment horizontal="center" vertical="center" wrapText="1"/>
      <protection/>
    </xf>
    <xf numFmtId="0" fontId="14" fillId="0" borderId="0" xfId="19" applyFont="1" applyFill="1">
      <alignment/>
      <protection/>
    </xf>
    <xf numFmtId="164" fontId="13" fillId="0" borderId="3" xfId="19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1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9" applyFont="1" applyFill="1">
      <alignment/>
      <protection/>
    </xf>
    <xf numFmtId="164" fontId="14" fillId="0" borderId="9" xfId="1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1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19" applyFont="1" applyFill="1">
      <alignment/>
      <protection/>
    </xf>
    <xf numFmtId="164" fontId="13" fillId="0" borderId="3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1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19" applyFont="1" applyFill="1" applyBorder="1" applyAlignment="1" applyProtection="1">
      <alignment horizontal="center" vertical="center" wrapText="1"/>
      <protection/>
    </xf>
    <xf numFmtId="0" fontId="7" fillId="0" borderId="51" xfId="19" applyFont="1" applyFill="1" applyBorder="1" applyAlignment="1" applyProtection="1">
      <alignment vertical="center" wrapText="1"/>
      <protection/>
    </xf>
    <xf numFmtId="164" fontId="7" fillId="0" borderId="51" xfId="19" applyNumberFormat="1" applyFont="1" applyFill="1" applyBorder="1" applyAlignment="1" applyProtection="1">
      <alignment horizontal="right" vertical="center" wrapText="1" indent="1"/>
      <protection/>
    </xf>
    <xf numFmtId="0" fontId="14" fillId="0" borderId="51" xfId="19" applyFont="1" applyFill="1" applyBorder="1" applyAlignment="1" applyProtection="1">
      <alignment horizontal="right" vertical="center" wrapText="1" indent="1"/>
      <protection locked="0"/>
    </xf>
    <xf numFmtId="164" fontId="14" fillId="0" borderId="51" xfId="1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19" applyFont="1" applyFill="1" applyBorder="1">
      <alignment/>
      <protection/>
    </xf>
    <xf numFmtId="164" fontId="13" fillId="0" borderId="6" xfId="19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19" applyNumberFormat="1" applyFont="1" applyFill="1" applyBorder="1" applyAlignment="1" applyProtection="1">
      <alignment horizontal="right" vertical="center" wrapText="1" indent="1"/>
      <protection/>
    </xf>
    <xf numFmtId="164" fontId="14" fillId="0" borderId="20" xfId="1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1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1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19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19" applyNumberFormat="1" applyFont="1" applyFill="1" applyBorder="1" applyAlignment="1" applyProtection="1">
      <alignment horizontal="right" vertical="center" wrapText="1" indent="1"/>
      <protection/>
    </xf>
    <xf numFmtId="164" fontId="16" fillId="0" borderId="3" xfId="0" applyNumberFormat="1" applyFont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Border="1" applyAlignment="1" applyProtection="1">
      <alignment horizontal="right" vertical="center" wrapText="1" indent="1"/>
      <protection/>
    </xf>
    <xf numFmtId="164" fontId="16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" xfId="0" applyNumberFormat="1" applyFont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/>
    </xf>
    <xf numFmtId="0" fontId="7" fillId="0" borderId="0" xfId="19" applyFont="1" applyFill="1">
      <alignment/>
      <protection/>
    </xf>
    <xf numFmtId="164" fontId="11" fillId="0" borderId="0" xfId="0" applyNumberFormat="1" applyFont="1" applyFill="1" applyAlignment="1" applyProtection="1">
      <alignment horizontal="right"/>
      <protection/>
    </xf>
    <xf numFmtId="164" fontId="24" fillId="0" borderId="0" xfId="0" applyNumberFormat="1" applyFont="1" applyFill="1" applyAlignment="1" applyProtection="1">
      <alignment vertical="center"/>
      <protection/>
    </xf>
    <xf numFmtId="164" fontId="12" fillId="0" borderId="54" xfId="0" applyNumberFormat="1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/>
      <protection/>
    </xf>
    <xf numFmtId="164" fontId="13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center" vertical="center" wrapText="1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31" xfId="0" applyNumberFormat="1" applyFont="1" applyFill="1" applyBorder="1" applyAlignment="1" applyProtection="1">
      <alignment vertical="center" wrapText="1"/>
      <protection/>
    </xf>
    <xf numFmtId="164" fontId="26" fillId="0" borderId="2" xfId="0" applyNumberFormat="1" applyFont="1" applyFill="1" applyBorder="1" applyAlignment="1" applyProtection="1">
      <alignment vertical="center" wrapText="1"/>
      <protection/>
    </xf>
    <xf numFmtId="164" fontId="26" fillId="0" borderId="3" xfId="0" applyNumberFormat="1" applyFont="1" applyFill="1" applyBorder="1" applyAlignment="1" applyProtection="1">
      <alignment vertical="center" wrapText="1"/>
      <protection/>
    </xf>
    <xf numFmtId="164" fontId="26" fillId="0" borderId="4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33" xfId="0" applyNumberFormat="1" applyFont="1" applyFill="1" applyBorder="1" applyAlignment="1" applyProtection="1">
      <alignment vertical="center" wrapText="1"/>
      <protection locked="0"/>
    </xf>
    <xf numFmtId="164" fontId="26" fillId="0" borderId="11" xfId="0" applyNumberFormat="1" applyFont="1" applyFill="1" applyBorder="1" applyAlignment="1" applyProtection="1">
      <alignment vertical="center" wrapText="1"/>
      <protection locked="0"/>
    </xf>
    <xf numFmtId="164" fontId="26" fillId="0" borderId="12" xfId="0" applyNumberFormat="1" applyFont="1" applyFill="1" applyBorder="1" applyAlignment="1" applyProtection="1">
      <alignment vertical="center" wrapText="1"/>
      <protection locked="0"/>
    </xf>
    <xf numFmtId="164" fontId="26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49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56" xfId="0" applyNumberFormat="1" applyFont="1" applyFill="1" applyBorder="1" applyAlignment="1" applyProtection="1">
      <alignment vertical="center"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164" fontId="26" fillId="0" borderId="15" xfId="0" applyNumberFormat="1" applyFont="1" applyFill="1" applyBorder="1" applyAlignment="1" applyProtection="1">
      <alignment vertical="center" wrapText="1"/>
      <protection locked="0"/>
    </xf>
    <xf numFmtId="164" fontId="26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56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36" xfId="0" applyNumberFormat="1" applyFont="1" applyFill="1" applyBorder="1" applyAlignment="1" applyProtection="1">
      <alignment vertical="center" wrapTex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164" fontId="26" fillId="0" borderId="30" xfId="0" applyNumberFormat="1" applyFont="1" applyFill="1" applyBorder="1" applyAlignment="1" applyProtection="1">
      <alignment vertical="center" wrapText="1"/>
      <protection locked="0"/>
    </xf>
    <xf numFmtId="164" fontId="26" fillId="0" borderId="37" xfId="0" applyNumberFormat="1" applyFont="1" applyFill="1" applyBorder="1" applyAlignment="1" applyProtection="1">
      <alignment vertical="center" wrapText="1"/>
      <protection locked="0"/>
    </xf>
    <xf numFmtId="164" fontId="14" fillId="0" borderId="36" xfId="0" applyNumberFormat="1" applyFont="1" applyFill="1" applyBorder="1" applyAlignment="1" applyProtection="1">
      <alignment vertical="center" wrapText="1"/>
      <protection/>
    </xf>
    <xf numFmtId="164" fontId="26" fillId="2" borderId="55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164" fontId="31" fillId="0" borderId="0" xfId="0" applyNumberFormat="1" applyFont="1" applyFill="1" applyAlignment="1">
      <alignment vertical="center" wrapText="1"/>
    </xf>
    <xf numFmtId="164" fontId="11" fillId="0" borderId="0" xfId="0" applyNumberFormat="1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 applyProtection="1">
      <alignment horizontal="lef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left" vertical="center" wrapText="1" indent="8"/>
      <protection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0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20" applyFill="1" applyProtection="1">
      <alignment/>
      <protection/>
    </xf>
    <xf numFmtId="0" fontId="4" fillId="0" borderId="0" xfId="20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12" fillId="0" borderId="5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/>
      <protection/>
    </xf>
    <xf numFmtId="0" fontId="12" fillId="0" borderId="7" xfId="20" applyFont="1" applyFill="1" applyBorder="1" applyAlignment="1" applyProtection="1">
      <alignment horizontal="center" vertical="center"/>
      <protection/>
    </xf>
    <xf numFmtId="0" fontId="14" fillId="0" borderId="2" xfId="20" applyFont="1" applyFill="1" applyBorder="1" applyAlignment="1" applyProtection="1">
      <alignment horizontal="left" vertical="center" indent="1"/>
      <protection/>
    </xf>
    <xf numFmtId="0" fontId="4" fillId="0" borderId="0" xfId="20" applyFill="1" applyAlignment="1" applyProtection="1">
      <alignment vertical="center"/>
      <protection/>
    </xf>
    <xf numFmtId="0" fontId="14" fillId="0" borderId="23" xfId="20" applyFont="1" applyFill="1" applyBorder="1" applyAlignment="1" applyProtection="1">
      <alignment horizontal="left" vertical="center" indent="1"/>
      <protection/>
    </xf>
    <xf numFmtId="0" fontId="14" fillId="0" borderId="30" xfId="20" applyFont="1" applyFill="1" applyBorder="1" applyAlignment="1" applyProtection="1">
      <alignment horizontal="left" vertical="center" wrapText="1" indent="1"/>
      <protection/>
    </xf>
    <xf numFmtId="164" fontId="35" fillId="0" borderId="30" xfId="20" applyNumberFormat="1" applyFont="1" applyFill="1" applyBorder="1" applyAlignment="1" applyProtection="1">
      <alignment vertical="center"/>
      <protection locked="0"/>
    </xf>
    <xf numFmtId="164" fontId="14" fillId="0" borderId="37" xfId="20" applyNumberFormat="1" applyFont="1" applyFill="1" applyBorder="1" applyAlignment="1" applyProtection="1">
      <alignment vertical="center"/>
      <protection/>
    </xf>
    <xf numFmtId="0" fontId="14" fillId="0" borderId="11" xfId="20" applyFont="1" applyFill="1" applyBorder="1" applyAlignment="1" applyProtection="1">
      <alignment horizontal="left" vertical="center" indent="1"/>
      <protection/>
    </xf>
    <xf numFmtId="0" fontId="14" fillId="0" borderId="12" xfId="20" applyFont="1" applyFill="1" applyBorder="1" applyAlignment="1" applyProtection="1">
      <alignment horizontal="left" vertical="center" wrapText="1" indent="1"/>
      <protection/>
    </xf>
    <xf numFmtId="164" fontId="35" fillId="0" borderId="12" xfId="20" applyNumberFormat="1" applyFont="1" applyFill="1" applyBorder="1" applyAlignment="1" applyProtection="1">
      <alignment vertical="center"/>
      <protection locked="0"/>
    </xf>
    <xf numFmtId="164" fontId="14" fillId="0" borderId="13" xfId="20" applyNumberFormat="1" applyFont="1" applyFill="1" applyBorder="1" applyAlignment="1" applyProtection="1">
      <alignment vertical="center"/>
      <protection/>
    </xf>
    <xf numFmtId="0" fontId="4" fillId="0" borderId="0" xfId="20" applyFill="1" applyAlignment="1" applyProtection="1">
      <alignment vertical="center"/>
      <protection locked="0"/>
    </xf>
    <xf numFmtId="0" fontId="14" fillId="0" borderId="9" xfId="20" applyFont="1" applyFill="1" applyBorder="1" applyAlignment="1" applyProtection="1">
      <alignment horizontal="left" vertical="center" wrapText="1" indent="1"/>
      <protection/>
    </xf>
    <xf numFmtId="164" fontId="35" fillId="0" borderId="9" xfId="20" applyNumberFormat="1" applyFont="1" applyFill="1" applyBorder="1" applyAlignment="1" applyProtection="1">
      <alignment vertical="center"/>
      <protection locked="0"/>
    </xf>
    <xf numFmtId="164" fontId="14" fillId="0" borderId="10" xfId="20" applyNumberFormat="1" applyFont="1" applyFill="1" applyBorder="1" applyAlignment="1" applyProtection="1">
      <alignment vertical="center"/>
      <protection/>
    </xf>
    <xf numFmtId="0" fontId="14" fillId="0" borderId="12" xfId="20" applyFont="1" applyFill="1" applyBorder="1" applyAlignment="1" applyProtection="1">
      <alignment horizontal="left" vertical="center" indent="1"/>
      <protection/>
    </xf>
    <xf numFmtId="0" fontId="12" fillId="0" borderId="3" xfId="20" applyFont="1" applyFill="1" applyBorder="1" applyAlignment="1" applyProtection="1">
      <alignment horizontal="left" vertical="center" indent="1"/>
      <protection/>
    </xf>
    <xf numFmtId="164" fontId="36" fillId="0" borderId="3" xfId="20" applyNumberFormat="1" applyFont="1" applyFill="1" applyBorder="1" applyAlignment="1" applyProtection="1">
      <alignment vertical="center"/>
      <protection/>
    </xf>
    <xf numFmtId="164" fontId="13" fillId="0" borderId="4" xfId="20" applyNumberFormat="1" applyFont="1" applyFill="1" applyBorder="1" applyAlignment="1" applyProtection="1">
      <alignment vertical="center"/>
      <protection/>
    </xf>
    <xf numFmtId="0" fontId="14" fillId="0" borderId="8" xfId="20" applyFont="1" applyFill="1" applyBorder="1" applyAlignment="1" applyProtection="1">
      <alignment horizontal="left" vertical="center" indent="1"/>
      <protection/>
    </xf>
    <xf numFmtId="0" fontId="14" fillId="0" borderId="9" xfId="20" applyFont="1" applyFill="1" applyBorder="1" applyAlignment="1" applyProtection="1">
      <alignment horizontal="left" vertical="center" indent="1"/>
      <protection/>
    </xf>
    <xf numFmtId="0" fontId="13" fillId="0" borderId="2" xfId="20" applyFont="1" applyFill="1" applyBorder="1" applyAlignment="1" applyProtection="1">
      <alignment horizontal="left" vertical="center" indent="1"/>
      <protection/>
    </xf>
    <xf numFmtId="0" fontId="12" fillId="0" borderId="3" xfId="20" applyFont="1" applyFill="1" applyBorder="1" applyAlignment="1" applyProtection="1">
      <alignment horizontal="left" indent="1"/>
      <protection/>
    </xf>
    <xf numFmtId="164" fontId="36" fillId="0" borderId="3" xfId="20" applyNumberFormat="1" applyFont="1" applyFill="1" applyBorder="1" applyProtection="1">
      <alignment/>
      <protection/>
    </xf>
    <xf numFmtId="164" fontId="13" fillId="0" borderId="4" xfId="20" applyNumberFormat="1" applyFont="1" applyFill="1" applyBorder="1" applyProtection="1">
      <alignment/>
      <protection/>
    </xf>
    <xf numFmtId="0" fontId="0" fillId="0" borderId="0" xfId="20" applyFont="1" applyFill="1" applyProtection="1">
      <alignment/>
      <protection/>
    </xf>
    <xf numFmtId="0" fontId="24" fillId="0" borderId="0" xfId="20" applyFont="1" applyFill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right"/>
      <protection/>
    </xf>
    <xf numFmtId="0" fontId="17" fillId="0" borderId="5" xfId="0" applyFont="1" applyFill="1" applyBorder="1" applyAlignment="1" applyProtection="1">
      <alignment horizontal="center" vertical="center" wrapText="1"/>
      <protection/>
    </xf>
    <xf numFmtId="0" fontId="17" fillId="0" borderId="7" xfId="0" applyFont="1" applyFill="1" applyBorder="1" applyAlignment="1" applyProtection="1">
      <alignment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5" fillId="0" borderId="58" xfId="0" applyFont="1" applyFill="1" applyBorder="1" applyAlignment="1" applyProtection="1">
      <alignment horizontal="left" vertical="center" wrapText="1"/>
      <protection locked="0"/>
    </xf>
    <xf numFmtId="164" fontId="15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6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/>
      <protection locked="0"/>
    </xf>
    <xf numFmtId="0" fontId="15" fillId="0" borderId="61" xfId="0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vertical="center" wrapText="1"/>
      <protection/>
    </xf>
    <xf numFmtId="164" fontId="16" fillId="0" borderId="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20" fillId="0" borderId="2" xfId="0" applyFont="1" applyBorder="1" applyAlignment="1" applyProtection="1">
      <alignment horizontal="center" vertical="center" wrapText="1"/>
      <protection/>
    </xf>
    <xf numFmtId="0" fontId="20" fillId="0" borderId="3" xfId="0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right" vertical="center" indent="1"/>
      <protection/>
    </xf>
    <xf numFmtId="0" fontId="6" fillId="0" borderId="30" xfId="0" applyFont="1" applyBorder="1" applyAlignment="1" applyProtection="1">
      <alignment horizontal="left" vertical="center" indent="1"/>
      <protection locked="0"/>
    </xf>
    <xf numFmtId="0" fontId="6" fillId="0" borderId="30" xfId="0" applyFont="1" applyBorder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 horizontal="right" vertical="center" indent="1"/>
      <protection locked="0"/>
    </xf>
    <xf numFmtId="0" fontId="14" fillId="0" borderId="11" xfId="0" applyFont="1" applyBorder="1" applyAlignment="1" applyProtection="1">
      <alignment horizontal="right" vertical="center" indent="1"/>
      <protection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/>
      <protection locked="0"/>
    </xf>
    <xf numFmtId="3" fontId="26" fillId="0" borderId="13" xfId="0" applyNumberFormat="1" applyFont="1" applyBorder="1" applyAlignment="1" applyProtection="1">
      <alignment horizontal="right" vertical="center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3" fontId="26" fillId="0" borderId="13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3" fontId="26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0" fillId="3" borderId="31" xfId="0" applyNumberFormat="1" applyFont="1" applyFill="1" applyBorder="1" applyAlignment="1" applyProtection="1">
      <alignment horizontal="left" vertical="center" wrapText="1" indent="2"/>
      <protection/>
    </xf>
    <xf numFmtId="3" fontId="27" fillId="0" borderId="4" xfId="0" applyNumberFormat="1" applyFont="1" applyFill="1" applyBorder="1" applyAlignment="1" applyProtection="1">
      <alignment horizontal="right" vertical="center" indent="1"/>
      <protection/>
    </xf>
    <xf numFmtId="0" fontId="14" fillId="0" borderId="51" xfId="19" applyFont="1" applyFill="1" applyBorder="1" applyAlignment="1" applyProtection="1">
      <alignment horizontal="right" vertical="center" wrapText="1" indent="1"/>
      <protection/>
    </xf>
    <xf numFmtId="164" fontId="14" fillId="0" borderId="51" xfId="1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9" applyFont="1" applyFill="1" applyBorder="1" applyProtection="1">
      <alignment/>
      <protection/>
    </xf>
    <xf numFmtId="0" fontId="13" fillId="0" borderId="52" xfId="19" applyFont="1" applyFill="1" applyBorder="1" applyAlignment="1" applyProtection="1">
      <alignment horizontal="center" vertical="center" wrapText="1"/>
      <protection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35" fillId="0" borderId="30" xfId="20" applyNumberFormat="1" applyFont="1" applyFill="1" applyBorder="1" applyAlignment="1" applyProtection="1">
      <alignment vertical="center"/>
      <protection/>
    </xf>
    <xf numFmtId="164" fontId="14" fillId="0" borderId="37" xfId="20" applyNumberFormat="1" applyFont="1" applyFill="1" applyBorder="1" applyAlignment="1" applyProtection="1">
      <alignment horizontal="center" vertical="center"/>
      <protection/>
    </xf>
    <xf numFmtId="164" fontId="13" fillId="0" borderId="4" xfId="20" applyNumberFormat="1" applyFont="1" applyFill="1" applyBorder="1" applyAlignment="1" applyProtection="1">
      <alignment horizontal="right" vertical="center"/>
      <protection/>
    </xf>
    <xf numFmtId="164" fontId="13" fillId="0" borderId="4" xfId="20" applyNumberFormat="1" applyFont="1" applyFill="1" applyBorder="1" applyAlignment="1" applyProtection="1">
      <alignment horizontal="center"/>
      <protection/>
    </xf>
    <xf numFmtId="0" fontId="20" fillId="0" borderId="20" xfId="19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 applyProtection="1">
      <alignment horizontal="center"/>
      <protection/>
    </xf>
    <xf numFmtId="164" fontId="10" fillId="0" borderId="1" xfId="19" applyNumberFormat="1" applyFont="1" applyFill="1" applyBorder="1" applyAlignment="1" applyProtection="1">
      <alignment horizontal="left" vertical="center"/>
      <protection/>
    </xf>
    <xf numFmtId="164" fontId="7" fillId="0" borderId="0" xfId="19" applyNumberFormat="1" applyFont="1" applyFill="1" applyBorder="1" applyAlignment="1" applyProtection="1">
      <alignment horizontal="center" vertical="center"/>
      <protection/>
    </xf>
    <xf numFmtId="164" fontId="10" fillId="0" borderId="1" xfId="19" applyNumberFormat="1" applyFont="1" applyFill="1" applyBorder="1" applyAlignment="1" applyProtection="1">
      <alignment horizontal="left"/>
      <protection/>
    </xf>
    <xf numFmtId="164" fontId="22" fillId="0" borderId="51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textRotation="180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19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20" fillId="0" borderId="5" xfId="19" applyFont="1" applyFill="1" applyBorder="1" applyAlignment="1">
      <alignment horizontal="center" vertical="center" wrapText="1"/>
      <protection/>
    </xf>
    <xf numFmtId="0" fontId="20" fillId="0" borderId="6" xfId="19" applyFont="1" applyFill="1" applyBorder="1" applyAlignment="1">
      <alignment horizontal="center" vertical="center" wrapText="1"/>
      <protection/>
    </xf>
    <xf numFmtId="0" fontId="20" fillId="0" borderId="7" xfId="19" applyFont="1" applyFill="1" applyBorder="1" applyAlignment="1">
      <alignment horizontal="center" vertical="center" wrapText="1"/>
      <protection/>
    </xf>
    <xf numFmtId="0" fontId="12" fillId="0" borderId="2" xfId="19" applyFont="1" applyFill="1" applyBorder="1" applyAlignment="1" applyProtection="1">
      <alignment horizontal="left"/>
      <protection/>
    </xf>
    <xf numFmtId="0" fontId="14" fillId="0" borderId="51" xfId="19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left" indent="1"/>
      <protection locked="0"/>
    </xf>
    <xf numFmtId="0" fontId="14" fillId="0" borderId="21" xfId="0" applyFont="1" applyFill="1" applyBorder="1" applyAlignment="1" applyProtection="1">
      <alignment horizontal="right" indent="1"/>
      <protection locked="0"/>
    </xf>
    <xf numFmtId="0" fontId="14" fillId="0" borderId="14" xfId="0" applyFont="1" applyFill="1" applyBorder="1" applyAlignment="1" applyProtection="1">
      <alignment horizontal="left" indent="1"/>
      <protection locked="0"/>
    </xf>
    <xf numFmtId="0" fontId="14" fillId="0" borderId="16" xfId="0" applyFont="1" applyFill="1" applyBorder="1" applyAlignment="1" applyProtection="1">
      <alignment horizontal="right" indent="1"/>
      <protection locked="0"/>
    </xf>
    <xf numFmtId="0" fontId="12" fillId="0" borderId="2" xfId="0" applyFont="1" applyFill="1" applyBorder="1" applyAlignment="1" applyProtection="1">
      <alignment horizontal="left" indent="1"/>
      <protection/>
    </xf>
    <xf numFmtId="0" fontId="13" fillId="0" borderId="4" xfId="0" applyFont="1" applyFill="1" applyBorder="1" applyAlignment="1" applyProtection="1">
      <alignment horizontal="right" indent="1"/>
      <protection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19" fillId="0" borderId="34" xfId="0" applyNumberFormat="1" applyFont="1" applyFill="1" applyBorder="1" applyAlignment="1" applyProtection="1">
      <alignment horizontal="center" textRotation="180" wrapText="1"/>
      <protection/>
    </xf>
    <xf numFmtId="164" fontId="12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1" xfId="0" applyNumberFormat="1" applyFont="1" applyFill="1" applyBorder="1" applyAlignment="1" applyProtection="1">
      <alignment horizontal="center" vertical="center"/>
      <protection/>
    </xf>
    <xf numFmtId="164" fontId="12" fillId="0" borderId="62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>
      <alignment horizontal="center" wrapText="1"/>
    </xf>
    <xf numFmtId="0" fontId="14" fillId="0" borderId="51" xfId="0" applyFont="1" applyFill="1" applyBorder="1" applyAlignment="1">
      <alignment horizontal="justify" vertical="center" wrapText="1"/>
    </xf>
    <xf numFmtId="0" fontId="7" fillId="0" borderId="0" xfId="20" applyFont="1" applyFill="1" applyBorder="1" applyAlignment="1" applyProtection="1">
      <alignment horizontal="center" wrapText="1"/>
      <protection/>
    </xf>
    <xf numFmtId="0" fontId="10" fillId="0" borderId="4" xfId="20" applyFont="1" applyFill="1" applyBorder="1" applyAlignment="1" applyProtection="1">
      <alignment horizontal="left" vertical="center" inden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textRotation="180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>
      <alignment horizontal="right"/>
      <protection/>
    </xf>
    <xf numFmtId="0" fontId="12" fillId="0" borderId="2" xfId="0" applyFont="1" applyBorder="1" applyAlignment="1" applyProtection="1">
      <alignment horizontal="left" vertical="center" indent="2"/>
      <protection/>
    </xf>
    <xf numFmtId="0" fontId="7" fillId="0" borderId="0" xfId="20" applyFont="1" applyFill="1" applyBorder="1" applyAlignment="1" applyProtection="1">
      <alignment horizontal="center" wrapText="1"/>
      <protection locked="0"/>
    </xf>
  </cellXfs>
  <cellStyles count="10">
    <cellStyle name="Normal" xfId="0"/>
    <cellStyle name="Comma" xfId="15"/>
    <cellStyle name="Comma [0]" xfId="16"/>
    <cellStyle name="Hiperhivatkozás" xfId="17"/>
    <cellStyle name="Már látott hiperhivatkozás" xfId="18"/>
    <cellStyle name="Normál_KVRENMUNKA" xfId="19"/>
    <cellStyle name="Normál_SEGEDLETEK" xfId="20"/>
    <cellStyle name="Currency" xfId="21"/>
    <cellStyle name="Currency [0]" xfId="22"/>
    <cellStyle name="Percent" xfId="23"/>
  </cellStyles>
  <dxfs count="2">
    <dxf>
      <font>
        <b val="0"/>
        <color rgb="FFFF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CC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="128" zoomScaleNormal="128" workbookViewId="0" topLeftCell="A1">
      <selection activeCell="A31" sqref="A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" t="s">
        <v>0</v>
      </c>
    </row>
    <row r="4" spans="1:2" ht="12.75">
      <c r="A4" s="2"/>
      <c r="B4" s="2"/>
    </row>
    <row r="5" spans="1:2" s="5" customFormat="1" ht="15.75">
      <c r="A5" s="3" t="s">
        <v>1</v>
      </c>
      <c r="B5" s="4"/>
    </row>
    <row r="6" spans="1:2" ht="12.75">
      <c r="A6" s="2"/>
      <c r="B6" s="2"/>
    </row>
    <row r="7" spans="1:2" ht="12.75">
      <c r="A7" s="2" t="s">
        <v>2</v>
      </c>
      <c r="B7" s="2" t="s">
        <v>3</v>
      </c>
    </row>
    <row r="8" spans="1:2" ht="12.75">
      <c r="A8" s="2" t="s">
        <v>4</v>
      </c>
      <c r="B8" s="2" t="s">
        <v>5</v>
      </c>
    </row>
    <row r="9" spans="1:2" ht="12.75">
      <c r="A9" s="2" t="s">
        <v>6</v>
      </c>
      <c r="B9" s="2" t="s">
        <v>7</v>
      </c>
    </row>
    <row r="10" spans="1:2" ht="12.75">
      <c r="A10" s="2"/>
      <c r="B10" s="2"/>
    </row>
    <row r="11" spans="1:2" ht="12.75">
      <c r="A11" s="2"/>
      <c r="B11" s="2"/>
    </row>
    <row r="12" spans="1:2" s="5" customFormat="1" ht="15.75">
      <c r="A12" s="3" t="str">
        <f>+CONCATENATE(LEFT(A5,4),". évi előirányzat KIADÁSOK")</f>
        <v>2017. évi előirányzat KIADÁSOK</v>
      </c>
      <c r="B12" s="4"/>
    </row>
    <row r="13" spans="1:2" ht="12.75">
      <c r="A13" s="2"/>
      <c r="B13" s="2"/>
    </row>
    <row r="14" spans="1:2" ht="12.75">
      <c r="A14" s="2" t="s">
        <v>8</v>
      </c>
      <c r="B14" s="2" t="s">
        <v>9</v>
      </c>
    </row>
    <row r="15" spans="1:2" ht="12.75">
      <c r="A15" s="2" t="s">
        <v>10</v>
      </c>
      <c r="B15" s="2" t="s">
        <v>11</v>
      </c>
    </row>
    <row r="16" spans="1:2" ht="12.75">
      <c r="A16" s="2" t="s">
        <v>12</v>
      </c>
      <c r="B16" s="2" t="s">
        <v>13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zoomScale="128" zoomScaleNormal="128" workbookViewId="0" topLeftCell="A1">
      <selection activeCell="C6" sqref="C6"/>
    </sheetView>
  </sheetViews>
  <sheetFormatPr defaultColWidth="9.00390625" defaultRowHeight="12.75"/>
  <cols>
    <col min="1" max="1" width="5.625" style="146" customWidth="1"/>
    <col min="2" max="2" width="68.625" style="146" customWidth="1"/>
    <col min="3" max="3" width="19.50390625" style="146" customWidth="1"/>
    <col min="4" max="16384" width="9.375" style="146" customWidth="1"/>
  </cols>
  <sheetData>
    <row r="1" spans="1:3" ht="33" customHeight="1">
      <c r="A1" s="568" t="s">
        <v>378</v>
      </c>
      <c r="B1" s="568"/>
      <c r="C1" s="568"/>
    </row>
    <row r="2" spans="1:4" ht="15.75" customHeight="1">
      <c r="A2" s="147"/>
      <c r="B2" s="147"/>
      <c r="C2" s="169" t="str">
        <f>'2.2.sz.mell  '!E2</f>
        <v>Forintban!</v>
      </c>
      <c r="D2" s="148"/>
    </row>
    <row r="3" spans="1:3" ht="26.25" customHeight="1">
      <c r="A3" s="170" t="s">
        <v>372</v>
      </c>
      <c r="B3" s="171" t="s">
        <v>379</v>
      </c>
      <c r="C3" s="172" t="str">
        <f>+'1.1.sz.mell.'!C3</f>
        <v>2017. évi előirányzat</v>
      </c>
    </row>
    <row r="4" spans="1:3" ht="15">
      <c r="A4" s="173"/>
      <c r="B4" s="174" t="s">
        <v>19</v>
      </c>
      <c r="C4" s="175" t="s">
        <v>20</v>
      </c>
    </row>
    <row r="5" spans="1:3" ht="15">
      <c r="A5" s="176" t="s">
        <v>21</v>
      </c>
      <c r="B5" s="177" t="s">
        <v>380</v>
      </c>
      <c r="C5" s="178">
        <v>55000000</v>
      </c>
    </row>
    <row r="6" spans="1:3" ht="24.75">
      <c r="A6" s="179" t="s">
        <v>35</v>
      </c>
      <c r="B6" s="180" t="s">
        <v>381</v>
      </c>
      <c r="C6" s="181">
        <v>16250000</v>
      </c>
    </row>
    <row r="7" spans="1:3" ht="15">
      <c r="A7" s="179" t="s">
        <v>49</v>
      </c>
      <c r="B7" s="182" t="s">
        <v>382</v>
      </c>
      <c r="C7" s="181"/>
    </row>
    <row r="8" spans="1:3" ht="24.75">
      <c r="A8" s="179" t="s">
        <v>246</v>
      </c>
      <c r="B8" s="182" t="s">
        <v>383</v>
      </c>
      <c r="C8" s="181"/>
    </row>
    <row r="9" spans="1:3" ht="15">
      <c r="A9" s="183" t="s">
        <v>79</v>
      </c>
      <c r="B9" s="182" t="s">
        <v>384</v>
      </c>
      <c r="C9" s="184"/>
    </row>
    <row r="10" spans="1:3" ht="15">
      <c r="A10" s="179" t="s">
        <v>103</v>
      </c>
      <c r="B10" s="185" t="s">
        <v>385</v>
      </c>
      <c r="C10" s="181"/>
    </row>
    <row r="11" spans="1:3" ht="15">
      <c r="A11" s="574" t="s">
        <v>386</v>
      </c>
      <c r="B11" s="574"/>
      <c r="C11" s="186">
        <f>SUM(C5:C10)</f>
        <v>71250000</v>
      </c>
    </row>
    <row r="12" spans="1:3" ht="23.25" customHeight="1">
      <c r="A12" s="575" t="s">
        <v>387</v>
      </c>
      <c r="B12" s="575"/>
      <c r="C12" s="575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4.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zoomScale="128" zoomScaleNormal="128" workbookViewId="0" topLeftCell="A1">
      <selection activeCell="B12" sqref="B12"/>
    </sheetView>
  </sheetViews>
  <sheetFormatPr defaultColWidth="9.00390625" defaultRowHeight="12.75"/>
  <cols>
    <col min="1" max="1" width="5.625" style="146" customWidth="1"/>
    <col min="2" max="2" width="66.875" style="146" customWidth="1"/>
    <col min="3" max="3" width="27.00390625" style="146" customWidth="1"/>
    <col min="4" max="16384" width="9.375" style="146" customWidth="1"/>
  </cols>
  <sheetData>
    <row r="1" spans="1:3" ht="33" customHeight="1">
      <c r="A1" s="568" t="str">
        <f>+CONCATENATE("Elek Város Önkormányzat ",CONCATENATE(LEFT(ÖSSZEFÜGGÉSEK!A5,4),". évi adósságot keletkeztető fejlesztési céljai"))</f>
        <v>Elek Város Önkormányzat 2017. évi adósságot keletkeztető fejlesztési céljai</v>
      </c>
      <c r="B1" s="568"/>
      <c r="C1" s="568"/>
    </row>
    <row r="2" spans="1:4" ht="15.75" customHeight="1">
      <c r="A2" s="147"/>
      <c r="B2" s="147"/>
      <c r="C2" s="169" t="str">
        <f>'4.sz.mell.'!C2</f>
        <v>Forintban!</v>
      </c>
      <c r="D2" s="148"/>
    </row>
    <row r="3" spans="1:3" ht="26.25" customHeight="1">
      <c r="A3" s="170" t="s">
        <v>372</v>
      </c>
      <c r="B3" s="171" t="s">
        <v>388</v>
      </c>
      <c r="C3" s="172" t="s">
        <v>389</v>
      </c>
    </row>
    <row r="4" spans="1:3" ht="15">
      <c r="A4" s="173"/>
      <c r="B4" s="174" t="s">
        <v>19</v>
      </c>
      <c r="C4" s="175" t="s">
        <v>20</v>
      </c>
    </row>
    <row r="5" spans="1:3" ht="15">
      <c r="A5" s="176" t="s">
        <v>21</v>
      </c>
      <c r="B5" s="187"/>
      <c r="C5" s="188"/>
    </row>
    <row r="6" spans="1:3" ht="15">
      <c r="A6" s="179" t="s">
        <v>35</v>
      </c>
      <c r="B6" s="189"/>
      <c r="C6" s="190"/>
    </row>
    <row r="7" spans="1:3" ht="15">
      <c r="A7" s="183" t="s">
        <v>49</v>
      </c>
      <c r="B7" s="191"/>
      <c r="C7" s="192"/>
    </row>
    <row r="8" spans="1:3" s="168" customFormat="1" ht="17.25" customHeight="1">
      <c r="A8" s="193" t="s">
        <v>246</v>
      </c>
      <c r="B8" s="194" t="s">
        <v>390</v>
      </c>
      <c r="C8" s="186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5. melléklet a ...../2017.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="128" zoomScaleNormal="128" workbookViewId="0" topLeftCell="A1">
      <selection activeCell="F7" sqref="F7"/>
    </sheetView>
  </sheetViews>
  <sheetFormatPr defaultColWidth="9.00390625" defaultRowHeight="12.75"/>
  <cols>
    <col min="1" max="1" width="47.125" style="195" customWidth="1"/>
    <col min="2" max="2" width="15.625" style="196" customWidth="1"/>
    <col min="3" max="3" width="16.375" style="196" customWidth="1"/>
    <col min="4" max="4" width="18.00390625" style="196" customWidth="1"/>
    <col min="5" max="5" width="16.625" style="196" customWidth="1"/>
    <col min="6" max="6" width="18.875" style="88" customWidth="1"/>
    <col min="7" max="8" width="12.875" style="196" customWidth="1"/>
    <col min="9" max="9" width="13.875" style="196" customWidth="1"/>
    <col min="10" max="16384" width="9.375" style="196" customWidth="1"/>
  </cols>
  <sheetData>
    <row r="1" spans="1:6" ht="25.5" customHeight="1">
      <c r="A1" s="576" t="s">
        <v>391</v>
      </c>
      <c r="B1" s="576"/>
      <c r="C1" s="576"/>
      <c r="D1" s="576"/>
      <c r="E1" s="576"/>
      <c r="F1" s="576"/>
    </row>
    <row r="2" spans="1:6" ht="22.5" customHeight="1">
      <c r="A2" s="89"/>
      <c r="B2" s="88"/>
      <c r="C2" s="88"/>
      <c r="D2" s="88"/>
      <c r="E2" s="88"/>
      <c r="F2" s="197" t="str">
        <f>'5.sz.mell.'!C2</f>
        <v>Forintban!</v>
      </c>
    </row>
    <row r="3" spans="1:6" s="198" customFormat="1" ht="44.25" customHeight="1">
      <c r="A3" s="91" t="s">
        <v>392</v>
      </c>
      <c r="B3" s="92" t="s">
        <v>393</v>
      </c>
      <c r="C3" s="92" t="s">
        <v>394</v>
      </c>
      <c r="D3" s="92" t="str">
        <f>+CONCATENATE("Felhasználás   ",LEFT(ÖSSZEFÜGGÉSEK!A5,4)-1,". XII. 31-ig")</f>
        <v>Felhasználás   2016. XII. 31-ig</v>
      </c>
      <c r="E3" s="92" t="str">
        <f>+'1.1.sz.mell.'!C3</f>
        <v>2017. évi előirányzat</v>
      </c>
      <c r="F3" s="93" t="str">
        <f>+CONCATENATE(LEFT(ÖSSZEFÜGGÉSEK!A5,4),". utáni szükséglet")</f>
        <v>2017. utáni szükséglet</v>
      </c>
    </row>
    <row r="4" spans="1:6" s="88" customFormat="1" ht="12" customHeight="1">
      <c r="A4" s="199" t="s">
        <v>19</v>
      </c>
      <c r="B4" s="200" t="s">
        <v>20</v>
      </c>
      <c r="C4" s="200" t="s">
        <v>288</v>
      </c>
      <c r="D4" s="200" t="s">
        <v>289</v>
      </c>
      <c r="E4" s="200" t="s">
        <v>376</v>
      </c>
      <c r="F4" s="201" t="s">
        <v>395</v>
      </c>
    </row>
    <row r="5" spans="1:6" ht="23.25" customHeight="1">
      <c r="A5" s="202" t="s">
        <v>396</v>
      </c>
      <c r="B5" s="203">
        <v>5859000</v>
      </c>
      <c r="C5" s="204"/>
      <c r="D5" s="203"/>
      <c r="E5" s="203"/>
      <c r="F5" s="205">
        <f aca="true" t="shared" si="0" ref="F5:F23">B5-D5-E5</f>
        <v>5859000</v>
      </c>
    </row>
    <row r="6" spans="1:6" ht="15.75" customHeight="1">
      <c r="A6" s="202" t="s">
        <v>397</v>
      </c>
      <c r="B6" s="203">
        <v>2675000</v>
      </c>
      <c r="C6" s="204"/>
      <c r="D6" s="203"/>
      <c r="E6" s="203"/>
      <c r="F6" s="205">
        <f t="shared" si="0"/>
        <v>2675000</v>
      </c>
    </row>
    <row r="7" spans="1:6" ht="15.75" customHeight="1">
      <c r="A7" s="202" t="s">
        <v>398</v>
      </c>
      <c r="B7" s="203">
        <v>18000000</v>
      </c>
      <c r="C7" s="204"/>
      <c r="D7" s="203"/>
      <c r="E7" s="203"/>
      <c r="F7" s="205">
        <f t="shared" si="0"/>
        <v>18000000</v>
      </c>
    </row>
    <row r="8" spans="1:6" ht="15.75" customHeight="1">
      <c r="A8" s="202" t="s">
        <v>399</v>
      </c>
      <c r="B8" s="203">
        <v>2987000</v>
      </c>
      <c r="C8" s="204"/>
      <c r="D8" s="203"/>
      <c r="E8" s="203"/>
      <c r="F8" s="205">
        <f t="shared" si="0"/>
        <v>2987000</v>
      </c>
    </row>
    <row r="9" spans="1:6" ht="15.75" customHeight="1">
      <c r="A9" s="206" t="s">
        <v>400</v>
      </c>
      <c r="B9" s="203">
        <v>150000</v>
      </c>
      <c r="C9" s="204"/>
      <c r="D9" s="203"/>
      <c r="E9" s="203"/>
      <c r="F9" s="205">
        <f t="shared" si="0"/>
        <v>150000</v>
      </c>
    </row>
    <row r="10" spans="1:6" ht="15.75" customHeight="1">
      <c r="A10" s="202"/>
      <c r="B10" s="203"/>
      <c r="C10" s="204"/>
      <c r="D10" s="203"/>
      <c r="E10" s="203"/>
      <c r="F10" s="205">
        <f t="shared" si="0"/>
        <v>0</v>
      </c>
    </row>
    <row r="11" spans="1:6" ht="15.75" customHeight="1">
      <c r="A11" s="207"/>
      <c r="B11" s="203"/>
      <c r="C11" s="204"/>
      <c r="D11" s="203"/>
      <c r="E11" s="203"/>
      <c r="F11" s="205">
        <f t="shared" si="0"/>
        <v>0</v>
      </c>
    </row>
    <row r="12" spans="1:6" ht="15.75" customHeight="1">
      <c r="A12" s="202"/>
      <c r="B12" s="203"/>
      <c r="C12" s="204"/>
      <c r="D12" s="203"/>
      <c r="E12" s="203"/>
      <c r="F12" s="205">
        <f t="shared" si="0"/>
        <v>0</v>
      </c>
    </row>
    <row r="13" spans="1:6" ht="15.75" customHeight="1">
      <c r="A13" s="202"/>
      <c r="B13" s="203"/>
      <c r="C13" s="204"/>
      <c r="D13" s="203"/>
      <c r="E13" s="203"/>
      <c r="F13" s="205">
        <f t="shared" si="0"/>
        <v>0</v>
      </c>
    </row>
    <row r="14" spans="1:6" ht="15.75" customHeight="1">
      <c r="A14" s="202"/>
      <c r="B14" s="203"/>
      <c r="C14" s="204"/>
      <c r="D14" s="203"/>
      <c r="E14" s="203"/>
      <c r="F14" s="205">
        <f t="shared" si="0"/>
        <v>0</v>
      </c>
    </row>
    <row r="15" spans="1:6" ht="15.75" customHeight="1">
      <c r="A15" s="202"/>
      <c r="B15" s="203"/>
      <c r="C15" s="204"/>
      <c r="D15" s="203"/>
      <c r="E15" s="203"/>
      <c r="F15" s="205">
        <f t="shared" si="0"/>
        <v>0</v>
      </c>
    </row>
    <row r="16" spans="1:6" ht="15.75" customHeight="1">
      <c r="A16" s="202"/>
      <c r="B16" s="203"/>
      <c r="C16" s="204"/>
      <c r="D16" s="203"/>
      <c r="E16" s="203"/>
      <c r="F16" s="205">
        <f t="shared" si="0"/>
        <v>0</v>
      </c>
    </row>
    <row r="17" spans="1:6" ht="15.75" customHeight="1">
      <c r="A17" s="202"/>
      <c r="B17" s="203"/>
      <c r="C17" s="204"/>
      <c r="D17" s="203"/>
      <c r="E17" s="203"/>
      <c r="F17" s="205">
        <f t="shared" si="0"/>
        <v>0</v>
      </c>
    </row>
    <row r="18" spans="1:6" ht="15.75" customHeight="1">
      <c r="A18" s="202"/>
      <c r="B18" s="203"/>
      <c r="C18" s="204"/>
      <c r="D18" s="203"/>
      <c r="E18" s="203"/>
      <c r="F18" s="205">
        <f t="shared" si="0"/>
        <v>0</v>
      </c>
    </row>
    <row r="19" spans="1:6" ht="15.75" customHeight="1">
      <c r="A19" s="202"/>
      <c r="B19" s="203"/>
      <c r="C19" s="204"/>
      <c r="D19" s="203"/>
      <c r="E19" s="203"/>
      <c r="F19" s="205">
        <f t="shared" si="0"/>
        <v>0</v>
      </c>
    </row>
    <row r="20" spans="1:6" ht="15.75" customHeight="1">
      <c r="A20" s="202"/>
      <c r="B20" s="203"/>
      <c r="C20" s="204"/>
      <c r="D20" s="203"/>
      <c r="E20" s="203"/>
      <c r="F20" s="205">
        <f t="shared" si="0"/>
        <v>0</v>
      </c>
    </row>
    <row r="21" spans="1:6" ht="15.75" customHeight="1">
      <c r="A21" s="202"/>
      <c r="B21" s="203"/>
      <c r="C21" s="204"/>
      <c r="D21" s="203"/>
      <c r="E21" s="203"/>
      <c r="F21" s="205">
        <f t="shared" si="0"/>
        <v>0</v>
      </c>
    </row>
    <row r="22" spans="1:6" ht="15.75" customHeight="1">
      <c r="A22" s="202"/>
      <c r="B22" s="203"/>
      <c r="C22" s="204"/>
      <c r="D22" s="203"/>
      <c r="E22" s="203"/>
      <c r="F22" s="205">
        <f t="shared" si="0"/>
        <v>0</v>
      </c>
    </row>
    <row r="23" spans="1:6" ht="15.75" customHeight="1">
      <c r="A23" s="112"/>
      <c r="B23" s="208"/>
      <c r="C23" s="209"/>
      <c r="D23" s="208"/>
      <c r="E23" s="208"/>
      <c r="F23" s="210">
        <f t="shared" si="0"/>
        <v>0</v>
      </c>
    </row>
    <row r="24" spans="1:6" s="215" customFormat="1" ht="18" customHeight="1">
      <c r="A24" s="211" t="s">
        <v>401</v>
      </c>
      <c r="B24" s="212">
        <f>SUM(B5:B23)</f>
        <v>29671000</v>
      </c>
      <c r="C24" s="213"/>
      <c r="D24" s="212">
        <f>SUM(D5:D23)</f>
        <v>0</v>
      </c>
      <c r="E24" s="212">
        <f>SUM(E5:E23)</f>
        <v>0</v>
      </c>
      <c r="F24" s="214">
        <f>SUM(F5:F23)</f>
        <v>29671000</v>
      </c>
    </row>
  </sheetData>
  <sheetProtection selectLockedCells="1" selectUnlockedCells="1"/>
  <mergeCells count="1">
    <mergeCell ref="A1:F1"/>
  </mergeCells>
  <printOptions horizontalCentered="1"/>
  <pageMargins left="0.7875" right="0.7875" top="1.023611111111111" bottom="0.9840277777777777" header="0.7875" footer="0.5118055555555555"/>
  <pageSetup horizontalDpi="300" verticalDpi="300" orientation="landscape" paperSize="9"/>
  <headerFooter alignWithMargins="0">
    <oddHeader>&amp;R&amp;"Times New Roman CE,Félkövér dőlt"&amp;11 6. melléklet a ……/2017.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zoomScale="128" zoomScaleNormal="128" workbookViewId="0" topLeftCell="A1">
      <selection activeCell="B7" sqref="B7"/>
    </sheetView>
  </sheetViews>
  <sheetFormatPr defaultColWidth="9.00390625" defaultRowHeight="12.75"/>
  <cols>
    <col min="1" max="1" width="60.625" style="195" customWidth="1"/>
    <col min="2" max="2" width="15.625" style="196" customWidth="1"/>
    <col min="3" max="3" width="16.375" style="196" customWidth="1"/>
    <col min="4" max="4" width="18.00390625" style="196" customWidth="1"/>
    <col min="5" max="5" width="16.625" style="196" customWidth="1"/>
    <col min="6" max="6" width="18.875" style="196" customWidth="1"/>
    <col min="7" max="8" width="12.875" style="196" customWidth="1"/>
    <col min="9" max="9" width="13.875" style="196" customWidth="1"/>
    <col min="10" max="16384" width="9.375" style="196" customWidth="1"/>
  </cols>
  <sheetData>
    <row r="1" spans="1:6" ht="24.75" customHeight="1">
      <c r="A1" s="576" t="s">
        <v>402</v>
      </c>
      <c r="B1" s="576"/>
      <c r="C1" s="576"/>
      <c r="D1" s="576"/>
      <c r="E1" s="576"/>
      <c r="F1" s="576"/>
    </row>
    <row r="2" spans="1:6" ht="23.25" customHeight="1">
      <c r="A2" s="89"/>
      <c r="B2" s="88"/>
      <c r="C2" s="88"/>
      <c r="D2" s="88"/>
      <c r="E2" s="88"/>
      <c r="F2" s="197" t="str">
        <f>'6.sz.mell.'!F2</f>
        <v>Forintban!</v>
      </c>
    </row>
    <row r="3" spans="1:6" s="198" customFormat="1" ht="48.75" customHeight="1">
      <c r="A3" s="91" t="s">
        <v>403</v>
      </c>
      <c r="B3" s="92" t="s">
        <v>393</v>
      </c>
      <c r="C3" s="92" t="s">
        <v>394</v>
      </c>
      <c r="D3" s="92" t="str">
        <f>+'6.sz.mell.'!D3</f>
        <v>Felhasználás   2016. XII. 31-ig</v>
      </c>
      <c r="E3" s="92" t="str">
        <f>+'6.sz.mell.'!E3</f>
        <v>2017. évi előirányzat</v>
      </c>
      <c r="F3" s="216" t="str">
        <f>+CONCATENATE(LEFT(ÖSSZEFÜGGÉSEK!A5,4),". utáni szükséglet ",CHAR(10),"")</f>
        <v>2017. utáni szükséglet 
</v>
      </c>
    </row>
    <row r="4" spans="1:6" s="88" customFormat="1" ht="15" customHeight="1">
      <c r="A4" s="199" t="s">
        <v>19</v>
      </c>
      <c r="B4" s="200" t="s">
        <v>20</v>
      </c>
      <c r="C4" s="200" t="s">
        <v>288</v>
      </c>
      <c r="D4" s="200" t="s">
        <v>289</v>
      </c>
      <c r="E4" s="200" t="s">
        <v>376</v>
      </c>
      <c r="F4" s="201" t="s">
        <v>395</v>
      </c>
    </row>
    <row r="5" spans="1:6" ht="15.75" customHeight="1">
      <c r="A5" s="217" t="s">
        <v>404</v>
      </c>
      <c r="B5" s="218">
        <v>1270000</v>
      </c>
      <c r="C5" s="219"/>
      <c r="D5" s="218"/>
      <c r="E5" s="218"/>
      <c r="F5" s="220">
        <f aca="true" t="shared" si="0" ref="F5:F23">B5-D5-E5</f>
        <v>1270000</v>
      </c>
    </row>
    <row r="6" spans="1:6" ht="15.75" customHeight="1">
      <c r="A6" s="217" t="s">
        <v>405</v>
      </c>
      <c r="B6" s="218">
        <v>5000000</v>
      </c>
      <c r="C6" s="219"/>
      <c r="D6" s="218"/>
      <c r="E6" s="218"/>
      <c r="F6" s="220">
        <f t="shared" si="0"/>
        <v>5000000</v>
      </c>
    </row>
    <row r="7" spans="1:6" ht="15.75" customHeight="1">
      <c r="A7" s="217"/>
      <c r="B7" s="218"/>
      <c r="C7" s="219"/>
      <c r="D7" s="218"/>
      <c r="E7" s="218"/>
      <c r="F7" s="220">
        <f t="shared" si="0"/>
        <v>0</v>
      </c>
    </row>
    <row r="8" spans="1:6" ht="15.75" customHeight="1">
      <c r="A8" s="217"/>
      <c r="B8" s="218"/>
      <c r="C8" s="219"/>
      <c r="D8" s="218"/>
      <c r="E8" s="218"/>
      <c r="F8" s="220">
        <f t="shared" si="0"/>
        <v>0</v>
      </c>
    </row>
    <row r="9" spans="1:6" ht="15.75" customHeight="1">
      <c r="A9" s="217"/>
      <c r="B9" s="218"/>
      <c r="C9" s="219"/>
      <c r="D9" s="218"/>
      <c r="E9" s="218"/>
      <c r="F9" s="220">
        <f t="shared" si="0"/>
        <v>0</v>
      </c>
    </row>
    <row r="10" spans="1:6" ht="15.75" customHeight="1">
      <c r="A10" s="217"/>
      <c r="B10" s="218"/>
      <c r="C10" s="219"/>
      <c r="D10" s="218"/>
      <c r="E10" s="218"/>
      <c r="F10" s="220">
        <f t="shared" si="0"/>
        <v>0</v>
      </c>
    </row>
    <row r="11" spans="1:6" ht="15.75" customHeight="1">
      <c r="A11" s="217"/>
      <c r="B11" s="218"/>
      <c r="C11" s="219"/>
      <c r="D11" s="218"/>
      <c r="E11" s="218"/>
      <c r="F11" s="220">
        <f t="shared" si="0"/>
        <v>0</v>
      </c>
    </row>
    <row r="12" spans="1:6" ht="15.75" customHeight="1">
      <c r="A12" s="217"/>
      <c r="B12" s="218"/>
      <c r="C12" s="219"/>
      <c r="D12" s="218"/>
      <c r="E12" s="218"/>
      <c r="F12" s="220">
        <f t="shared" si="0"/>
        <v>0</v>
      </c>
    </row>
    <row r="13" spans="1:6" ht="15.75" customHeight="1">
      <c r="A13" s="217"/>
      <c r="B13" s="218"/>
      <c r="C13" s="219"/>
      <c r="D13" s="218"/>
      <c r="E13" s="218"/>
      <c r="F13" s="220">
        <f t="shared" si="0"/>
        <v>0</v>
      </c>
    </row>
    <row r="14" spans="1:6" ht="15.75" customHeight="1">
      <c r="A14" s="217"/>
      <c r="B14" s="218"/>
      <c r="C14" s="219"/>
      <c r="D14" s="218"/>
      <c r="E14" s="218"/>
      <c r="F14" s="220">
        <f t="shared" si="0"/>
        <v>0</v>
      </c>
    </row>
    <row r="15" spans="1:6" ht="15.75" customHeight="1">
      <c r="A15" s="217"/>
      <c r="B15" s="218"/>
      <c r="C15" s="219"/>
      <c r="D15" s="218"/>
      <c r="E15" s="218"/>
      <c r="F15" s="220">
        <f t="shared" si="0"/>
        <v>0</v>
      </c>
    </row>
    <row r="16" spans="1:6" ht="15.75" customHeight="1">
      <c r="A16" s="217"/>
      <c r="B16" s="218"/>
      <c r="C16" s="219"/>
      <c r="D16" s="218"/>
      <c r="E16" s="218"/>
      <c r="F16" s="220">
        <f t="shared" si="0"/>
        <v>0</v>
      </c>
    </row>
    <row r="17" spans="1:6" ht="15.75" customHeight="1">
      <c r="A17" s="217"/>
      <c r="B17" s="218"/>
      <c r="C17" s="219"/>
      <c r="D17" s="218"/>
      <c r="E17" s="218"/>
      <c r="F17" s="220">
        <f t="shared" si="0"/>
        <v>0</v>
      </c>
    </row>
    <row r="18" spans="1:6" ht="15.75" customHeight="1">
      <c r="A18" s="217"/>
      <c r="B18" s="218"/>
      <c r="C18" s="219"/>
      <c r="D18" s="218"/>
      <c r="E18" s="218"/>
      <c r="F18" s="220">
        <f t="shared" si="0"/>
        <v>0</v>
      </c>
    </row>
    <row r="19" spans="1:6" ht="15.75" customHeight="1">
      <c r="A19" s="217"/>
      <c r="B19" s="218"/>
      <c r="C19" s="219"/>
      <c r="D19" s="218"/>
      <c r="E19" s="218"/>
      <c r="F19" s="220">
        <f t="shared" si="0"/>
        <v>0</v>
      </c>
    </row>
    <row r="20" spans="1:6" ht="15.75" customHeight="1">
      <c r="A20" s="217"/>
      <c r="B20" s="218"/>
      <c r="C20" s="219"/>
      <c r="D20" s="218"/>
      <c r="E20" s="218"/>
      <c r="F20" s="220">
        <f t="shared" si="0"/>
        <v>0</v>
      </c>
    </row>
    <row r="21" spans="1:6" ht="15.75" customHeight="1">
      <c r="A21" s="217"/>
      <c r="B21" s="218"/>
      <c r="C21" s="219"/>
      <c r="D21" s="218"/>
      <c r="E21" s="218"/>
      <c r="F21" s="220">
        <f t="shared" si="0"/>
        <v>0</v>
      </c>
    </row>
    <row r="22" spans="1:6" ht="15.75" customHeight="1">
      <c r="A22" s="217"/>
      <c r="B22" s="218"/>
      <c r="C22" s="219"/>
      <c r="D22" s="218"/>
      <c r="E22" s="218"/>
      <c r="F22" s="220">
        <f t="shared" si="0"/>
        <v>0</v>
      </c>
    </row>
    <row r="23" spans="1:6" ht="15.75" customHeight="1">
      <c r="A23" s="221"/>
      <c r="B23" s="222"/>
      <c r="C23" s="223"/>
      <c r="D23" s="222"/>
      <c r="E23" s="222"/>
      <c r="F23" s="224">
        <f t="shared" si="0"/>
        <v>0</v>
      </c>
    </row>
    <row r="24" spans="1:6" s="215" customFormat="1" ht="18" customHeight="1">
      <c r="A24" s="211" t="s">
        <v>401</v>
      </c>
      <c r="B24" s="225">
        <f>SUM(B5:B23)</f>
        <v>6270000</v>
      </c>
      <c r="C24" s="226"/>
      <c r="D24" s="225">
        <f>SUM(D5:D23)</f>
        <v>0</v>
      </c>
      <c r="E24" s="225">
        <f>SUM(E5:E23)</f>
        <v>0</v>
      </c>
      <c r="F24" s="227">
        <f>SUM(F5:F23)</f>
        <v>6270000</v>
      </c>
    </row>
  </sheetData>
  <sheetProtection sheet="1" objects="1" scenarios="1"/>
  <mergeCells count="1">
    <mergeCell ref="A1:F1"/>
  </mergeCells>
  <printOptions horizontalCentered="1"/>
  <pageMargins left="0.7875" right="0.7875" top="1.2208333333333332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7. melléklet a ……/2017. (….) önkormányzati rendelethez
&amp;"Times New Roman CE,Általános"&amp;10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zoomScale="128" zoomScaleNormal="128" workbookViewId="0" topLeftCell="A1">
      <selection activeCell="I39" sqref="I39"/>
    </sheetView>
  </sheetViews>
  <sheetFormatPr defaultColWidth="9.00390625" defaultRowHeight="12.75"/>
  <cols>
    <col min="1" max="1" width="38.625" style="228" customWidth="1"/>
    <col min="2" max="5" width="13.875" style="228" customWidth="1"/>
    <col min="6" max="16384" width="9.375" style="228" customWidth="1"/>
  </cols>
  <sheetData>
    <row r="1" spans="1:5" ht="12.75">
      <c r="A1" s="229"/>
      <c r="B1" s="229"/>
      <c r="C1" s="229"/>
      <c r="D1" s="229"/>
      <c r="E1" s="229"/>
    </row>
    <row r="2" spans="1:5" ht="15.75">
      <c r="A2" s="230" t="s">
        <v>406</v>
      </c>
      <c r="B2" s="577"/>
      <c r="C2" s="577"/>
      <c r="D2" s="577"/>
      <c r="E2" s="577"/>
    </row>
    <row r="3" spans="1:5" ht="13.5">
      <c r="A3" s="229"/>
      <c r="B3" s="229"/>
      <c r="C3" s="229"/>
      <c r="D3" s="578" t="str">
        <f>'7.sz.mell.'!F2</f>
        <v>Forintban!</v>
      </c>
      <c r="E3" s="578"/>
    </row>
    <row r="4" spans="1:5" ht="15" customHeight="1">
      <c r="A4" s="231" t="s">
        <v>407</v>
      </c>
      <c r="B4" s="232" t="str">
        <f>CONCATENATE((LEFT(ÖSSZEFÜGGÉSEK!A5,4)),".")</f>
        <v>2017.</v>
      </c>
      <c r="C4" s="232" t="str">
        <f>CONCATENATE((LEFT(ÖSSZEFÜGGÉSEK!A5,4))+1,".")</f>
        <v>2018.</v>
      </c>
      <c r="D4" s="232" t="str">
        <f>CONCATENATE((LEFT(ÖSSZEFÜGGÉSEK!A5,4))+1,". után")</f>
        <v>2018. után</v>
      </c>
      <c r="E4" s="233" t="s">
        <v>408</v>
      </c>
    </row>
    <row r="5" spans="1:5" ht="12.75">
      <c r="A5" s="234" t="s">
        <v>409</v>
      </c>
      <c r="B5" s="235"/>
      <c r="C5" s="235"/>
      <c r="D5" s="235"/>
      <c r="E5" s="236">
        <f aca="true" t="shared" si="0" ref="E5:E11">SUM(B5:D5)</f>
        <v>0</v>
      </c>
    </row>
    <row r="6" spans="1:5" ht="12.75">
      <c r="A6" s="237" t="s">
        <v>410</v>
      </c>
      <c r="B6" s="238"/>
      <c r="C6" s="238"/>
      <c r="D6" s="238"/>
      <c r="E6" s="239">
        <f t="shared" si="0"/>
        <v>0</v>
      </c>
    </row>
    <row r="7" spans="1:5" ht="12.75">
      <c r="A7" s="240" t="s">
        <v>411</v>
      </c>
      <c r="B7" s="241"/>
      <c r="C7" s="241"/>
      <c r="D7" s="241"/>
      <c r="E7" s="242">
        <f t="shared" si="0"/>
        <v>0</v>
      </c>
    </row>
    <row r="8" spans="1:5" ht="12.75">
      <c r="A8" s="240" t="s">
        <v>412</v>
      </c>
      <c r="B8" s="241"/>
      <c r="C8" s="241"/>
      <c r="D8" s="241"/>
      <c r="E8" s="242">
        <f t="shared" si="0"/>
        <v>0</v>
      </c>
    </row>
    <row r="9" spans="1:5" ht="12.75">
      <c r="A9" s="240" t="s">
        <v>413</v>
      </c>
      <c r="B9" s="241"/>
      <c r="C9" s="241"/>
      <c r="D9" s="241"/>
      <c r="E9" s="242">
        <f t="shared" si="0"/>
        <v>0</v>
      </c>
    </row>
    <row r="10" spans="1:5" ht="12.75">
      <c r="A10" s="240" t="s">
        <v>414</v>
      </c>
      <c r="B10" s="241"/>
      <c r="C10" s="241"/>
      <c r="D10" s="241"/>
      <c r="E10" s="242">
        <f t="shared" si="0"/>
        <v>0</v>
      </c>
    </row>
    <row r="11" spans="1:5" ht="12.75">
      <c r="A11" s="243"/>
      <c r="B11" s="244"/>
      <c r="C11" s="244"/>
      <c r="D11" s="244"/>
      <c r="E11" s="242">
        <f t="shared" si="0"/>
        <v>0</v>
      </c>
    </row>
    <row r="12" spans="1:5" ht="12.75">
      <c r="A12" s="245" t="s">
        <v>415</v>
      </c>
      <c r="B12" s="246">
        <f>B5+SUM(B7:B11)</f>
        <v>0</v>
      </c>
      <c r="C12" s="246">
        <f>C5+SUM(C7:C11)</f>
        <v>0</v>
      </c>
      <c r="D12" s="246">
        <f>D5+SUM(D7:D11)</f>
        <v>0</v>
      </c>
      <c r="E12" s="247">
        <f>E5+SUM(E7:E11)</f>
        <v>0</v>
      </c>
    </row>
    <row r="13" spans="1:5" ht="12.75">
      <c r="A13" s="248"/>
      <c r="B13" s="248"/>
      <c r="C13" s="248"/>
      <c r="D13" s="248"/>
      <c r="E13" s="248"/>
    </row>
    <row r="14" spans="1:5" ht="15" customHeight="1">
      <c r="A14" s="231" t="s">
        <v>416</v>
      </c>
      <c r="B14" s="232" t="str">
        <f>+B4</f>
        <v>2017.</v>
      </c>
      <c r="C14" s="232" t="str">
        <f>+C4</f>
        <v>2018.</v>
      </c>
      <c r="D14" s="232" t="str">
        <f>+D4</f>
        <v>2018. után</v>
      </c>
      <c r="E14" s="233" t="s">
        <v>408</v>
      </c>
    </row>
    <row r="15" spans="1:5" ht="12.75">
      <c r="A15" s="234" t="s">
        <v>417</v>
      </c>
      <c r="B15" s="235"/>
      <c r="C15" s="235"/>
      <c r="D15" s="235"/>
      <c r="E15" s="236">
        <f aca="true" t="shared" si="1" ref="E15:E21">SUM(B15:D15)</f>
        <v>0</v>
      </c>
    </row>
    <row r="16" spans="1:5" ht="12.75">
      <c r="A16" s="249" t="s">
        <v>418</v>
      </c>
      <c r="B16" s="241"/>
      <c r="C16" s="241"/>
      <c r="D16" s="241"/>
      <c r="E16" s="242">
        <f t="shared" si="1"/>
        <v>0</v>
      </c>
    </row>
    <row r="17" spans="1:5" ht="12.75">
      <c r="A17" s="240" t="s">
        <v>419</v>
      </c>
      <c r="B17" s="241"/>
      <c r="C17" s="241"/>
      <c r="D17" s="241"/>
      <c r="E17" s="242">
        <f t="shared" si="1"/>
        <v>0</v>
      </c>
    </row>
    <row r="18" spans="1:5" ht="12.75">
      <c r="A18" s="240" t="s">
        <v>420</v>
      </c>
      <c r="B18" s="241"/>
      <c r="C18" s="241"/>
      <c r="D18" s="241"/>
      <c r="E18" s="242">
        <f t="shared" si="1"/>
        <v>0</v>
      </c>
    </row>
    <row r="19" spans="1:5" ht="12.75">
      <c r="A19" s="250"/>
      <c r="B19" s="241"/>
      <c r="C19" s="241"/>
      <c r="D19" s="241"/>
      <c r="E19" s="242">
        <f t="shared" si="1"/>
        <v>0</v>
      </c>
    </row>
    <row r="20" spans="1:5" ht="12.75">
      <c r="A20" s="250"/>
      <c r="B20" s="241"/>
      <c r="C20" s="241"/>
      <c r="D20" s="241"/>
      <c r="E20" s="242">
        <f t="shared" si="1"/>
        <v>0</v>
      </c>
    </row>
    <row r="21" spans="1:5" ht="12.75">
      <c r="A21" s="243"/>
      <c r="B21" s="244"/>
      <c r="C21" s="244"/>
      <c r="D21" s="244"/>
      <c r="E21" s="242">
        <f t="shared" si="1"/>
        <v>0</v>
      </c>
    </row>
    <row r="22" spans="1:5" ht="12.75">
      <c r="A22" s="245" t="s">
        <v>421</v>
      </c>
      <c r="B22" s="246">
        <f>SUM(B15:B21)</f>
        <v>0</v>
      </c>
      <c r="C22" s="246">
        <f>SUM(C15:C21)</f>
        <v>0</v>
      </c>
      <c r="D22" s="246">
        <f>SUM(D15:D21)</f>
        <v>0</v>
      </c>
      <c r="E22" s="247">
        <f>SUM(E15:E21)</f>
        <v>0</v>
      </c>
    </row>
    <row r="23" spans="1:5" ht="12.75">
      <c r="A23" s="229"/>
      <c r="B23" s="229"/>
      <c r="C23" s="229"/>
      <c r="D23" s="229"/>
      <c r="E23" s="229"/>
    </row>
    <row r="24" spans="1:5" ht="12.75">
      <c r="A24" s="229"/>
      <c r="B24" s="229"/>
      <c r="C24" s="229"/>
      <c r="D24" s="229"/>
      <c r="E24" s="229"/>
    </row>
    <row r="25" spans="1:5" ht="15.75">
      <c r="A25" s="230" t="s">
        <v>406</v>
      </c>
      <c r="B25" s="577"/>
      <c r="C25" s="577"/>
      <c r="D25" s="577"/>
      <c r="E25" s="577"/>
    </row>
    <row r="26" spans="1:5" ht="13.5">
      <c r="A26" s="229"/>
      <c r="B26" s="229"/>
      <c r="C26" s="229"/>
      <c r="D26" s="578" t="str">
        <f>D3</f>
        <v>Forintban!</v>
      </c>
      <c r="E26" s="578"/>
    </row>
    <row r="27" spans="1:5" ht="12.75">
      <c r="A27" s="231" t="s">
        <v>407</v>
      </c>
      <c r="B27" s="232" t="str">
        <f>+B14</f>
        <v>2017.</v>
      </c>
      <c r="C27" s="232" t="str">
        <f>+C14</f>
        <v>2018.</v>
      </c>
      <c r="D27" s="232" t="str">
        <f>+D14</f>
        <v>2018. után</v>
      </c>
      <c r="E27" s="233" t="s">
        <v>408</v>
      </c>
    </row>
    <row r="28" spans="1:5" ht="12.75">
      <c r="A28" s="234" t="s">
        <v>409</v>
      </c>
      <c r="B28" s="235"/>
      <c r="C28" s="235"/>
      <c r="D28" s="235"/>
      <c r="E28" s="236">
        <f aca="true" t="shared" si="2" ref="E28:E34">SUM(B28:D28)</f>
        <v>0</v>
      </c>
    </row>
    <row r="29" spans="1:5" ht="12.75">
      <c r="A29" s="237" t="s">
        <v>410</v>
      </c>
      <c r="B29" s="238"/>
      <c r="C29" s="238"/>
      <c r="D29" s="238"/>
      <c r="E29" s="239">
        <f t="shared" si="2"/>
        <v>0</v>
      </c>
    </row>
    <row r="30" spans="1:5" ht="12.75">
      <c r="A30" s="240" t="s">
        <v>411</v>
      </c>
      <c r="B30" s="241"/>
      <c r="C30" s="241"/>
      <c r="D30" s="241"/>
      <c r="E30" s="242">
        <f t="shared" si="2"/>
        <v>0</v>
      </c>
    </row>
    <row r="31" spans="1:5" ht="12.75">
      <c r="A31" s="240" t="s">
        <v>412</v>
      </c>
      <c r="B31" s="241"/>
      <c r="C31" s="241"/>
      <c r="D31" s="241"/>
      <c r="E31" s="242">
        <f t="shared" si="2"/>
        <v>0</v>
      </c>
    </row>
    <row r="32" spans="1:5" ht="12.75">
      <c r="A32" s="240" t="s">
        <v>413</v>
      </c>
      <c r="B32" s="241"/>
      <c r="C32" s="241"/>
      <c r="D32" s="241"/>
      <c r="E32" s="242">
        <f t="shared" si="2"/>
        <v>0</v>
      </c>
    </row>
    <row r="33" spans="1:5" ht="12.75">
      <c r="A33" s="240" t="s">
        <v>414</v>
      </c>
      <c r="B33" s="241"/>
      <c r="C33" s="241"/>
      <c r="D33" s="241"/>
      <c r="E33" s="242">
        <f t="shared" si="2"/>
        <v>0</v>
      </c>
    </row>
    <row r="34" spans="1:5" ht="12.75">
      <c r="A34" s="243"/>
      <c r="B34" s="244"/>
      <c r="C34" s="244"/>
      <c r="D34" s="244"/>
      <c r="E34" s="242">
        <f t="shared" si="2"/>
        <v>0</v>
      </c>
    </row>
    <row r="35" spans="1:5" ht="12.75">
      <c r="A35" s="245" t="s">
        <v>415</v>
      </c>
      <c r="B35" s="246">
        <f>B28+SUM(B30:B34)</f>
        <v>0</v>
      </c>
      <c r="C35" s="246">
        <f>C28+SUM(C30:C34)</f>
        <v>0</v>
      </c>
      <c r="D35" s="246">
        <f>D28+SUM(D30:D34)</f>
        <v>0</v>
      </c>
      <c r="E35" s="247">
        <f>E28+SUM(E30:E34)</f>
        <v>0</v>
      </c>
    </row>
    <row r="36" spans="1:5" ht="12.75">
      <c r="A36" s="248"/>
      <c r="B36" s="248"/>
      <c r="C36" s="248"/>
      <c r="D36" s="248"/>
      <c r="E36" s="248"/>
    </row>
    <row r="37" spans="1:5" ht="12.75">
      <c r="A37" s="231" t="s">
        <v>416</v>
      </c>
      <c r="B37" s="232" t="str">
        <f>+B27</f>
        <v>2017.</v>
      </c>
      <c r="C37" s="232" t="str">
        <f>+C27</f>
        <v>2018.</v>
      </c>
      <c r="D37" s="232" t="str">
        <f>+D27</f>
        <v>2018. után</v>
      </c>
      <c r="E37" s="233" t="s">
        <v>408</v>
      </c>
    </row>
    <row r="38" spans="1:5" ht="12.75">
      <c r="A38" s="234" t="s">
        <v>417</v>
      </c>
      <c r="B38" s="235"/>
      <c r="C38" s="235"/>
      <c r="D38" s="235"/>
      <c r="E38" s="236">
        <f aca="true" t="shared" si="3" ref="E38:E44">SUM(B38:D38)</f>
        <v>0</v>
      </c>
    </row>
    <row r="39" spans="1:5" ht="12.75">
      <c r="A39" s="249" t="s">
        <v>418</v>
      </c>
      <c r="B39" s="241"/>
      <c r="C39" s="241"/>
      <c r="D39" s="241"/>
      <c r="E39" s="242">
        <f t="shared" si="3"/>
        <v>0</v>
      </c>
    </row>
    <row r="40" spans="1:5" ht="12.75">
      <c r="A40" s="240" t="s">
        <v>419</v>
      </c>
      <c r="B40" s="241"/>
      <c r="C40" s="241"/>
      <c r="D40" s="241"/>
      <c r="E40" s="242">
        <f t="shared" si="3"/>
        <v>0</v>
      </c>
    </row>
    <row r="41" spans="1:5" ht="12.75">
      <c r="A41" s="240" t="s">
        <v>420</v>
      </c>
      <c r="B41" s="241"/>
      <c r="C41" s="241"/>
      <c r="D41" s="241"/>
      <c r="E41" s="242">
        <f t="shared" si="3"/>
        <v>0</v>
      </c>
    </row>
    <row r="42" spans="1:5" ht="12.75">
      <c r="A42" s="250"/>
      <c r="B42" s="241"/>
      <c r="C42" s="241"/>
      <c r="D42" s="241"/>
      <c r="E42" s="242">
        <f t="shared" si="3"/>
        <v>0</v>
      </c>
    </row>
    <row r="43" spans="1:5" ht="12.75">
      <c r="A43" s="250"/>
      <c r="B43" s="241"/>
      <c r="C43" s="241"/>
      <c r="D43" s="241"/>
      <c r="E43" s="242">
        <f t="shared" si="3"/>
        <v>0</v>
      </c>
    </row>
    <row r="44" spans="1:5" ht="12.75">
      <c r="A44" s="243"/>
      <c r="B44" s="244"/>
      <c r="C44" s="244"/>
      <c r="D44" s="244"/>
      <c r="E44" s="242">
        <f t="shared" si="3"/>
        <v>0</v>
      </c>
    </row>
    <row r="45" spans="1:5" ht="12.75">
      <c r="A45" s="245" t="s">
        <v>421</v>
      </c>
      <c r="B45" s="246">
        <f>SUM(B38:B44)</f>
        <v>0</v>
      </c>
      <c r="C45" s="246">
        <f>SUM(C38:C44)</f>
        <v>0</v>
      </c>
      <c r="D45" s="246">
        <f>SUM(D38:D44)</f>
        <v>0</v>
      </c>
      <c r="E45" s="247">
        <f>SUM(E38:E44)</f>
        <v>0</v>
      </c>
    </row>
    <row r="46" spans="1:5" ht="12.75">
      <c r="A46" s="229"/>
      <c r="B46" s="229"/>
      <c r="C46" s="229"/>
      <c r="D46" s="229"/>
      <c r="E46" s="229"/>
    </row>
    <row r="47" spans="1:5" ht="15.75">
      <c r="A47" s="579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579"/>
      <c r="C47" s="579"/>
      <c r="D47" s="579"/>
      <c r="E47" s="579"/>
    </row>
    <row r="48" spans="1:5" ht="12.75">
      <c r="A48" s="229"/>
      <c r="B48" s="229"/>
      <c r="C48" s="229"/>
      <c r="D48" s="229"/>
      <c r="E48" s="229"/>
    </row>
    <row r="49" spans="1:8" ht="12.75">
      <c r="A49" s="580" t="s">
        <v>422</v>
      </c>
      <c r="B49" s="580"/>
      <c r="C49" s="580"/>
      <c r="D49" s="581" t="s">
        <v>423</v>
      </c>
      <c r="E49" s="581"/>
      <c r="H49" s="251"/>
    </row>
    <row r="50" spans="1:5" ht="12.75">
      <c r="A50" s="582"/>
      <c r="B50" s="582"/>
      <c r="C50" s="582"/>
      <c r="D50" s="583"/>
      <c r="E50" s="583"/>
    </row>
    <row r="51" spans="1:5" ht="12.75">
      <c r="A51" s="584"/>
      <c r="B51" s="584"/>
      <c r="C51" s="584"/>
      <c r="D51" s="585"/>
      <c r="E51" s="585"/>
    </row>
    <row r="52" spans="1:5" ht="12.75">
      <c r="A52" s="586" t="s">
        <v>421</v>
      </c>
      <c r="B52" s="586"/>
      <c r="C52" s="586"/>
      <c r="D52" s="587">
        <f>SUM(D50:E51)</f>
        <v>0</v>
      </c>
      <c r="E52" s="587"/>
    </row>
  </sheetData>
  <sheetProtection sheet="1" objects="1" scenarios="1"/>
  <mergeCells count="13">
    <mergeCell ref="A51:C51"/>
    <mergeCell ref="D51:E51"/>
    <mergeCell ref="A52:C52"/>
    <mergeCell ref="D52:E52"/>
    <mergeCell ref="A47:E47"/>
    <mergeCell ref="A49:C49"/>
    <mergeCell ref="D49:E49"/>
    <mergeCell ref="A50:C50"/>
    <mergeCell ref="D50:E50"/>
    <mergeCell ref="B2:E2"/>
    <mergeCell ref="D3:E3"/>
    <mergeCell ref="B25:E25"/>
    <mergeCell ref="D26:E26"/>
  </mergeCells>
  <conditionalFormatting sqref="B12:E12 B22:E22 B35:E35 B45:E45 D52:E52 E5:E12 E15:E22 E28:E35 E38:E45">
    <cfRule type="cellIs" priority="1" dxfId="1" operator="equal" stopIfTrue="1">
      <formula>0</formula>
    </cfRule>
  </conditionalFormatting>
  <printOptions horizontalCentered="1"/>
  <pageMargins left="0.7875" right="0.7875" top="1.4826388888888888" bottom="0.7319444444444444" header="0.36527777777777776" footer="0.5118055555555555"/>
  <pageSetup horizontalDpi="300" verticalDpi="300" orientation="portrait" paperSize="9" scale="95"/>
  <headerFooter alignWithMargins="0">
    <oddHeader>&amp;C&amp;"Times New Roman CE,Félkövér"&amp;12Európai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8" zoomScaleNormal="128" zoomScaleSheetLayoutView="85" workbookViewId="0" topLeftCell="A130">
      <selection activeCell="C158" sqref="C158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3" width="25.00390625" style="254" customWidth="1"/>
    <col min="4" max="16384" width="9.375" style="255" customWidth="1"/>
  </cols>
  <sheetData>
    <row r="1" spans="1:3" s="259" customFormat="1" ht="16.5" customHeight="1">
      <c r="A1" s="256"/>
      <c r="B1" s="257"/>
      <c r="C1" s="258" t="str">
        <f>+CONCATENATE("9.1. melléklet a ……/",LEFT(ÖSSZEFÜGGÉSEK!A5,4),". (….) önkormányzati rendelethez")</f>
        <v>9.1. melléklet a ……/2017. (….) önkormányzati rendelethez</v>
      </c>
    </row>
    <row r="2" spans="1:3" s="263" customFormat="1" ht="21" customHeight="1">
      <c r="A2" s="260" t="s">
        <v>287</v>
      </c>
      <c r="B2" s="261" t="s">
        <v>424</v>
      </c>
      <c r="C2" s="262" t="s">
        <v>425</v>
      </c>
    </row>
    <row r="3" spans="1:3" s="263" customFormat="1" ht="15.75">
      <c r="A3" s="264" t="s">
        <v>426</v>
      </c>
      <c r="B3" s="265" t="s">
        <v>427</v>
      </c>
      <c r="C3" s="266" t="s">
        <v>425</v>
      </c>
    </row>
    <row r="4" spans="1:3" s="269" customFormat="1" ht="15.75" customHeight="1">
      <c r="A4" s="267"/>
      <c r="B4" s="267"/>
      <c r="C4" s="268" t="str">
        <f>'7.sz.mell.'!F2</f>
        <v>Forintban!</v>
      </c>
    </row>
    <row r="5" spans="1:3" ht="12.75">
      <c r="A5" s="270" t="s">
        <v>428</v>
      </c>
      <c r="B5" s="271" t="s">
        <v>429</v>
      </c>
      <c r="C5" s="272" t="s">
        <v>430</v>
      </c>
    </row>
    <row r="6" spans="1:3" s="276" customFormat="1" ht="12.75" customHeight="1">
      <c r="A6" s="273"/>
      <c r="B6" s="274" t="s">
        <v>19</v>
      </c>
      <c r="C6" s="275" t="s">
        <v>20</v>
      </c>
    </row>
    <row r="7" spans="1:3" s="276" customFormat="1" ht="15.75" customHeight="1">
      <c r="A7" s="277"/>
      <c r="B7" s="278" t="s">
        <v>285</v>
      </c>
      <c r="C7" s="279"/>
    </row>
    <row r="8" spans="1:3" s="276" customFormat="1" ht="12" customHeight="1">
      <c r="A8" s="51" t="s">
        <v>21</v>
      </c>
      <c r="B8" s="19" t="s">
        <v>22</v>
      </c>
      <c r="C8" s="20">
        <f>+C9+C10+C11+C12+C13+C14</f>
        <v>406399386</v>
      </c>
    </row>
    <row r="9" spans="1:3" s="281" customFormat="1" ht="12" customHeight="1">
      <c r="A9" s="280" t="s">
        <v>23</v>
      </c>
      <c r="B9" s="23" t="s">
        <v>24</v>
      </c>
      <c r="C9" s="24">
        <v>168076061</v>
      </c>
    </row>
    <row r="10" spans="1:3" s="283" customFormat="1" ht="12" customHeight="1">
      <c r="A10" s="282" t="s">
        <v>25</v>
      </c>
      <c r="B10" s="26" t="s">
        <v>26</v>
      </c>
      <c r="C10" s="27">
        <v>82715372</v>
      </c>
    </row>
    <row r="11" spans="1:3" s="283" customFormat="1" ht="12" customHeight="1">
      <c r="A11" s="282" t="s">
        <v>27</v>
      </c>
      <c r="B11" s="26" t="s">
        <v>28</v>
      </c>
      <c r="C11" s="27">
        <v>150078953</v>
      </c>
    </row>
    <row r="12" spans="1:3" s="283" customFormat="1" ht="12" customHeight="1">
      <c r="A12" s="282" t="s">
        <v>29</v>
      </c>
      <c r="B12" s="26" t="s">
        <v>30</v>
      </c>
      <c r="C12" s="27">
        <v>5529000</v>
      </c>
    </row>
    <row r="13" spans="1:3" s="283" customFormat="1" ht="12" customHeight="1">
      <c r="A13" s="282" t="s">
        <v>31</v>
      </c>
      <c r="B13" s="26" t="s">
        <v>431</v>
      </c>
      <c r="C13" s="27"/>
    </row>
    <row r="14" spans="1:3" s="281" customFormat="1" ht="12" customHeight="1">
      <c r="A14" s="284" t="s">
        <v>33</v>
      </c>
      <c r="B14" s="33" t="s">
        <v>34</v>
      </c>
      <c r="C14" s="27"/>
    </row>
    <row r="15" spans="1:3" s="281" customFormat="1" ht="12" customHeight="1">
      <c r="A15" s="51" t="s">
        <v>35</v>
      </c>
      <c r="B15" s="31" t="s">
        <v>36</v>
      </c>
      <c r="C15" s="20">
        <f>+C16+C17+C18+C19+C20</f>
        <v>303600</v>
      </c>
    </row>
    <row r="16" spans="1:3" s="281" customFormat="1" ht="12" customHeight="1">
      <c r="A16" s="280" t="s">
        <v>37</v>
      </c>
      <c r="B16" s="23" t="s">
        <v>38</v>
      </c>
      <c r="C16" s="24"/>
    </row>
    <row r="17" spans="1:3" s="281" customFormat="1" ht="12" customHeight="1">
      <c r="A17" s="282" t="s">
        <v>39</v>
      </c>
      <c r="B17" s="26" t="s">
        <v>40</v>
      </c>
      <c r="C17" s="27"/>
    </row>
    <row r="18" spans="1:3" s="281" customFormat="1" ht="12" customHeight="1">
      <c r="A18" s="282" t="s">
        <v>41</v>
      </c>
      <c r="B18" s="26" t="s">
        <v>42</v>
      </c>
      <c r="C18" s="27"/>
    </row>
    <row r="19" spans="1:3" s="281" customFormat="1" ht="12" customHeight="1">
      <c r="A19" s="282" t="s">
        <v>43</v>
      </c>
      <c r="B19" s="26" t="s">
        <v>44</v>
      </c>
      <c r="C19" s="27"/>
    </row>
    <row r="20" spans="1:3" s="281" customFormat="1" ht="12" customHeight="1">
      <c r="A20" s="282" t="s">
        <v>45</v>
      </c>
      <c r="B20" s="26" t="s">
        <v>46</v>
      </c>
      <c r="C20" s="27">
        <v>303600</v>
      </c>
    </row>
    <row r="21" spans="1:3" s="283" customFormat="1" ht="12" customHeight="1">
      <c r="A21" s="284" t="s">
        <v>47</v>
      </c>
      <c r="B21" s="33" t="s">
        <v>48</v>
      </c>
      <c r="C21" s="32"/>
    </row>
    <row r="22" spans="1:3" s="283" customFormat="1" ht="12" customHeight="1">
      <c r="A22" s="51" t="s">
        <v>49</v>
      </c>
      <c r="B22" s="19" t="s">
        <v>50</v>
      </c>
      <c r="C22" s="20">
        <f>+C23+C24+C25+C26+C27</f>
        <v>0</v>
      </c>
    </row>
    <row r="23" spans="1:3" s="283" customFormat="1" ht="12" customHeight="1">
      <c r="A23" s="280" t="s">
        <v>51</v>
      </c>
      <c r="B23" s="23" t="s">
        <v>52</v>
      </c>
      <c r="C23" s="24"/>
    </row>
    <row r="24" spans="1:3" s="281" customFormat="1" ht="12" customHeight="1">
      <c r="A24" s="282" t="s">
        <v>53</v>
      </c>
      <c r="B24" s="26" t="s">
        <v>54</v>
      </c>
      <c r="C24" s="27"/>
    </row>
    <row r="25" spans="1:3" s="283" customFormat="1" ht="12" customHeight="1">
      <c r="A25" s="282" t="s">
        <v>55</v>
      </c>
      <c r="B25" s="26" t="s">
        <v>56</v>
      </c>
      <c r="C25" s="27"/>
    </row>
    <row r="26" spans="1:3" s="283" customFormat="1" ht="12" customHeight="1">
      <c r="A26" s="282" t="s">
        <v>57</v>
      </c>
      <c r="B26" s="26" t="s">
        <v>58</v>
      </c>
      <c r="C26" s="27"/>
    </row>
    <row r="27" spans="1:3" s="283" customFormat="1" ht="12" customHeight="1">
      <c r="A27" s="282" t="s">
        <v>59</v>
      </c>
      <c r="B27" s="26" t="s">
        <v>60</v>
      </c>
      <c r="C27" s="27"/>
    </row>
    <row r="28" spans="1:3" s="283" customFormat="1" ht="12" customHeight="1">
      <c r="A28" s="284" t="s">
        <v>61</v>
      </c>
      <c r="B28" s="33" t="s">
        <v>62</v>
      </c>
      <c r="C28" s="32"/>
    </row>
    <row r="29" spans="1:3" s="283" customFormat="1" ht="12" customHeight="1">
      <c r="A29" s="51" t="s">
        <v>63</v>
      </c>
      <c r="B29" s="19" t="s">
        <v>282</v>
      </c>
      <c r="C29" s="20">
        <f>SUM(C30:C36)</f>
        <v>55000000</v>
      </c>
    </row>
    <row r="30" spans="1:3" s="283" customFormat="1" ht="12" customHeight="1">
      <c r="A30" s="280" t="s">
        <v>65</v>
      </c>
      <c r="B30" s="23" t="s">
        <v>66</v>
      </c>
      <c r="C30" s="285">
        <v>5000000</v>
      </c>
    </row>
    <row r="31" spans="1:3" s="283" customFormat="1" ht="12" customHeight="1">
      <c r="A31" s="282" t="s">
        <v>67</v>
      </c>
      <c r="B31" s="26" t="s">
        <v>68</v>
      </c>
      <c r="C31" s="27"/>
    </row>
    <row r="32" spans="1:3" s="283" customFormat="1" ht="12" customHeight="1">
      <c r="A32" s="282" t="s">
        <v>69</v>
      </c>
      <c r="B32" s="26" t="s">
        <v>70</v>
      </c>
      <c r="C32" s="27">
        <v>43000000</v>
      </c>
    </row>
    <row r="33" spans="1:3" s="283" customFormat="1" ht="12" customHeight="1">
      <c r="A33" s="282" t="s">
        <v>71</v>
      </c>
      <c r="B33" s="26" t="s">
        <v>72</v>
      </c>
      <c r="C33" s="27"/>
    </row>
    <row r="34" spans="1:3" s="283" customFormat="1" ht="12" customHeight="1">
      <c r="A34" s="282" t="s">
        <v>73</v>
      </c>
      <c r="B34" s="26" t="s">
        <v>74</v>
      </c>
      <c r="C34" s="27">
        <v>7000000</v>
      </c>
    </row>
    <row r="35" spans="1:3" s="283" customFormat="1" ht="12" customHeight="1">
      <c r="A35" s="282" t="s">
        <v>75</v>
      </c>
      <c r="B35" s="26" t="s">
        <v>76</v>
      </c>
      <c r="C35" s="27"/>
    </row>
    <row r="36" spans="1:3" s="283" customFormat="1" ht="12" customHeight="1">
      <c r="A36" s="284" t="s">
        <v>77</v>
      </c>
      <c r="B36" s="34" t="s">
        <v>78</v>
      </c>
      <c r="C36" s="32"/>
    </row>
    <row r="37" spans="1:3" s="283" customFormat="1" ht="12" customHeight="1">
      <c r="A37" s="51" t="s">
        <v>79</v>
      </c>
      <c r="B37" s="19" t="s">
        <v>80</v>
      </c>
      <c r="C37" s="20">
        <f>SUM(C38:C48)</f>
        <v>27746000</v>
      </c>
    </row>
    <row r="38" spans="1:3" s="283" customFormat="1" ht="12" customHeight="1">
      <c r="A38" s="280" t="s">
        <v>81</v>
      </c>
      <c r="B38" s="23" t="s">
        <v>82</v>
      </c>
      <c r="C38" s="24">
        <v>2000000</v>
      </c>
    </row>
    <row r="39" spans="1:3" s="283" customFormat="1" ht="12" customHeight="1">
      <c r="A39" s="282" t="s">
        <v>83</v>
      </c>
      <c r="B39" s="26" t="s">
        <v>84</v>
      </c>
      <c r="C39" s="27">
        <v>4250000</v>
      </c>
    </row>
    <row r="40" spans="1:3" s="283" customFormat="1" ht="12" customHeight="1">
      <c r="A40" s="282" t="s">
        <v>85</v>
      </c>
      <c r="B40" s="26" t="s">
        <v>86</v>
      </c>
      <c r="C40" s="27">
        <v>3800000</v>
      </c>
    </row>
    <row r="41" spans="1:3" s="283" customFormat="1" ht="12" customHeight="1">
      <c r="A41" s="282" t="s">
        <v>87</v>
      </c>
      <c r="B41" s="26" t="s">
        <v>88</v>
      </c>
      <c r="C41" s="27">
        <v>13465000</v>
      </c>
    </row>
    <row r="42" spans="1:3" s="283" customFormat="1" ht="12" customHeight="1">
      <c r="A42" s="282" t="s">
        <v>89</v>
      </c>
      <c r="B42" s="26" t="s">
        <v>90</v>
      </c>
      <c r="C42" s="27"/>
    </row>
    <row r="43" spans="1:3" s="283" customFormat="1" ht="12" customHeight="1">
      <c r="A43" s="282" t="s">
        <v>91</v>
      </c>
      <c r="B43" s="26" t="s">
        <v>92</v>
      </c>
      <c r="C43" s="27">
        <v>3531000</v>
      </c>
    </row>
    <row r="44" spans="1:3" s="283" customFormat="1" ht="12" customHeight="1">
      <c r="A44" s="282" t="s">
        <v>93</v>
      </c>
      <c r="B44" s="26" t="s">
        <v>94</v>
      </c>
      <c r="C44" s="27"/>
    </row>
    <row r="45" spans="1:3" s="283" customFormat="1" ht="12" customHeight="1">
      <c r="A45" s="282" t="s">
        <v>95</v>
      </c>
      <c r="B45" s="26" t="s">
        <v>96</v>
      </c>
      <c r="C45" s="27"/>
    </row>
    <row r="46" spans="1:3" s="283" customFormat="1" ht="12" customHeight="1">
      <c r="A46" s="282" t="s">
        <v>97</v>
      </c>
      <c r="B46" s="26" t="s">
        <v>98</v>
      </c>
      <c r="C46" s="27"/>
    </row>
    <row r="47" spans="1:3" s="283" customFormat="1" ht="12" customHeight="1">
      <c r="A47" s="284" t="s">
        <v>99</v>
      </c>
      <c r="B47" s="33" t="s">
        <v>100</v>
      </c>
      <c r="C47" s="32"/>
    </row>
    <row r="48" spans="1:3" s="283" customFormat="1" ht="12" customHeight="1">
      <c r="A48" s="284" t="s">
        <v>101</v>
      </c>
      <c r="B48" s="33" t="s">
        <v>102</v>
      </c>
      <c r="C48" s="32">
        <v>700000</v>
      </c>
    </row>
    <row r="49" spans="1:3" s="283" customFormat="1" ht="12" customHeight="1">
      <c r="A49" s="51" t="s">
        <v>103</v>
      </c>
      <c r="B49" s="19" t="s">
        <v>104</v>
      </c>
      <c r="C49" s="20">
        <f>SUM(C50:C54)</f>
        <v>0</v>
      </c>
    </row>
    <row r="50" spans="1:3" s="283" customFormat="1" ht="12" customHeight="1">
      <c r="A50" s="280" t="s">
        <v>105</v>
      </c>
      <c r="B50" s="23" t="s">
        <v>106</v>
      </c>
      <c r="C50" s="24"/>
    </row>
    <row r="51" spans="1:3" s="283" customFormat="1" ht="12" customHeight="1">
      <c r="A51" s="282" t="s">
        <v>107</v>
      </c>
      <c r="B51" s="26" t="s">
        <v>108</v>
      </c>
      <c r="C51" s="27"/>
    </row>
    <row r="52" spans="1:3" s="283" customFormat="1" ht="12" customHeight="1">
      <c r="A52" s="282" t="s">
        <v>109</v>
      </c>
      <c r="B52" s="26" t="s">
        <v>110</v>
      </c>
      <c r="C52" s="27"/>
    </row>
    <row r="53" spans="1:3" s="283" customFormat="1" ht="12" customHeight="1">
      <c r="A53" s="282" t="s">
        <v>111</v>
      </c>
      <c r="B53" s="26" t="s">
        <v>112</v>
      </c>
      <c r="C53" s="27"/>
    </row>
    <row r="54" spans="1:3" s="283" customFormat="1" ht="12" customHeight="1">
      <c r="A54" s="284" t="s">
        <v>113</v>
      </c>
      <c r="B54" s="33" t="s">
        <v>114</v>
      </c>
      <c r="C54" s="32"/>
    </row>
    <row r="55" spans="1:3" s="283" customFormat="1" ht="12" customHeight="1">
      <c r="A55" s="51" t="s">
        <v>115</v>
      </c>
      <c r="B55" s="19" t="s">
        <v>116</v>
      </c>
      <c r="C55" s="20">
        <f>SUM(C56:C58)</f>
        <v>0</v>
      </c>
    </row>
    <row r="56" spans="1:3" s="283" customFormat="1" ht="12" customHeight="1">
      <c r="A56" s="280" t="s">
        <v>117</v>
      </c>
      <c r="B56" s="23" t="s">
        <v>118</v>
      </c>
      <c r="C56" s="24"/>
    </row>
    <row r="57" spans="1:3" s="283" customFormat="1" ht="12" customHeight="1">
      <c r="A57" s="282" t="s">
        <v>119</v>
      </c>
      <c r="B57" s="26" t="s">
        <v>120</v>
      </c>
      <c r="C57" s="27"/>
    </row>
    <row r="58" spans="1:3" s="283" customFormat="1" ht="12" customHeight="1">
      <c r="A58" s="282" t="s">
        <v>121</v>
      </c>
      <c r="B58" s="26" t="s">
        <v>122</v>
      </c>
      <c r="C58" s="27"/>
    </row>
    <row r="59" spans="1:3" s="283" customFormat="1" ht="12" customHeight="1">
      <c r="A59" s="284" t="s">
        <v>123</v>
      </c>
      <c r="B59" s="33" t="s">
        <v>124</v>
      </c>
      <c r="C59" s="32"/>
    </row>
    <row r="60" spans="1:3" s="283" customFormat="1" ht="12" customHeight="1">
      <c r="A60" s="51" t="s">
        <v>125</v>
      </c>
      <c r="B60" s="31" t="s">
        <v>126</v>
      </c>
      <c r="C60" s="20">
        <f>SUM(C61:C63)</f>
        <v>0</v>
      </c>
    </row>
    <row r="61" spans="1:3" s="283" customFormat="1" ht="12" customHeight="1">
      <c r="A61" s="280" t="s">
        <v>127</v>
      </c>
      <c r="B61" s="23" t="s">
        <v>128</v>
      </c>
      <c r="C61" s="27"/>
    </row>
    <row r="62" spans="1:3" s="283" customFormat="1" ht="12" customHeight="1">
      <c r="A62" s="282" t="s">
        <v>129</v>
      </c>
      <c r="B62" s="26" t="s">
        <v>130</v>
      </c>
      <c r="C62" s="27"/>
    </row>
    <row r="63" spans="1:3" s="283" customFormat="1" ht="12" customHeight="1">
      <c r="A63" s="282" t="s">
        <v>131</v>
      </c>
      <c r="B63" s="26" t="s">
        <v>132</v>
      </c>
      <c r="C63" s="27"/>
    </row>
    <row r="64" spans="1:3" s="283" customFormat="1" ht="12" customHeight="1">
      <c r="A64" s="284" t="s">
        <v>133</v>
      </c>
      <c r="B64" s="33" t="s">
        <v>134</v>
      </c>
      <c r="C64" s="27"/>
    </row>
    <row r="65" spans="1:3" s="283" customFormat="1" ht="12" customHeight="1">
      <c r="A65" s="51" t="s">
        <v>272</v>
      </c>
      <c r="B65" s="19" t="s">
        <v>136</v>
      </c>
      <c r="C65" s="20">
        <f>+C8+C15+C22+C29+C37+C49+C55+C60</f>
        <v>489448986</v>
      </c>
    </row>
    <row r="66" spans="1:3" s="283" customFormat="1" ht="12" customHeight="1">
      <c r="A66" s="286" t="s">
        <v>432</v>
      </c>
      <c r="B66" s="31" t="s">
        <v>138</v>
      </c>
      <c r="C66" s="20">
        <f>SUM(C67:C69)</f>
        <v>0</v>
      </c>
    </row>
    <row r="67" spans="1:3" s="283" customFormat="1" ht="12" customHeight="1">
      <c r="A67" s="280" t="s">
        <v>139</v>
      </c>
      <c r="B67" s="23" t="s">
        <v>140</v>
      </c>
      <c r="C67" s="27"/>
    </row>
    <row r="68" spans="1:3" s="283" customFormat="1" ht="12" customHeight="1">
      <c r="A68" s="282" t="s">
        <v>141</v>
      </c>
      <c r="B68" s="26" t="s">
        <v>142</v>
      </c>
      <c r="C68" s="27"/>
    </row>
    <row r="69" spans="1:3" s="283" customFormat="1" ht="12" customHeight="1">
      <c r="A69" s="284" t="s">
        <v>143</v>
      </c>
      <c r="B69" s="287" t="s">
        <v>433</v>
      </c>
      <c r="C69" s="27"/>
    </row>
    <row r="70" spans="1:3" s="283" customFormat="1" ht="12" customHeight="1">
      <c r="A70" s="286" t="s">
        <v>145</v>
      </c>
      <c r="B70" s="31" t="s">
        <v>146</v>
      </c>
      <c r="C70" s="20">
        <f>SUM(C71:C74)</f>
        <v>0</v>
      </c>
    </row>
    <row r="71" spans="1:3" s="283" customFormat="1" ht="12" customHeight="1">
      <c r="A71" s="280" t="s">
        <v>147</v>
      </c>
      <c r="B71" s="23" t="s">
        <v>148</v>
      </c>
      <c r="C71" s="27"/>
    </row>
    <row r="72" spans="1:3" s="283" customFormat="1" ht="12" customHeight="1">
      <c r="A72" s="282" t="s">
        <v>149</v>
      </c>
      <c r="B72" s="26" t="s">
        <v>150</v>
      </c>
      <c r="C72" s="27"/>
    </row>
    <row r="73" spans="1:3" s="283" customFormat="1" ht="12" customHeight="1">
      <c r="A73" s="282" t="s">
        <v>151</v>
      </c>
      <c r="B73" s="26" t="s">
        <v>152</v>
      </c>
      <c r="C73" s="27"/>
    </row>
    <row r="74" spans="1:3" s="283" customFormat="1" ht="12" customHeight="1">
      <c r="A74" s="284" t="s">
        <v>153</v>
      </c>
      <c r="B74" s="33" t="s">
        <v>154</v>
      </c>
      <c r="C74" s="27"/>
    </row>
    <row r="75" spans="1:3" s="283" customFormat="1" ht="12" customHeight="1">
      <c r="A75" s="286" t="s">
        <v>155</v>
      </c>
      <c r="B75" s="31" t="s">
        <v>156</v>
      </c>
      <c r="C75" s="20">
        <f>SUM(C76:C77)</f>
        <v>90910504</v>
      </c>
    </row>
    <row r="76" spans="1:3" s="283" customFormat="1" ht="12" customHeight="1">
      <c r="A76" s="280" t="s">
        <v>157</v>
      </c>
      <c r="B76" s="23" t="s">
        <v>158</v>
      </c>
      <c r="C76" s="27">
        <v>90910504</v>
      </c>
    </row>
    <row r="77" spans="1:3" s="283" customFormat="1" ht="12" customHeight="1">
      <c r="A77" s="284" t="s">
        <v>159</v>
      </c>
      <c r="B77" s="33" t="s">
        <v>160</v>
      </c>
      <c r="C77" s="27"/>
    </row>
    <row r="78" spans="1:3" s="281" customFormat="1" ht="12" customHeight="1">
      <c r="A78" s="286" t="s">
        <v>161</v>
      </c>
      <c r="B78" s="31" t="s">
        <v>162</v>
      </c>
      <c r="C78" s="20">
        <f>SUM(C79:C81)</f>
        <v>0</v>
      </c>
    </row>
    <row r="79" spans="1:3" s="283" customFormat="1" ht="12" customHeight="1">
      <c r="A79" s="280" t="s">
        <v>163</v>
      </c>
      <c r="B79" s="23" t="s">
        <v>164</v>
      </c>
      <c r="C79" s="27"/>
    </row>
    <row r="80" spans="1:3" s="283" customFormat="1" ht="12" customHeight="1">
      <c r="A80" s="282" t="s">
        <v>165</v>
      </c>
      <c r="B80" s="26" t="s">
        <v>166</v>
      </c>
      <c r="C80" s="27"/>
    </row>
    <row r="81" spans="1:3" s="283" customFormat="1" ht="12" customHeight="1">
      <c r="A81" s="284" t="s">
        <v>167</v>
      </c>
      <c r="B81" s="33" t="s">
        <v>168</v>
      </c>
      <c r="C81" s="27"/>
    </row>
    <row r="82" spans="1:3" s="283" customFormat="1" ht="12" customHeight="1">
      <c r="A82" s="286" t="s">
        <v>169</v>
      </c>
      <c r="B82" s="31" t="s">
        <v>170</v>
      </c>
      <c r="C82" s="20">
        <f>SUM(C83:C86)</f>
        <v>0</v>
      </c>
    </row>
    <row r="83" spans="1:3" s="283" customFormat="1" ht="12" customHeight="1">
      <c r="A83" s="288" t="s">
        <v>171</v>
      </c>
      <c r="B83" s="23" t="s">
        <v>172</v>
      </c>
      <c r="C83" s="27"/>
    </row>
    <row r="84" spans="1:3" s="283" customFormat="1" ht="12" customHeight="1">
      <c r="A84" s="289" t="s">
        <v>173</v>
      </c>
      <c r="B84" s="26" t="s">
        <v>174</v>
      </c>
      <c r="C84" s="27"/>
    </row>
    <row r="85" spans="1:3" s="283" customFormat="1" ht="12" customHeight="1">
      <c r="A85" s="289" t="s">
        <v>175</v>
      </c>
      <c r="B85" s="26" t="s">
        <v>176</v>
      </c>
      <c r="C85" s="27"/>
    </row>
    <row r="86" spans="1:3" s="281" customFormat="1" ht="12" customHeight="1">
      <c r="A86" s="290" t="s">
        <v>177</v>
      </c>
      <c r="B86" s="33" t="s">
        <v>178</v>
      </c>
      <c r="C86" s="27"/>
    </row>
    <row r="87" spans="1:3" s="281" customFormat="1" ht="12" customHeight="1">
      <c r="A87" s="286" t="s">
        <v>179</v>
      </c>
      <c r="B87" s="31" t="s">
        <v>180</v>
      </c>
      <c r="C87" s="42"/>
    </row>
    <row r="88" spans="1:3" s="281" customFormat="1" ht="12" customHeight="1">
      <c r="A88" s="286" t="s">
        <v>434</v>
      </c>
      <c r="B88" s="31" t="s">
        <v>182</v>
      </c>
      <c r="C88" s="42"/>
    </row>
    <row r="89" spans="1:3" s="281" customFormat="1" ht="12" customHeight="1">
      <c r="A89" s="286" t="s">
        <v>435</v>
      </c>
      <c r="B89" s="43" t="s">
        <v>184</v>
      </c>
      <c r="C89" s="20">
        <f>+C66+C70+C75+C78+C82+C88+C87</f>
        <v>90910504</v>
      </c>
    </row>
    <row r="90" spans="1:3" s="281" customFormat="1" ht="12" customHeight="1">
      <c r="A90" s="291" t="s">
        <v>436</v>
      </c>
      <c r="B90" s="45" t="s">
        <v>437</v>
      </c>
      <c r="C90" s="20">
        <f>+C65+C89</f>
        <v>580359490</v>
      </c>
    </row>
    <row r="91" spans="1:3" s="283" customFormat="1" ht="15" customHeight="1">
      <c r="A91" s="292"/>
      <c r="B91" s="293"/>
      <c r="C91" s="294"/>
    </row>
    <row r="92" spans="1:3" s="276" customFormat="1" ht="16.5" customHeight="1">
      <c r="A92" s="295"/>
      <c r="B92" s="296" t="s">
        <v>286</v>
      </c>
      <c r="C92" s="297"/>
    </row>
    <row r="93" spans="1:3" s="298" customFormat="1" ht="12" customHeight="1">
      <c r="A93" s="14" t="s">
        <v>21</v>
      </c>
      <c r="B93" s="55" t="s">
        <v>438</v>
      </c>
      <c r="C93" s="56">
        <f>+C94+C95+C96+C97+C98+C111</f>
        <v>220346782</v>
      </c>
    </row>
    <row r="94" spans="1:3" ht="12" customHeight="1">
      <c r="A94" s="299" t="s">
        <v>23</v>
      </c>
      <c r="B94" s="58" t="s">
        <v>191</v>
      </c>
      <c r="C94" s="59">
        <v>84060597</v>
      </c>
    </row>
    <row r="95" spans="1:3" ht="12" customHeight="1">
      <c r="A95" s="282" t="s">
        <v>25</v>
      </c>
      <c r="B95" s="60" t="s">
        <v>192</v>
      </c>
      <c r="C95" s="27">
        <v>12563585</v>
      </c>
    </row>
    <row r="96" spans="1:3" ht="12" customHeight="1">
      <c r="A96" s="282" t="s">
        <v>27</v>
      </c>
      <c r="B96" s="60" t="s">
        <v>193</v>
      </c>
      <c r="C96" s="32">
        <v>70818600</v>
      </c>
    </row>
    <row r="97" spans="1:3" ht="12" customHeight="1">
      <c r="A97" s="282" t="s">
        <v>29</v>
      </c>
      <c r="B97" s="61" t="s">
        <v>194</v>
      </c>
      <c r="C97" s="32">
        <v>18800000</v>
      </c>
    </row>
    <row r="98" spans="1:3" ht="12" customHeight="1">
      <c r="A98" s="282" t="s">
        <v>195</v>
      </c>
      <c r="B98" s="62" t="s">
        <v>196</v>
      </c>
      <c r="C98" s="32">
        <v>14104000</v>
      </c>
    </row>
    <row r="99" spans="1:3" ht="12" customHeight="1">
      <c r="A99" s="282" t="s">
        <v>33</v>
      </c>
      <c r="B99" s="60" t="s">
        <v>439</v>
      </c>
      <c r="C99" s="32"/>
    </row>
    <row r="100" spans="1:3" ht="12" customHeight="1">
      <c r="A100" s="282" t="s">
        <v>198</v>
      </c>
      <c r="B100" s="64" t="s">
        <v>199</v>
      </c>
      <c r="C100" s="32"/>
    </row>
    <row r="101" spans="1:3" ht="12" customHeight="1">
      <c r="A101" s="282" t="s">
        <v>200</v>
      </c>
      <c r="B101" s="64" t="s">
        <v>201</v>
      </c>
      <c r="C101" s="32">
        <v>3000000</v>
      </c>
    </row>
    <row r="102" spans="1:3" ht="12" customHeight="1">
      <c r="A102" s="282" t="s">
        <v>202</v>
      </c>
      <c r="B102" s="64" t="s">
        <v>203</v>
      </c>
      <c r="C102" s="32"/>
    </row>
    <row r="103" spans="1:3" ht="12" customHeight="1">
      <c r="A103" s="282" t="s">
        <v>204</v>
      </c>
      <c r="B103" s="65" t="s">
        <v>205</v>
      </c>
      <c r="C103" s="32"/>
    </row>
    <row r="104" spans="1:3" ht="12" customHeight="1">
      <c r="A104" s="282" t="s">
        <v>206</v>
      </c>
      <c r="B104" s="65" t="s">
        <v>207</v>
      </c>
      <c r="C104" s="32"/>
    </row>
    <row r="105" spans="1:3" ht="12" customHeight="1">
      <c r="A105" s="282" t="s">
        <v>208</v>
      </c>
      <c r="B105" s="64" t="s">
        <v>209</v>
      </c>
      <c r="C105" s="32">
        <v>8654000</v>
      </c>
    </row>
    <row r="106" spans="1:3" ht="12" customHeight="1">
      <c r="A106" s="282" t="s">
        <v>210</v>
      </c>
      <c r="B106" s="64" t="s">
        <v>211</v>
      </c>
      <c r="C106" s="32"/>
    </row>
    <row r="107" spans="1:3" ht="12" customHeight="1">
      <c r="A107" s="282" t="s">
        <v>212</v>
      </c>
      <c r="B107" s="65" t="s">
        <v>213</v>
      </c>
      <c r="C107" s="32"/>
    </row>
    <row r="108" spans="1:3" ht="12" customHeight="1">
      <c r="A108" s="300" t="s">
        <v>214</v>
      </c>
      <c r="B108" s="63" t="s">
        <v>215</v>
      </c>
      <c r="C108" s="32"/>
    </row>
    <row r="109" spans="1:3" ht="12" customHeight="1">
      <c r="A109" s="282" t="s">
        <v>216</v>
      </c>
      <c r="B109" s="63" t="s">
        <v>217</v>
      </c>
      <c r="C109" s="32"/>
    </row>
    <row r="110" spans="1:3" ht="12" customHeight="1">
      <c r="A110" s="282" t="s">
        <v>218</v>
      </c>
      <c r="B110" s="65" t="s">
        <v>219</v>
      </c>
      <c r="C110" s="27">
        <v>2450000</v>
      </c>
    </row>
    <row r="111" spans="1:3" ht="12" customHeight="1">
      <c r="A111" s="282" t="s">
        <v>220</v>
      </c>
      <c r="B111" s="61" t="s">
        <v>221</v>
      </c>
      <c r="C111" s="27">
        <f>SUM(C112:C113)</f>
        <v>20000000</v>
      </c>
    </row>
    <row r="112" spans="1:3" ht="12" customHeight="1">
      <c r="A112" s="284" t="s">
        <v>222</v>
      </c>
      <c r="B112" s="60" t="s">
        <v>440</v>
      </c>
      <c r="C112" s="32">
        <v>20000000</v>
      </c>
    </row>
    <row r="113" spans="1:3" ht="12" customHeight="1">
      <c r="A113" s="301" t="s">
        <v>224</v>
      </c>
      <c r="B113" s="302" t="s">
        <v>441</v>
      </c>
      <c r="C113" s="69"/>
    </row>
    <row r="114" spans="1:3" ht="12" customHeight="1">
      <c r="A114" s="51" t="s">
        <v>35</v>
      </c>
      <c r="B114" s="86" t="s">
        <v>226</v>
      </c>
      <c r="C114" s="20">
        <f>+C115+C117+C119</f>
        <v>38645000</v>
      </c>
    </row>
    <row r="115" spans="1:3" ht="12" customHeight="1">
      <c r="A115" s="280" t="s">
        <v>37</v>
      </c>
      <c r="B115" s="60" t="s">
        <v>227</v>
      </c>
      <c r="C115" s="24">
        <v>29521000</v>
      </c>
    </row>
    <row r="116" spans="1:3" ht="12" customHeight="1">
      <c r="A116" s="280" t="s">
        <v>39</v>
      </c>
      <c r="B116" s="73" t="s">
        <v>228</v>
      </c>
      <c r="C116" s="24"/>
    </row>
    <row r="117" spans="1:3" ht="12" customHeight="1">
      <c r="A117" s="280" t="s">
        <v>41</v>
      </c>
      <c r="B117" s="73" t="s">
        <v>229</v>
      </c>
      <c r="C117" s="27">
        <v>6270000</v>
      </c>
    </row>
    <row r="118" spans="1:3" ht="12" customHeight="1">
      <c r="A118" s="280" t="s">
        <v>43</v>
      </c>
      <c r="B118" s="73" t="s">
        <v>230</v>
      </c>
      <c r="C118" s="74"/>
    </row>
    <row r="119" spans="1:3" ht="12" customHeight="1">
      <c r="A119" s="280" t="s">
        <v>45</v>
      </c>
      <c r="B119" s="30" t="s">
        <v>231</v>
      </c>
      <c r="C119" s="74">
        <v>2854000</v>
      </c>
    </row>
    <row r="120" spans="1:3" ht="12" customHeight="1">
      <c r="A120" s="280" t="s">
        <v>47</v>
      </c>
      <c r="B120" s="28" t="s">
        <v>232</v>
      </c>
      <c r="C120" s="74"/>
    </row>
    <row r="121" spans="1:3" ht="12" customHeight="1">
      <c r="A121" s="280" t="s">
        <v>233</v>
      </c>
      <c r="B121" s="75" t="s">
        <v>234</v>
      </c>
      <c r="C121" s="74"/>
    </row>
    <row r="122" spans="1:3" ht="12" customHeight="1">
      <c r="A122" s="280" t="s">
        <v>235</v>
      </c>
      <c r="B122" s="65" t="s">
        <v>207</v>
      </c>
      <c r="C122" s="74"/>
    </row>
    <row r="123" spans="1:3" ht="12" customHeight="1">
      <c r="A123" s="280" t="s">
        <v>236</v>
      </c>
      <c r="B123" s="65" t="s">
        <v>237</v>
      </c>
      <c r="C123" s="74"/>
    </row>
    <row r="124" spans="1:3" ht="12" customHeight="1">
      <c r="A124" s="280" t="s">
        <v>238</v>
      </c>
      <c r="B124" s="65" t="s">
        <v>239</v>
      </c>
      <c r="C124" s="74"/>
    </row>
    <row r="125" spans="1:3" ht="12" customHeight="1">
      <c r="A125" s="280" t="s">
        <v>240</v>
      </c>
      <c r="B125" s="65" t="s">
        <v>213</v>
      </c>
      <c r="C125" s="74"/>
    </row>
    <row r="126" spans="1:3" ht="12" customHeight="1">
      <c r="A126" s="280" t="s">
        <v>241</v>
      </c>
      <c r="B126" s="65" t="s">
        <v>242</v>
      </c>
      <c r="C126" s="74"/>
    </row>
    <row r="127" spans="1:3" ht="12" customHeight="1">
      <c r="A127" s="300" t="s">
        <v>243</v>
      </c>
      <c r="B127" s="65" t="s">
        <v>244</v>
      </c>
      <c r="C127" s="76">
        <v>2854000</v>
      </c>
    </row>
    <row r="128" spans="1:3" ht="12" customHeight="1">
      <c r="A128" s="51" t="s">
        <v>49</v>
      </c>
      <c r="B128" s="19" t="s">
        <v>245</v>
      </c>
      <c r="C128" s="20">
        <f>+C93+C114</f>
        <v>258991782</v>
      </c>
    </row>
    <row r="129" spans="1:3" ht="12" customHeight="1">
      <c r="A129" s="51" t="s">
        <v>246</v>
      </c>
      <c r="B129" s="19" t="s">
        <v>247</v>
      </c>
      <c r="C129" s="20">
        <f>+C130+C131+C132</f>
        <v>0</v>
      </c>
    </row>
    <row r="130" spans="1:3" s="298" customFormat="1" ht="12" customHeight="1">
      <c r="A130" s="280" t="s">
        <v>65</v>
      </c>
      <c r="B130" s="77" t="s">
        <v>442</v>
      </c>
      <c r="C130" s="74"/>
    </row>
    <row r="131" spans="1:3" ht="12" customHeight="1">
      <c r="A131" s="280" t="s">
        <v>67</v>
      </c>
      <c r="B131" s="77" t="s">
        <v>249</v>
      </c>
      <c r="C131" s="74"/>
    </row>
    <row r="132" spans="1:3" ht="12" customHeight="1">
      <c r="A132" s="300" t="s">
        <v>69</v>
      </c>
      <c r="B132" s="78" t="s">
        <v>443</v>
      </c>
      <c r="C132" s="74"/>
    </row>
    <row r="133" spans="1:3" ht="12" customHeight="1">
      <c r="A133" s="51" t="s">
        <v>79</v>
      </c>
      <c r="B133" s="19" t="s">
        <v>251</v>
      </c>
      <c r="C133" s="20">
        <f>+C134+C135+C136+C137+C138+C139</f>
        <v>0</v>
      </c>
    </row>
    <row r="134" spans="1:3" ht="12" customHeight="1">
      <c r="A134" s="280" t="s">
        <v>81</v>
      </c>
      <c r="B134" s="77" t="s">
        <v>252</v>
      </c>
      <c r="C134" s="74"/>
    </row>
    <row r="135" spans="1:3" ht="12" customHeight="1">
      <c r="A135" s="280" t="s">
        <v>83</v>
      </c>
      <c r="B135" s="77" t="s">
        <v>253</v>
      </c>
      <c r="C135" s="74"/>
    </row>
    <row r="136" spans="1:3" ht="12" customHeight="1">
      <c r="A136" s="280" t="s">
        <v>85</v>
      </c>
      <c r="B136" s="77" t="s">
        <v>254</v>
      </c>
      <c r="C136" s="74"/>
    </row>
    <row r="137" spans="1:3" ht="12" customHeight="1">
      <c r="A137" s="280" t="s">
        <v>87</v>
      </c>
      <c r="B137" s="77" t="s">
        <v>444</v>
      </c>
      <c r="C137" s="74"/>
    </row>
    <row r="138" spans="1:3" ht="12" customHeight="1">
      <c r="A138" s="280" t="s">
        <v>89</v>
      </c>
      <c r="B138" s="77" t="s">
        <v>256</v>
      </c>
      <c r="C138" s="74"/>
    </row>
    <row r="139" spans="1:3" s="298" customFormat="1" ht="12" customHeight="1">
      <c r="A139" s="300" t="s">
        <v>91</v>
      </c>
      <c r="B139" s="78" t="s">
        <v>257</v>
      </c>
      <c r="C139" s="74"/>
    </row>
    <row r="140" spans="1:11" ht="12" customHeight="1">
      <c r="A140" s="51" t="s">
        <v>103</v>
      </c>
      <c r="B140" s="19" t="s">
        <v>445</v>
      </c>
      <c r="C140" s="20">
        <f>+C141+C142+C144+C145+C143</f>
        <v>321367708</v>
      </c>
      <c r="K140" s="303"/>
    </row>
    <row r="141" spans="1:3" ht="12.75">
      <c r="A141" s="280" t="s">
        <v>105</v>
      </c>
      <c r="B141" s="77" t="s">
        <v>259</v>
      </c>
      <c r="C141" s="74"/>
    </row>
    <row r="142" spans="1:3" ht="12" customHeight="1">
      <c r="A142" s="280" t="s">
        <v>107</v>
      </c>
      <c r="B142" s="77" t="s">
        <v>260</v>
      </c>
      <c r="C142" s="74">
        <v>15149348</v>
      </c>
    </row>
    <row r="143" spans="1:3" ht="12" customHeight="1">
      <c r="A143" s="280" t="s">
        <v>109</v>
      </c>
      <c r="B143" s="77" t="s">
        <v>446</v>
      </c>
      <c r="C143" s="74">
        <v>306218360</v>
      </c>
    </row>
    <row r="144" spans="1:3" s="298" customFormat="1" ht="12" customHeight="1">
      <c r="A144" s="280" t="s">
        <v>111</v>
      </c>
      <c r="B144" s="77" t="s">
        <v>261</v>
      </c>
      <c r="C144" s="74"/>
    </row>
    <row r="145" spans="1:3" s="298" customFormat="1" ht="12" customHeight="1">
      <c r="A145" s="300" t="s">
        <v>113</v>
      </c>
      <c r="B145" s="78" t="s">
        <v>262</v>
      </c>
      <c r="C145" s="74"/>
    </row>
    <row r="146" spans="1:3" s="298" customFormat="1" ht="12" customHeight="1">
      <c r="A146" s="51" t="s">
        <v>263</v>
      </c>
      <c r="B146" s="19" t="s">
        <v>264</v>
      </c>
      <c r="C146" s="79">
        <f>+C147+C148+C149+C150+C151</f>
        <v>0</v>
      </c>
    </row>
    <row r="147" spans="1:3" s="298" customFormat="1" ht="12" customHeight="1">
      <c r="A147" s="280" t="s">
        <v>117</v>
      </c>
      <c r="B147" s="77" t="s">
        <v>265</v>
      </c>
      <c r="C147" s="74"/>
    </row>
    <row r="148" spans="1:3" s="298" customFormat="1" ht="12" customHeight="1">
      <c r="A148" s="280" t="s">
        <v>119</v>
      </c>
      <c r="B148" s="77" t="s">
        <v>266</v>
      </c>
      <c r="C148" s="74"/>
    </row>
    <row r="149" spans="1:3" s="298" customFormat="1" ht="12" customHeight="1">
      <c r="A149" s="280" t="s">
        <v>121</v>
      </c>
      <c r="B149" s="77" t="s">
        <v>267</v>
      </c>
      <c r="C149" s="74"/>
    </row>
    <row r="150" spans="1:3" s="298" customFormat="1" ht="12" customHeight="1">
      <c r="A150" s="280" t="s">
        <v>123</v>
      </c>
      <c r="B150" s="77" t="s">
        <v>447</v>
      </c>
      <c r="C150" s="74"/>
    </row>
    <row r="151" spans="1:3" ht="12.75" customHeight="1">
      <c r="A151" s="300" t="s">
        <v>269</v>
      </c>
      <c r="B151" s="78" t="s">
        <v>270</v>
      </c>
      <c r="C151" s="76"/>
    </row>
    <row r="152" spans="1:3" ht="12.75" customHeight="1">
      <c r="A152" s="304" t="s">
        <v>125</v>
      </c>
      <c r="B152" s="19" t="s">
        <v>271</v>
      </c>
      <c r="C152" s="79"/>
    </row>
    <row r="153" spans="1:3" ht="12.75" customHeight="1">
      <c r="A153" s="304" t="s">
        <v>272</v>
      </c>
      <c r="B153" s="19" t="s">
        <v>273</v>
      </c>
      <c r="C153" s="79"/>
    </row>
    <row r="154" spans="1:3" ht="12" customHeight="1">
      <c r="A154" s="51" t="s">
        <v>274</v>
      </c>
      <c r="B154" s="19" t="s">
        <v>275</v>
      </c>
      <c r="C154" s="81">
        <f>+C129+C133+C140+C146+C152+C153</f>
        <v>321367708</v>
      </c>
    </row>
    <row r="155" spans="1:3" ht="15" customHeight="1">
      <c r="A155" s="305" t="s">
        <v>276</v>
      </c>
      <c r="B155" s="85" t="s">
        <v>277</v>
      </c>
      <c r="C155" s="81">
        <f>+C128+C154</f>
        <v>580359490</v>
      </c>
    </row>
    <row r="157" spans="1:3" ht="15" customHeight="1">
      <c r="A157" s="306" t="s">
        <v>448</v>
      </c>
      <c r="B157" s="307"/>
      <c r="C157" s="308">
        <v>4</v>
      </c>
    </row>
    <row r="158" spans="1:3" ht="14.25" customHeight="1">
      <c r="A158" s="306" t="s">
        <v>449</v>
      </c>
      <c r="B158" s="307"/>
      <c r="C158" s="308">
        <v>47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8" zoomScaleNormal="128" zoomScaleSheetLayoutView="85" workbookViewId="0" topLeftCell="A139">
      <selection activeCell="C158" sqref="C158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3" width="25.00390625" style="254" customWidth="1"/>
    <col min="4" max="16384" width="9.375" style="255" customWidth="1"/>
  </cols>
  <sheetData>
    <row r="1" spans="1:3" s="259" customFormat="1" ht="16.5" customHeight="1">
      <c r="A1" s="256"/>
      <c r="B1" s="257"/>
      <c r="C1" s="258" t="str">
        <f>+CONCATENATE("9.1.1. melléklet a ……/",LEFT(ÖSSZEFÜGGÉSEK!A5,4),". (….) önkormányzati rendelethez")</f>
        <v>9.1.1. melléklet a ……/2017. (….) önkormányzati rendelethez</v>
      </c>
    </row>
    <row r="2" spans="1:3" s="263" customFormat="1" ht="21" customHeight="1">
      <c r="A2" s="260" t="s">
        <v>287</v>
      </c>
      <c r="B2" s="261" t="s">
        <v>424</v>
      </c>
      <c r="C2" s="262" t="s">
        <v>425</v>
      </c>
    </row>
    <row r="3" spans="1:3" s="263" customFormat="1" ht="15.75">
      <c r="A3" s="264" t="s">
        <v>426</v>
      </c>
      <c r="B3" s="265" t="s">
        <v>450</v>
      </c>
      <c r="C3" s="266" t="s">
        <v>451</v>
      </c>
    </row>
    <row r="4" spans="1:3" s="269" customFormat="1" ht="15.75" customHeight="1">
      <c r="A4" s="267"/>
      <c r="B4" s="267"/>
      <c r="C4" s="268" t="str">
        <f>'9.1. sz. mell'!C4</f>
        <v>Forintban!</v>
      </c>
    </row>
    <row r="5" spans="1:3" ht="12.75">
      <c r="A5" s="270" t="s">
        <v>428</v>
      </c>
      <c r="B5" s="271" t="s">
        <v>429</v>
      </c>
      <c r="C5" s="272" t="s">
        <v>430</v>
      </c>
    </row>
    <row r="6" spans="1:3" s="276" customFormat="1" ht="12.75" customHeight="1">
      <c r="A6" s="273"/>
      <c r="B6" s="274" t="s">
        <v>19</v>
      </c>
      <c r="C6" s="275" t="s">
        <v>20</v>
      </c>
    </row>
    <row r="7" spans="1:3" s="276" customFormat="1" ht="15.75" customHeight="1">
      <c r="A7" s="277"/>
      <c r="B7" s="278" t="s">
        <v>285</v>
      </c>
      <c r="C7" s="279"/>
    </row>
    <row r="8" spans="1:3" s="276" customFormat="1" ht="12" customHeight="1">
      <c r="A8" s="51" t="s">
        <v>21</v>
      </c>
      <c r="B8" s="19" t="s">
        <v>22</v>
      </c>
      <c r="C8" s="20">
        <f>+C9+C10+C11+C12+C13+C14</f>
        <v>406399386</v>
      </c>
    </row>
    <row r="9" spans="1:3" s="281" customFormat="1" ht="12" customHeight="1">
      <c r="A9" s="280" t="s">
        <v>23</v>
      </c>
      <c r="B9" s="23" t="s">
        <v>24</v>
      </c>
      <c r="C9" s="24">
        <v>168076061</v>
      </c>
    </row>
    <row r="10" spans="1:3" s="283" customFormat="1" ht="12" customHeight="1">
      <c r="A10" s="282" t="s">
        <v>25</v>
      </c>
      <c r="B10" s="26" t="s">
        <v>26</v>
      </c>
      <c r="C10" s="27">
        <v>82715372</v>
      </c>
    </row>
    <row r="11" spans="1:3" s="283" customFormat="1" ht="12" customHeight="1">
      <c r="A11" s="282" t="s">
        <v>27</v>
      </c>
      <c r="B11" s="26" t="s">
        <v>28</v>
      </c>
      <c r="C11" s="27">
        <v>150078953</v>
      </c>
    </row>
    <row r="12" spans="1:3" s="283" customFormat="1" ht="12" customHeight="1">
      <c r="A12" s="282" t="s">
        <v>29</v>
      </c>
      <c r="B12" s="26" t="s">
        <v>30</v>
      </c>
      <c r="C12" s="27">
        <v>5529000</v>
      </c>
    </row>
    <row r="13" spans="1:3" s="283" customFormat="1" ht="12" customHeight="1">
      <c r="A13" s="282" t="s">
        <v>31</v>
      </c>
      <c r="B13" s="26" t="s">
        <v>431</v>
      </c>
      <c r="C13" s="27"/>
    </row>
    <row r="14" spans="1:3" s="281" customFormat="1" ht="12" customHeight="1">
      <c r="A14" s="284" t="s">
        <v>33</v>
      </c>
      <c r="B14" s="33" t="s">
        <v>34</v>
      </c>
      <c r="C14" s="27"/>
    </row>
    <row r="15" spans="1:3" s="281" customFormat="1" ht="12" customHeight="1">
      <c r="A15" s="51" t="s">
        <v>35</v>
      </c>
      <c r="B15" s="31" t="s">
        <v>36</v>
      </c>
      <c r="C15" s="20">
        <f>+C16+C17+C18+C19+C20</f>
        <v>303600</v>
      </c>
    </row>
    <row r="16" spans="1:3" s="281" customFormat="1" ht="12" customHeight="1">
      <c r="A16" s="280" t="s">
        <v>37</v>
      </c>
      <c r="B16" s="23" t="s">
        <v>38</v>
      </c>
      <c r="C16" s="24"/>
    </row>
    <row r="17" spans="1:3" s="281" customFormat="1" ht="12" customHeight="1">
      <c r="A17" s="282" t="s">
        <v>39</v>
      </c>
      <c r="B17" s="26" t="s">
        <v>40</v>
      </c>
      <c r="C17" s="27"/>
    </row>
    <row r="18" spans="1:3" s="281" customFormat="1" ht="12" customHeight="1">
      <c r="A18" s="282" t="s">
        <v>41</v>
      </c>
      <c r="B18" s="26" t="s">
        <v>42</v>
      </c>
      <c r="C18" s="27"/>
    </row>
    <row r="19" spans="1:3" s="281" customFormat="1" ht="12" customHeight="1">
      <c r="A19" s="282" t="s">
        <v>43</v>
      </c>
      <c r="B19" s="26" t="s">
        <v>44</v>
      </c>
      <c r="C19" s="27"/>
    </row>
    <row r="20" spans="1:3" s="281" customFormat="1" ht="12" customHeight="1">
      <c r="A20" s="282" t="s">
        <v>45</v>
      </c>
      <c r="B20" s="26" t="s">
        <v>46</v>
      </c>
      <c r="C20" s="27">
        <v>303600</v>
      </c>
    </row>
    <row r="21" spans="1:3" s="283" customFormat="1" ht="12" customHeight="1">
      <c r="A21" s="284" t="s">
        <v>47</v>
      </c>
      <c r="B21" s="33" t="s">
        <v>48</v>
      </c>
      <c r="C21" s="32"/>
    </row>
    <row r="22" spans="1:3" s="283" customFormat="1" ht="12" customHeight="1">
      <c r="A22" s="51" t="s">
        <v>49</v>
      </c>
      <c r="B22" s="19" t="s">
        <v>50</v>
      </c>
      <c r="C22" s="20">
        <f>+C23+C24+C25+C26+C27</f>
        <v>0</v>
      </c>
    </row>
    <row r="23" spans="1:3" s="283" customFormat="1" ht="12" customHeight="1">
      <c r="A23" s="280" t="s">
        <v>51</v>
      </c>
      <c r="B23" s="23" t="s">
        <v>52</v>
      </c>
      <c r="C23" s="24"/>
    </row>
    <row r="24" spans="1:3" s="281" customFormat="1" ht="12" customHeight="1">
      <c r="A24" s="282" t="s">
        <v>53</v>
      </c>
      <c r="B24" s="26" t="s">
        <v>54</v>
      </c>
      <c r="C24" s="27"/>
    </row>
    <row r="25" spans="1:3" s="283" customFormat="1" ht="12" customHeight="1">
      <c r="A25" s="282" t="s">
        <v>55</v>
      </c>
      <c r="B25" s="26" t="s">
        <v>56</v>
      </c>
      <c r="C25" s="27"/>
    </row>
    <row r="26" spans="1:3" s="283" customFormat="1" ht="12" customHeight="1">
      <c r="A26" s="282" t="s">
        <v>57</v>
      </c>
      <c r="B26" s="26" t="s">
        <v>58</v>
      </c>
      <c r="C26" s="27"/>
    </row>
    <row r="27" spans="1:3" s="283" customFormat="1" ht="12" customHeight="1">
      <c r="A27" s="282" t="s">
        <v>59</v>
      </c>
      <c r="B27" s="26" t="s">
        <v>60</v>
      </c>
      <c r="C27" s="27"/>
    </row>
    <row r="28" spans="1:3" s="283" customFormat="1" ht="12" customHeight="1">
      <c r="A28" s="284" t="s">
        <v>61</v>
      </c>
      <c r="B28" s="33" t="s">
        <v>62</v>
      </c>
      <c r="C28" s="32"/>
    </row>
    <row r="29" spans="1:3" s="283" customFormat="1" ht="12" customHeight="1">
      <c r="A29" s="51" t="s">
        <v>63</v>
      </c>
      <c r="B29" s="19" t="s">
        <v>282</v>
      </c>
      <c r="C29" s="20">
        <f>SUM(C30:C36)</f>
        <v>55000000</v>
      </c>
    </row>
    <row r="30" spans="1:3" s="283" customFormat="1" ht="12" customHeight="1">
      <c r="A30" s="280" t="s">
        <v>65</v>
      </c>
      <c r="B30" s="23" t="s">
        <v>66</v>
      </c>
      <c r="C30" s="24">
        <v>5000000</v>
      </c>
    </row>
    <row r="31" spans="1:3" s="283" customFormat="1" ht="12" customHeight="1">
      <c r="A31" s="282" t="s">
        <v>67</v>
      </c>
      <c r="B31" s="26" t="s">
        <v>68</v>
      </c>
      <c r="C31" s="27"/>
    </row>
    <row r="32" spans="1:3" s="283" customFormat="1" ht="12" customHeight="1">
      <c r="A32" s="282" t="s">
        <v>69</v>
      </c>
      <c r="B32" s="26" t="s">
        <v>70</v>
      </c>
      <c r="C32" s="27">
        <v>43000000</v>
      </c>
    </row>
    <row r="33" spans="1:3" s="283" customFormat="1" ht="12" customHeight="1">
      <c r="A33" s="282" t="s">
        <v>71</v>
      </c>
      <c r="B33" s="26" t="s">
        <v>72</v>
      </c>
      <c r="C33" s="27"/>
    </row>
    <row r="34" spans="1:3" s="283" customFormat="1" ht="12" customHeight="1">
      <c r="A34" s="282" t="s">
        <v>73</v>
      </c>
      <c r="B34" s="26" t="s">
        <v>74</v>
      </c>
      <c r="C34" s="27">
        <v>7000000</v>
      </c>
    </row>
    <row r="35" spans="1:3" s="283" customFormat="1" ht="12" customHeight="1">
      <c r="A35" s="282" t="s">
        <v>75</v>
      </c>
      <c r="B35" s="26" t="s">
        <v>76</v>
      </c>
      <c r="C35" s="27"/>
    </row>
    <row r="36" spans="1:3" s="283" customFormat="1" ht="12" customHeight="1">
      <c r="A36" s="284" t="s">
        <v>77</v>
      </c>
      <c r="B36" s="34" t="s">
        <v>78</v>
      </c>
      <c r="C36" s="32"/>
    </row>
    <row r="37" spans="1:3" s="283" customFormat="1" ht="12" customHeight="1">
      <c r="A37" s="51" t="s">
        <v>79</v>
      </c>
      <c r="B37" s="19" t="s">
        <v>80</v>
      </c>
      <c r="C37" s="20">
        <f>SUM(C38:C48)</f>
        <v>27746000</v>
      </c>
    </row>
    <row r="38" spans="1:3" s="283" customFormat="1" ht="12" customHeight="1">
      <c r="A38" s="280" t="s">
        <v>81</v>
      </c>
      <c r="B38" s="23" t="s">
        <v>82</v>
      </c>
      <c r="C38" s="24">
        <v>2000000</v>
      </c>
    </row>
    <row r="39" spans="1:3" s="283" customFormat="1" ht="12" customHeight="1">
      <c r="A39" s="282" t="s">
        <v>83</v>
      </c>
      <c r="B39" s="26" t="s">
        <v>84</v>
      </c>
      <c r="C39" s="27">
        <v>4250000</v>
      </c>
    </row>
    <row r="40" spans="1:3" s="283" customFormat="1" ht="12" customHeight="1">
      <c r="A40" s="282" t="s">
        <v>85</v>
      </c>
      <c r="B40" s="26" t="s">
        <v>86</v>
      </c>
      <c r="C40" s="27">
        <v>3800000</v>
      </c>
    </row>
    <row r="41" spans="1:3" s="283" customFormat="1" ht="12" customHeight="1">
      <c r="A41" s="282" t="s">
        <v>87</v>
      </c>
      <c r="B41" s="26" t="s">
        <v>88</v>
      </c>
      <c r="C41" s="27">
        <v>13465000</v>
      </c>
    </row>
    <row r="42" spans="1:3" s="283" customFormat="1" ht="12" customHeight="1">
      <c r="A42" s="282" t="s">
        <v>89</v>
      </c>
      <c r="B42" s="26" t="s">
        <v>90</v>
      </c>
      <c r="C42" s="27"/>
    </row>
    <row r="43" spans="1:3" s="283" customFormat="1" ht="12" customHeight="1">
      <c r="A43" s="282" t="s">
        <v>91</v>
      </c>
      <c r="B43" s="26" t="s">
        <v>92</v>
      </c>
      <c r="C43" s="27">
        <v>3531000</v>
      </c>
    </row>
    <row r="44" spans="1:3" s="283" customFormat="1" ht="12" customHeight="1">
      <c r="A44" s="282" t="s">
        <v>93</v>
      </c>
      <c r="B44" s="26" t="s">
        <v>94</v>
      </c>
      <c r="C44" s="27"/>
    </row>
    <row r="45" spans="1:3" s="283" customFormat="1" ht="12" customHeight="1">
      <c r="A45" s="282" t="s">
        <v>95</v>
      </c>
      <c r="B45" s="26" t="s">
        <v>96</v>
      </c>
      <c r="C45" s="27"/>
    </row>
    <row r="46" spans="1:3" s="283" customFormat="1" ht="12" customHeight="1">
      <c r="A46" s="282" t="s">
        <v>97</v>
      </c>
      <c r="B46" s="26" t="s">
        <v>98</v>
      </c>
      <c r="C46" s="27"/>
    </row>
    <row r="47" spans="1:3" s="283" customFormat="1" ht="12" customHeight="1">
      <c r="A47" s="284" t="s">
        <v>99</v>
      </c>
      <c r="B47" s="33" t="s">
        <v>100</v>
      </c>
      <c r="C47" s="32"/>
    </row>
    <row r="48" spans="1:3" s="283" customFormat="1" ht="12" customHeight="1">
      <c r="A48" s="284" t="s">
        <v>101</v>
      </c>
      <c r="B48" s="33" t="s">
        <v>102</v>
      </c>
      <c r="C48" s="32">
        <v>700000</v>
      </c>
    </row>
    <row r="49" spans="1:3" s="283" customFormat="1" ht="12" customHeight="1">
      <c r="A49" s="51" t="s">
        <v>103</v>
      </c>
      <c r="B49" s="19" t="s">
        <v>104</v>
      </c>
      <c r="C49" s="20">
        <f>SUM(C50:C54)</f>
        <v>0</v>
      </c>
    </row>
    <row r="50" spans="1:3" s="283" customFormat="1" ht="12" customHeight="1">
      <c r="A50" s="280" t="s">
        <v>105</v>
      </c>
      <c r="B50" s="23" t="s">
        <v>106</v>
      </c>
      <c r="C50" s="24"/>
    </row>
    <row r="51" spans="1:3" s="283" customFormat="1" ht="12" customHeight="1">
      <c r="A51" s="282" t="s">
        <v>107</v>
      </c>
      <c r="B51" s="26" t="s">
        <v>108</v>
      </c>
      <c r="C51" s="27"/>
    </row>
    <row r="52" spans="1:3" s="283" customFormat="1" ht="12" customHeight="1">
      <c r="A52" s="282" t="s">
        <v>109</v>
      </c>
      <c r="B52" s="26" t="s">
        <v>110</v>
      </c>
      <c r="C52" s="27"/>
    </row>
    <row r="53" spans="1:3" s="283" customFormat="1" ht="12" customHeight="1">
      <c r="A53" s="282" t="s">
        <v>111</v>
      </c>
      <c r="B53" s="26" t="s">
        <v>112</v>
      </c>
      <c r="C53" s="27"/>
    </row>
    <row r="54" spans="1:3" s="283" customFormat="1" ht="12" customHeight="1">
      <c r="A54" s="284" t="s">
        <v>113</v>
      </c>
      <c r="B54" s="33" t="s">
        <v>114</v>
      </c>
      <c r="C54" s="32"/>
    </row>
    <row r="55" spans="1:3" s="283" customFormat="1" ht="12" customHeight="1">
      <c r="A55" s="51" t="s">
        <v>115</v>
      </c>
      <c r="B55" s="19" t="s">
        <v>116</v>
      </c>
      <c r="C55" s="20">
        <f>SUM(C56:C58)</f>
        <v>0</v>
      </c>
    </row>
    <row r="56" spans="1:3" s="283" customFormat="1" ht="12" customHeight="1">
      <c r="A56" s="280" t="s">
        <v>117</v>
      </c>
      <c r="B56" s="23" t="s">
        <v>118</v>
      </c>
      <c r="C56" s="24"/>
    </row>
    <row r="57" spans="1:3" s="283" customFormat="1" ht="12" customHeight="1">
      <c r="A57" s="282" t="s">
        <v>119</v>
      </c>
      <c r="B57" s="26" t="s">
        <v>120</v>
      </c>
      <c r="C57" s="27"/>
    </row>
    <row r="58" spans="1:3" s="283" customFormat="1" ht="12" customHeight="1">
      <c r="A58" s="282" t="s">
        <v>121</v>
      </c>
      <c r="B58" s="26" t="s">
        <v>122</v>
      </c>
      <c r="C58" s="27"/>
    </row>
    <row r="59" spans="1:3" s="283" customFormat="1" ht="12" customHeight="1">
      <c r="A59" s="284" t="s">
        <v>123</v>
      </c>
      <c r="B59" s="33" t="s">
        <v>124</v>
      </c>
      <c r="C59" s="32"/>
    </row>
    <row r="60" spans="1:3" s="283" customFormat="1" ht="12" customHeight="1">
      <c r="A60" s="51" t="s">
        <v>125</v>
      </c>
      <c r="B60" s="31" t="s">
        <v>126</v>
      </c>
      <c r="C60" s="20">
        <f>SUM(C61:C63)</f>
        <v>0</v>
      </c>
    </row>
    <row r="61" spans="1:3" s="283" customFormat="1" ht="12" customHeight="1">
      <c r="A61" s="280" t="s">
        <v>127</v>
      </c>
      <c r="B61" s="23" t="s">
        <v>128</v>
      </c>
      <c r="C61" s="27"/>
    </row>
    <row r="62" spans="1:3" s="283" customFormat="1" ht="12" customHeight="1">
      <c r="A62" s="282" t="s">
        <v>129</v>
      </c>
      <c r="B62" s="26" t="s">
        <v>130</v>
      </c>
      <c r="C62" s="27"/>
    </row>
    <row r="63" spans="1:3" s="283" customFormat="1" ht="12" customHeight="1">
      <c r="A63" s="282" t="s">
        <v>131</v>
      </c>
      <c r="B63" s="26" t="s">
        <v>132</v>
      </c>
      <c r="C63" s="27"/>
    </row>
    <row r="64" spans="1:3" s="283" customFormat="1" ht="12" customHeight="1">
      <c r="A64" s="284" t="s">
        <v>133</v>
      </c>
      <c r="B64" s="33" t="s">
        <v>134</v>
      </c>
      <c r="C64" s="27"/>
    </row>
    <row r="65" spans="1:3" s="283" customFormat="1" ht="12" customHeight="1">
      <c r="A65" s="51" t="s">
        <v>272</v>
      </c>
      <c r="B65" s="19" t="s">
        <v>136</v>
      </c>
      <c r="C65" s="20">
        <f>+C8+C15+C22+C29+C37+C49+C55+C60</f>
        <v>489448986</v>
      </c>
    </row>
    <row r="66" spans="1:3" s="283" customFormat="1" ht="12" customHeight="1">
      <c r="A66" s="286" t="s">
        <v>432</v>
      </c>
      <c r="B66" s="31" t="s">
        <v>138</v>
      </c>
      <c r="C66" s="20">
        <f>SUM(C67:C69)</f>
        <v>0</v>
      </c>
    </row>
    <row r="67" spans="1:3" s="283" customFormat="1" ht="12" customHeight="1">
      <c r="A67" s="280" t="s">
        <v>139</v>
      </c>
      <c r="B67" s="23" t="s">
        <v>140</v>
      </c>
      <c r="C67" s="27"/>
    </row>
    <row r="68" spans="1:3" s="283" customFormat="1" ht="12" customHeight="1">
      <c r="A68" s="282" t="s">
        <v>141</v>
      </c>
      <c r="B68" s="26" t="s">
        <v>142</v>
      </c>
      <c r="C68" s="27"/>
    </row>
    <row r="69" spans="1:3" s="283" customFormat="1" ht="12" customHeight="1">
      <c r="A69" s="284" t="s">
        <v>143</v>
      </c>
      <c r="B69" s="287" t="s">
        <v>433</v>
      </c>
      <c r="C69" s="27"/>
    </row>
    <row r="70" spans="1:3" s="283" customFormat="1" ht="12" customHeight="1">
      <c r="A70" s="286" t="s">
        <v>145</v>
      </c>
      <c r="B70" s="31" t="s">
        <v>146</v>
      </c>
      <c r="C70" s="20">
        <f>SUM(C71:C74)</f>
        <v>0</v>
      </c>
    </row>
    <row r="71" spans="1:3" s="283" customFormat="1" ht="12" customHeight="1">
      <c r="A71" s="280" t="s">
        <v>147</v>
      </c>
      <c r="B71" s="23" t="s">
        <v>148</v>
      </c>
      <c r="C71" s="27"/>
    </row>
    <row r="72" spans="1:3" s="283" customFormat="1" ht="12" customHeight="1">
      <c r="A72" s="282" t="s">
        <v>149</v>
      </c>
      <c r="B72" s="26" t="s">
        <v>150</v>
      </c>
      <c r="C72" s="27"/>
    </row>
    <row r="73" spans="1:3" s="283" customFormat="1" ht="12" customHeight="1">
      <c r="A73" s="282" t="s">
        <v>151</v>
      </c>
      <c r="B73" s="26" t="s">
        <v>152</v>
      </c>
      <c r="C73" s="27"/>
    </row>
    <row r="74" spans="1:3" s="283" customFormat="1" ht="12" customHeight="1">
      <c r="A74" s="284" t="s">
        <v>153</v>
      </c>
      <c r="B74" s="33" t="s">
        <v>154</v>
      </c>
      <c r="C74" s="27"/>
    </row>
    <row r="75" spans="1:3" s="283" customFormat="1" ht="12" customHeight="1">
      <c r="A75" s="286" t="s">
        <v>155</v>
      </c>
      <c r="B75" s="31" t="s">
        <v>156</v>
      </c>
      <c r="C75" s="20">
        <f>SUM(C76:C77)</f>
        <v>78653885</v>
      </c>
    </row>
    <row r="76" spans="1:3" s="283" customFormat="1" ht="12" customHeight="1">
      <c r="A76" s="280" t="s">
        <v>157</v>
      </c>
      <c r="B76" s="23" t="s">
        <v>158</v>
      </c>
      <c r="C76" s="27">
        <v>78653885</v>
      </c>
    </row>
    <row r="77" spans="1:3" s="283" customFormat="1" ht="12" customHeight="1">
      <c r="A77" s="284" t="s">
        <v>159</v>
      </c>
      <c r="B77" s="33" t="s">
        <v>160</v>
      </c>
      <c r="C77" s="27"/>
    </row>
    <row r="78" spans="1:3" s="281" customFormat="1" ht="12" customHeight="1">
      <c r="A78" s="286" t="s">
        <v>161</v>
      </c>
      <c r="B78" s="31" t="s">
        <v>162</v>
      </c>
      <c r="C78" s="20">
        <f>SUM(C79:C81)</f>
        <v>0</v>
      </c>
    </row>
    <row r="79" spans="1:3" s="283" customFormat="1" ht="12" customHeight="1">
      <c r="A79" s="280" t="s">
        <v>163</v>
      </c>
      <c r="B79" s="23" t="s">
        <v>164</v>
      </c>
      <c r="C79" s="27"/>
    </row>
    <row r="80" spans="1:3" s="283" customFormat="1" ht="12" customHeight="1">
      <c r="A80" s="282" t="s">
        <v>165</v>
      </c>
      <c r="B80" s="26" t="s">
        <v>166</v>
      </c>
      <c r="C80" s="27"/>
    </row>
    <row r="81" spans="1:3" s="283" customFormat="1" ht="12" customHeight="1">
      <c r="A81" s="284" t="s">
        <v>167</v>
      </c>
      <c r="B81" s="33" t="s">
        <v>168</v>
      </c>
      <c r="C81" s="27"/>
    </row>
    <row r="82" spans="1:3" s="283" customFormat="1" ht="12" customHeight="1">
      <c r="A82" s="286" t="s">
        <v>169</v>
      </c>
      <c r="B82" s="31" t="s">
        <v>170</v>
      </c>
      <c r="C82" s="20">
        <f>SUM(C83:C86)</f>
        <v>0</v>
      </c>
    </row>
    <row r="83" spans="1:3" s="283" customFormat="1" ht="12" customHeight="1">
      <c r="A83" s="288" t="s">
        <v>171</v>
      </c>
      <c r="B83" s="23" t="s">
        <v>172</v>
      </c>
      <c r="C83" s="27"/>
    </row>
    <row r="84" spans="1:3" s="283" customFormat="1" ht="12" customHeight="1">
      <c r="A84" s="289" t="s">
        <v>173</v>
      </c>
      <c r="B84" s="26" t="s">
        <v>174</v>
      </c>
      <c r="C84" s="27"/>
    </row>
    <row r="85" spans="1:3" s="283" customFormat="1" ht="12" customHeight="1">
      <c r="A85" s="289" t="s">
        <v>175</v>
      </c>
      <c r="B85" s="26" t="s">
        <v>176</v>
      </c>
      <c r="C85" s="27"/>
    </row>
    <row r="86" spans="1:3" s="281" customFormat="1" ht="12" customHeight="1">
      <c r="A86" s="290" t="s">
        <v>177</v>
      </c>
      <c r="B86" s="33" t="s">
        <v>178</v>
      </c>
      <c r="C86" s="27"/>
    </row>
    <row r="87" spans="1:3" s="281" customFormat="1" ht="12" customHeight="1">
      <c r="A87" s="286" t="s">
        <v>179</v>
      </c>
      <c r="B87" s="31" t="s">
        <v>180</v>
      </c>
      <c r="C87" s="42"/>
    </row>
    <row r="88" spans="1:3" s="281" customFormat="1" ht="12" customHeight="1">
      <c r="A88" s="286" t="s">
        <v>434</v>
      </c>
      <c r="B88" s="31" t="s">
        <v>182</v>
      </c>
      <c r="C88" s="42"/>
    </row>
    <row r="89" spans="1:3" s="281" customFormat="1" ht="12" customHeight="1">
      <c r="A89" s="286" t="s">
        <v>435</v>
      </c>
      <c r="B89" s="43" t="s">
        <v>184</v>
      </c>
      <c r="C89" s="20">
        <f>+C66+C70+C75+C78+C82+C88+C87</f>
        <v>78653885</v>
      </c>
    </row>
    <row r="90" spans="1:3" s="281" customFormat="1" ht="12" customHeight="1">
      <c r="A90" s="291" t="s">
        <v>436</v>
      </c>
      <c r="B90" s="45" t="s">
        <v>437</v>
      </c>
      <c r="C90" s="20">
        <f>+C65+C89</f>
        <v>568102871</v>
      </c>
    </row>
    <row r="91" spans="1:3" s="283" customFormat="1" ht="15" customHeight="1">
      <c r="A91" s="292"/>
      <c r="B91" s="293"/>
      <c r="C91" s="294"/>
    </row>
    <row r="92" spans="1:3" s="276" customFormat="1" ht="16.5" customHeight="1">
      <c r="A92" s="295"/>
      <c r="B92" s="296" t="s">
        <v>286</v>
      </c>
      <c r="C92" s="297"/>
    </row>
    <row r="93" spans="1:3" s="298" customFormat="1" ht="12" customHeight="1">
      <c r="A93" s="14" t="s">
        <v>21</v>
      </c>
      <c r="B93" s="55" t="s">
        <v>438</v>
      </c>
      <c r="C93" s="56">
        <f>+C94+C95+C96+C97+C98+C111</f>
        <v>211592782</v>
      </c>
    </row>
    <row r="94" spans="1:3" ht="12" customHeight="1">
      <c r="A94" s="299" t="s">
        <v>23</v>
      </c>
      <c r="B94" s="58" t="s">
        <v>191</v>
      </c>
      <c r="C94" s="59">
        <v>84060597</v>
      </c>
    </row>
    <row r="95" spans="1:3" ht="12" customHeight="1">
      <c r="A95" s="282" t="s">
        <v>25</v>
      </c>
      <c r="B95" s="60" t="s">
        <v>192</v>
      </c>
      <c r="C95" s="27">
        <v>12563585</v>
      </c>
    </row>
    <row r="96" spans="1:3" ht="12" customHeight="1">
      <c r="A96" s="282" t="s">
        <v>27</v>
      </c>
      <c r="B96" s="60" t="s">
        <v>193</v>
      </c>
      <c r="C96" s="32">
        <v>68048600</v>
      </c>
    </row>
    <row r="97" spans="1:3" ht="12" customHeight="1">
      <c r="A97" s="282" t="s">
        <v>29</v>
      </c>
      <c r="B97" s="61" t="s">
        <v>194</v>
      </c>
      <c r="C97" s="32">
        <v>18800000</v>
      </c>
    </row>
    <row r="98" spans="1:3" ht="12" customHeight="1">
      <c r="A98" s="282" t="s">
        <v>195</v>
      </c>
      <c r="B98" s="62" t="s">
        <v>196</v>
      </c>
      <c r="C98" s="32">
        <v>8120000</v>
      </c>
    </row>
    <row r="99" spans="1:3" ht="12" customHeight="1">
      <c r="A99" s="282" t="s">
        <v>33</v>
      </c>
      <c r="B99" s="60" t="s">
        <v>439</v>
      </c>
      <c r="C99" s="32"/>
    </row>
    <row r="100" spans="1:3" ht="12" customHeight="1">
      <c r="A100" s="282" t="s">
        <v>198</v>
      </c>
      <c r="B100" s="64" t="s">
        <v>199</v>
      </c>
      <c r="C100" s="32"/>
    </row>
    <row r="101" spans="1:3" ht="12" customHeight="1">
      <c r="A101" s="282" t="s">
        <v>200</v>
      </c>
      <c r="B101" s="64" t="s">
        <v>201</v>
      </c>
      <c r="C101" s="32">
        <v>3000000</v>
      </c>
    </row>
    <row r="102" spans="1:3" ht="12" customHeight="1">
      <c r="A102" s="282" t="s">
        <v>202</v>
      </c>
      <c r="B102" s="64" t="s">
        <v>203</v>
      </c>
      <c r="C102" s="32"/>
    </row>
    <row r="103" spans="1:3" ht="12" customHeight="1">
      <c r="A103" s="282" t="s">
        <v>204</v>
      </c>
      <c r="B103" s="65" t="s">
        <v>205</v>
      </c>
      <c r="C103" s="32"/>
    </row>
    <row r="104" spans="1:3" ht="12" customHeight="1">
      <c r="A104" s="282" t="s">
        <v>206</v>
      </c>
      <c r="B104" s="65" t="s">
        <v>207</v>
      </c>
      <c r="C104" s="32"/>
    </row>
    <row r="105" spans="1:3" ht="12" customHeight="1">
      <c r="A105" s="282" t="s">
        <v>208</v>
      </c>
      <c r="B105" s="64" t="s">
        <v>209</v>
      </c>
      <c r="C105" s="32">
        <v>5120000</v>
      </c>
    </row>
    <row r="106" spans="1:3" ht="12" customHeight="1">
      <c r="A106" s="282" t="s">
        <v>210</v>
      </c>
      <c r="B106" s="64" t="s">
        <v>211</v>
      </c>
      <c r="C106" s="32"/>
    </row>
    <row r="107" spans="1:3" ht="12" customHeight="1">
      <c r="A107" s="282" t="s">
        <v>212</v>
      </c>
      <c r="B107" s="65" t="s">
        <v>213</v>
      </c>
      <c r="C107" s="32"/>
    </row>
    <row r="108" spans="1:3" ht="12" customHeight="1">
      <c r="A108" s="300" t="s">
        <v>214</v>
      </c>
      <c r="B108" s="63" t="s">
        <v>215</v>
      </c>
      <c r="C108" s="32"/>
    </row>
    <row r="109" spans="1:3" ht="12" customHeight="1">
      <c r="A109" s="282" t="s">
        <v>216</v>
      </c>
      <c r="B109" s="63" t="s">
        <v>217</v>
      </c>
      <c r="C109" s="32"/>
    </row>
    <row r="110" spans="1:3" ht="12" customHeight="1">
      <c r="A110" s="282" t="s">
        <v>218</v>
      </c>
      <c r="B110" s="65" t="s">
        <v>219</v>
      </c>
      <c r="C110" s="27"/>
    </row>
    <row r="111" spans="1:3" ht="12" customHeight="1">
      <c r="A111" s="282" t="s">
        <v>220</v>
      </c>
      <c r="B111" s="61" t="s">
        <v>221</v>
      </c>
      <c r="C111" s="27">
        <f>SUM(C112:C113)</f>
        <v>20000000</v>
      </c>
    </row>
    <row r="112" spans="1:3" ht="12" customHeight="1">
      <c r="A112" s="284" t="s">
        <v>222</v>
      </c>
      <c r="B112" s="60" t="s">
        <v>440</v>
      </c>
      <c r="C112" s="32">
        <v>20000000</v>
      </c>
    </row>
    <row r="113" spans="1:3" ht="12" customHeight="1">
      <c r="A113" s="301" t="s">
        <v>224</v>
      </c>
      <c r="B113" s="302" t="s">
        <v>441</v>
      </c>
      <c r="C113" s="69"/>
    </row>
    <row r="114" spans="1:3" ht="12" customHeight="1">
      <c r="A114" s="51" t="s">
        <v>35</v>
      </c>
      <c r="B114" s="86" t="s">
        <v>226</v>
      </c>
      <c r="C114" s="20">
        <f>+C115+C117+C119</f>
        <v>35791000</v>
      </c>
    </row>
    <row r="115" spans="1:3" ht="12" customHeight="1">
      <c r="A115" s="280" t="s">
        <v>37</v>
      </c>
      <c r="B115" s="60" t="s">
        <v>227</v>
      </c>
      <c r="C115" s="24">
        <v>29521000</v>
      </c>
    </row>
    <row r="116" spans="1:3" ht="12" customHeight="1">
      <c r="A116" s="280" t="s">
        <v>39</v>
      </c>
      <c r="B116" s="73" t="s">
        <v>228</v>
      </c>
      <c r="C116" s="24"/>
    </row>
    <row r="117" spans="1:3" ht="12" customHeight="1">
      <c r="A117" s="280" t="s">
        <v>41</v>
      </c>
      <c r="B117" s="73" t="s">
        <v>229</v>
      </c>
      <c r="C117" s="27">
        <v>6270000</v>
      </c>
    </row>
    <row r="118" spans="1:3" ht="12" customHeight="1">
      <c r="A118" s="280" t="s">
        <v>43</v>
      </c>
      <c r="B118" s="73" t="s">
        <v>230</v>
      </c>
      <c r="C118" s="74"/>
    </row>
    <row r="119" spans="1:3" ht="12" customHeight="1">
      <c r="A119" s="280" t="s">
        <v>45</v>
      </c>
      <c r="B119" s="30" t="s">
        <v>231</v>
      </c>
      <c r="C119" s="74"/>
    </row>
    <row r="120" spans="1:3" ht="12" customHeight="1">
      <c r="A120" s="280" t="s">
        <v>47</v>
      </c>
      <c r="B120" s="28" t="s">
        <v>232</v>
      </c>
      <c r="C120" s="74"/>
    </row>
    <row r="121" spans="1:3" ht="12" customHeight="1">
      <c r="A121" s="280" t="s">
        <v>233</v>
      </c>
      <c r="B121" s="75" t="s">
        <v>234</v>
      </c>
      <c r="C121" s="74"/>
    </row>
    <row r="122" spans="1:3" ht="12" customHeight="1">
      <c r="A122" s="280" t="s">
        <v>235</v>
      </c>
      <c r="B122" s="65" t="s">
        <v>207</v>
      </c>
      <c r="C122" s="74"/>
    </row>
    <row r="123" spans="1:3" ht="12" customHeight="1">
      <c r="A123" s="280" t="s">
        <v>236</v>
      </c>
      <c r="B123" s="65" t="s">
        <v>237</v>
      </c>
      <c r="C123" s="74"/>
    </row>
    <row r="124" spans="1:3" ht="12" customHeight="1">
      <c r="A124" s="280" t="s">
        <v>238</v>
      </c>
      <c r="B124" s="65" t="s">
        <v>239</v>
      </c>
      <c r="C124" s="74"/>
    </row>
    <row r="125" spans="1:3" ht="12" customHeight="1">
      <c r="A125" s="280" t="s">
        <v>240</v>
      </c>
      <c r="B125" s="65" t="s">
        <v>213</v>
      </c>
      <c r="C125" s="74"/>
    </row>
    <row r="126" spans="1:3" ht="12" customHeight="1">
      <c r="A126" s="280" t="s">
        <v>241</v>
      </c>
      <c r="B126" s="65" t="s">
        <v>242</v>
      </c>
      <c r="C126" s="74"/>
    </row>
    <row r="127" spans="1:3" ht="12" customHeight="1">
      <c r="A127" s="300" t="s">
        <v>243</v>
      </c>
      <c r="B127" s="65" t="s">
        <v>244</v>
      </c>
      <c r="C127" s="76"/>
    </row>
    <row r="128" spans="1:3" ht="12" customHeight="1">
      <c r="A128" s="51" t="s">
        <v>49</v>
      </c>
      <c r="B128" s="19" t="s">
        <v>245</v>
      </c>
      <c r="C128" s="20">
        <f>+C93+C114</f>
        <v>247383782</v>
      </c>
    </row>
    <row r="129" spans="1:3" ht="12" customHeight="1">
      <c r="A129" s="51" t="s">
        <v>246</v>
      </c>
      <c r="B129" s="19" t="s">
        <v>247</v>
      </c>
      <c r="C129" s="20">
        <f>+C130+C131+C132</f>
        <v>0</v>
      </c>
    </row>
    <row r="130" spans="1:3" s="298" customFormat="1" ht="12" customHeight="1">
      <c r="A130" s="280" t="s">
        <v>65</v>
      </c>
      <c r="B130" s="77" t="s">
        <v>442</v>
      </c>
      <c r="C130" s="74"/>
    </row>
    <row r="131" spans="1:3" ht="12" customHeight="1">
      <c r="A131" s="280" t="s">
        <v>67</v>
      </c>
      <c r="B131" s="77" t="s">
        <v>249</v>
      </c>
      <c r="C131" s="74"/>
    </row>
    <row r="132" spans="1:3" ht="12" customHeight="1">
      <c r="A132" s="300" t="s">
        <v>69</v>
      </c>
      <c r="B132" s="78" t="s">
        <v>443</v>
      </c>
      <c r="C132" s="74"/>
    </row>
    <row r="133" spans="1:3" ht="12" customHeight="1">
      <c r="A133" s="51" t="s">
        <v>79</v>
      </c>
      <c r="B133" s="19" t="s">
        <v>251</v>
      </c>
      <c r="C133" s="20">
        <f>+C134+C135+C136+C137+C138+C139</f>
        <v>0</v>
      </c>
    </row>
    <row r="134" spans="1:3" ht="12" customHeight="1">
      <c r="A134" s="280" t="s">
        <v>81</v>
      </c>
      <c r="B134" s="77" t="s">
        <v>252</v>
      </c>
      <c r="C134" s="74"/>
    </row>
    <row r="135" spans="1:3" ht="12" customHeight="1">
      <c r="A135" s="280" t="s">
        <v>83</v>
      </c>
      <c r="B135" s="77" t="s">
        <v>253</v>
      </c>
      <c r="C135" s="74"/>
    </row>
    <row r="136" spans="1:3" ht="12" customHeight="1">
      <c r="A136" s="280" t="s">
        <v>85</v>
      </c>
      <c r="B136" s="77" t="s">
        <v>254</v>
      </c>
      <c r="C136" s="74"/>
    </row>
    <row r="137" spans="1:3" ht="12" customHeight="1">
      <c r="A137" s="280" t="s">
        <v>87</v>
      </c>
      <c r="B137" s="77" t="s">
        <v>444</v>
      </c>
      <c r="C137" s="74"/>
    </row>
    <row r="138" spans="1:3" ht="12" customHeight="1">
      <c r="A138" s="280" t="s">
        <v>89</v>
      </c>
      <c r="B138" s="77" t="s">
        <v>256</v>
      </c>
      <c r="C138" s="74"/>
    </row>
    <row r="139" spans="1:3" s="298" customFormat="1" ht="12" customHeight="1">
      <c r="A139" s="300" t="s">
        <v>91</v>
      </c>
      <c r="B139" s="78" t="s">
        <v>257</v>
      </c>
      <c r="C139" s="74"/>
    </row>
    <row r="140" spans="1:11" ht="12" customHeight="1">
      <c r="A140" s="51" t="s">
        <v>103</v>
      </c>
      <c r="B140" s="19" t="s">
        <v>445</v>
      </c>
      <c r="C140" s="20">
        <f>+C141+C142+C144+C145+C143</f>
        <v>320719089</v>
      </c>
      <c r="K140" s="303"/>
    </row>
    <row r="141" spans="1:3" ht="12.75">
      <c r="A141" s="280" t="s">
        <v>105</v>
      </c>
      <c r="B141" s="77" t="s">
        <v>259</v>
      </c>
      <c r="C141" s="74"/>
    </row>
    <row r="142" spans="1:3" ht="12" customHeight="1">
      <c r="A142" s="280" t="s">
        <v>107</v>
      </c>
      <c r="B142" s="77" t="s">
        <v>260</v>
      </c>
      <c r="C142" s="74">
        <v>15149348</v>
      </c>
    </row>
    <row r="143" spans="1:3" s="298" customFormat="1" ht="12" customHeight="1">
      <c r="A143" s="280" t="s">
        <v>109</v>
      </c>
      <c r="B143" s="77" t="s">
        <v>446</v>
      </c>
      <c r="C143" s="74">
        <v>305569741</v>
      </c>
    </row>
    <row r="144" spans="1:3" s="298" customFormat="1" ht="12" customHeight="1">
      <c r="A144" s="280" t="s">
        <v>111</v>
      </c>
      <c r="B144" s="77" t="s">
        <v>261</v>
      </c>
      <c r="C144" s="74"/>
    </row>
    <row r="145" spans="1:3" s="298" customFormat="1" ht="12" customHeight="1">
      <c r="A145" s="300" t="s">
        <v>113</v>
      </c>
      <c r="B145" s="78" t="s">
        <v>262</v>
      </c>
      <c r="C145" s="74"/>
    </row>
    <row r="146" spans="1:3" s="298" customFormat="1" ht="12" customHeight="1">
      <c r="A146" s="51" t="s">
        <v>263</v>
      </c>
      <c r="B146" s="19" t="s">
        <v>264</v>
      </c>
      <c r="C146" s="79">
        <f>+C147+C148+C149+C150+C151</f>
        <v>0</v>
      </c>
    </row>
    <row r="147" spans="1:3" s="298" customFormat="1" ht="12" customHeight="1">
      <c r="A147" s="280" t="s">
        <v>117</v>
      </c>
      <c r="B147" s="77" t="s">
        <v>265</v>
      </c>
      <c r="C147" s="74"/>
    </row>
    <row r="148" spans="1:3" s="298" customFormat="1" ht="12" customHeight="1">
      <c r="A148" s="280" t="s">
        <v>119</v>
      </c>
      <c r="B148" s="77" t="s">
        <v>266</v>
      </c>
      <c r="C148" s="74"/>
    </row>
    <row r="149" spans="1:3" s="298" customFormat="1" ht="12" customHeight="1">
      <c r="A149" s="280" t="s">
        <v>121</v>
      </c>
      <c r="B149" s="77" t="s">
        <v>267</v>
      </c>
      <c r="C149" s="74"/>
    </row>
    <row r="150" spans="1:3" ht="12.75" customHeight="1">
      <c r="A150" s="280" t="s">
        <v>123</v>
      </c>
      <c r="B150" s="77" t="s">
        <v>447</v>
      </c>
      <c r="C150" s="74"/>
    </row>
    <row r="151" spans="1:3" ht="12.75" customHeight="1">
      <c r="A151" s="300" t="s">
        <v>269</v>
      </c>
      <c r="B151" s="78" t="s">
        <v>270</v>
      </c>
      <c r="C151" s="76"/>
    </row>
    <row r="152" spans="1:3" ht="12.75" customHeight="1">
      <c r="A152" s="304" t="s">
        <v>125</v>
      </c>
      <c r="B152" s="19" t="s">
        <v>271</v>
      </c>
      <c r="C152" s="79"/>
    </row>
    <row r="153" spans="1:3" ht="12" customHeight="1">
      <c r="A153" s="304" t="s">
        <v>272</v>
      </c>
      <c r="B153" s="19" t="s">
        <v>273</v>
      </c>
      <c r="C153" s="79"/>
    </row>
    <row r="154" spans="1:3" ht="15" customHeight="1">
      <c r="A154" s="51" t="s">
        <v>274</v>
      </c>
      <c r="B154" s="19" t="s">
        <v>275</v>
      </c>
      <c r="C154" s="81">
        <f>+C129+C133+C140+C146+C152+C153</f>
        <v>320719089</v>
      </c>
    </row>
    <row r="155" spans="1:3" ht="12.75">
      <c r="A155" s="305" t="s">
        <v>276</v>
      </c>
      <c r="B155" s="85" t="s">
        <v>277</v>
      </c>
      <c r="C155" s="81">
        <f>+C128+C154</f>
        <v>568102871</v>
      </c>
    </row>
    <row r="156" ht="15" customHeight="1"/>
    <row r="157" spans="1:3" ht="14.25" customHeight="1">
      <c r="A157" s="306" t="s">
        <v>448</v>
      </c>
      <c r="B157" s="307"/>
      <c r="C157" s="308">
        <v>4</v>
      </c>
    </row>
    <row r="158" spans="1:3" ht="12.75">
      <c r="A158" s="306" t="s">
        <v>449</v>
      </c>
      <c r="B158" s="307"/>
      <c r="C158" s="308">
        <v>47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8" zoomScaleNormal="128" zoomScaleSheetLayoutView="85" workbookViewId="0" topLeftCell="A127">
      <selection activeCell="C144" sqref="C144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3" width="25.00390625" style="254" customWidth="1"/>
    <col min="4" max="16384" width="9.375" style="255" customWidth="1"/>
  </cols>
  <sheetData>
    <row r="1" spans="1:3" s="259" customFormat="1" ht="16.5" customHeight="1">
      <c r="A1" s="256"/>
      <c r="B1" s="257"/>
      <c r="C1" s="258" t="str">
        <f>+CONCATENATE("9.1.2. melléklet a ……/",LEFT(ÖSSZEFÜGGÉSEK!A5,4),". (….) önkormányzati rendelethez")</f>
        <v>9.1.2. melléklet a ……/2017. (….) önkormányzati rendelethez</v>
      </c>
    </row>
    <row r="2" spans="1:3" s="263" customFormat="1" ht="21" customHeight="1">
      <c r="A2" s="260" t="s">
        <v>287</v>
      </c>
      <c r="B2" s="261" t="s">
        <v>424</v>
      </c>
      <c r="C2" s="262" t="s">
        <v>425</v>
      </c>
    </row>
    <row r="3" spans="1:3" s="263" customFormat="1" ht="15.75">
      <c r="A3" s="264" t="s">
        <v>426</v>
      </c>
      <c r="B3" s="265" t="s">
        <v>452</v>
      </c>
      <c r="C3" s="266" t="s">
        <v>453</v>
      </c>
    </row>
    <row r="4" spans="1:3" s="269" customFormat="1" ht="15.75" customHeight="1">
      <c r="A4" s="267"/>
      <c r="B4" s="267"/>
      <c r="C4" s="268" t="str">
        <f>'9.1.1. sz. mell '!C4</f>
        <v>Forintban!</v>
      </c>
    </row>
    <row r="5" spans="1:3" ht="12.75">
      <c r="A5" s="270" t="s">
        <v>428</v>
      </c>
      <c r="B5" s="271" t="s">
        <v>429</v>
      </c>
      <c r="C5" s="272" t="s">
        <v>430</v>
      </c>
    </row>
    <row r="6" spans="1:3" s="276" customFormat="1" ht="12.75" customHeight="1">
      <c r="A6" s="273"/>
      <c r="B6" s="274" t="s">
        <v>19</v>
      </c>
      <c r="C6" s="275" t="s">
        <v>20</v>
      </c>
    </row>
    <row r="7" spans="1:3" s="276" customFormat="1" ht="15.75" customHeight="1">
      <c r="A7" s="277"/>
      <c r="B7" s="278" t="s">
        <v>285</v>
      </c>
      <c r="C7" s="279"/>
    </row>
    <row r="8" spans="1:3" s="276" customFormat="1" ht="12" customHeight="1">
      <c r="A8" s="51" t="s">
        <v>21</v>
      </c>
      <c r="B8" s="19" t="s">
        <v>22</v>
      </c>
      <c r="C8" s="20">
        <f>+C9+C10+C11+C12+C13+C14</f>
        <v>0</v>
      </c>
    </row>
    <row r="9" spans="1:3" s="281" customFormat="1" ht="12" customHeight="1">
      <c r="A9" s="280" t="s">
        <v>23</v>
      </c>
      <c r="B9" s="23" t="s">
        <v>24</v>
      </c>
      <c r="C9" s="24"/>
    </row>
    <row r="10" spans="1:3" s="283" customFormat="1" ht="12" customHeight="1">
      <c r="A10" s="282" t="s">
        <v>25</v>
      </c>
      <c r="B10" s="26" t="s">
        <v>26</v>
      </c>
      <c r="C10" s="27"/>
    </row>
    <row r="11" spans="1:3" s="283" customFormat="1" ht="12" customHeight="1">
      <c r="A11" s="282" t="s">
        <v>27</v>
      </c>
      <c r="B11" s="26" t="s">
        <v>28</v>
      </c>
      <c r="C11" s="27"/>
    </row>
    <row r="12" spans="1:3" s="283" customFormat="1" ht="12" customHeight="1">
      <c r="A12" s="282" t="s">
        <v>29</v>
      </c>
      <c r="B12" s="26" t="s">
        <v>30</v>
      </c>
      <c r="C12" s="27"/>
    </row>
    <row r="13" spans="1:3" s="283" customFormat="1" ht="12" customHeight="1">
      <c r="A13" s="282" t="s">
        <v>31</v>
      </c>
      <c r="B13" s="26" t="s">
        <v>431</v>
      </c>
      <c r="C13" s="27"/>
    </row>
    <row r="14" spans="1:3" s="281" customFormat="1" ht="12" customHeight="1">
      <c r="A14" s="284" t="s">
        <v>33</v>
      </c>
      <c r="B14" s="33" t="s">
        <v>34</v>
      </c>
      <c r="C14" s="27"/>
    </row>
    <row r="15" spans="1:3" s="281" customFormat="1" ht="12" customHeight="1">
      <c r="A15" s="51" t="s">
        <v>35</v>
      </c>
      <c r="B15" s="31" t="s">
        <v>36</v>
      </c>
      <c r="C15" s="20">
        <f>+C16+C17+C18+C19+C20</f>
        <v>0</v>
      </c>
    </row>
    <row r="16" spans="1:3" s="281" customFormat="1" ht="12" customHeight="1">
      <c r="A16" s="280" t="s">
        <v>37</v>
      </c>
      <c r="B16" s="23" t="s">
        <v>38</v>
      </c>
      <c r="C16" s="24"/>
    </row>
    <row r="17" spans="1:3" s="281" customFormat="1" ht="12" customHeight="1">
      <c r="A17" s="282" t="s">
        <v>39</v>
      </c>
      <c r="B17" s="26" t="s">
        <v>40</v>
      </c>
      <c r="C17" s="27"/>
    </row>
    <row r="18" spans="1:3" s="281" customFormat="1" ht="12" customHeight="1">
      <c r="A18" s="282" t="s">
        <v>41</v>
      </c>
      <c r="B18" s="26" t="s">
        <v>42</v>
      </c>
      <c r="C18" s="27"/>
    </row>
    <row r="19" spans="1:3" s="281" customFormat="1" ht="12" customHeight="1">
      <c r="A19" s="282" t="s">
        <v>43</v>
      </c>
      <c r="B19" s="26" t="s">
        <v>44</v>
      </c>
      <c r="C19" s="27"/>
    </row>
    <row r="20" spans="1:3" s="281" customFormat="1" ht="12" customHeight="1">
      <c r="A20" s="282" t="s">
        <v>45</v>
      </c>
      <c r="B20" s="26" t="s">
        <v>46</v>
      </c>
      <c r="C20" s="27"/>
    </row>
    <row r="21" spans="1:3" s="283" customFormat="1" ht="12" customHeight="1">
      <c r="A21" s="284" t="s">
        <v>47</v>
      </c>
      <c r="B21" s="33" t="s">
        <v>48</v>
      </c>
      <c r="C21" s="32"/>
    </row>
    <row r="22" spans="1:3" s="283" customFormat="1" ht="12" customHeight="1">
      <c r="A22" s="51" t="s">
        <v>49</v>
      </c>
      <c r="B22" s="19" t="s">
        <v>50</v>
      </c>
      <c r="C22" s="20">
        <f>+C23+C24+C25+C26+C27</f>
        <v>0</v>
      </c>
    </row>
    <row r="23" spans="1:3" s="283" customFormat="1" ht="12" customHeight="1">
      <c r="A23" s="280" t="s">
        <v>51</v>
      </c>
      <c r="B23" s="23" t="s">
        <v>52</v>
      </c>
      <c r="C23" s="24"/>
    </row>
    <row r="24" spans="1:3" s="281" customFormat="1" ht="12" customHeight="1">
      <c r="A24" s="282" t="s">
        <v>53</v>
      </c>
      <c r="B24" s="26" t="s">
        <v>54</v>
      </c>
      <c r="C24" s="27"/>
    </row>
    <row r="25" spans="1:3" s="283" customFormat="1" ht="12" customHeight="1">
      <c r="A25" s="282" t="s">
        <v>55</v>
      </c>
      <c r="B25" s="26" t="s">
        <v>56</v>
      </c>
      <c r="C25" s="27"/>
    </row>
    <row r="26" spans="1:3" s="283" customFormat="1" ht="12" customHeight="1">
      <c r="A26" s="282" t="s">
        <v>57</v>
      </c>
      <c r="B26" s="26" t="s">
        <v>58</v>
      </c>
      <c r="C26" s="27"/>
    </row>
    <row r="27" spans="1:3" s="283" customFormat="1" ht="12" customHeight="1">
      <c r="A27" s="282" t="s">
        <v>59</v>
      </c>
      <c r="B27" s="26" t="s">
        <v>60</v>
      </c>
      <c r="C27" s="27"/>
    </row>
    <row r="28" spans="1:3" s="283" customFormat="1" ht="12" customHeight="1">
      <c r="A28" s="284" t="s">
        <v>61</v>
      </c>
      <c r="B28" s="33" t="s">
        <v>62</v>
      </c>
      <c r="C28" s="32"/>
    </row>
    <row r="29" spans="1:3" s="283" customFormat="1" ht="12" customHeight="1">
      <c r="A29" s="51" t="s">
        <v>63</v>
      </c>
      <c r="B29" s="19" t="s">
        <v>454</v>
      </c>
      <c r="C29" s="20">
        <f>SUM(C30:C36)</f>
        <v>0</v>
      </c>
    </row>
    <row r="30" spans="1:3" s="283" customFormat="1" ht="12" customHeight="1">
      <c r="A30" s="280" t="s">
        <v>65</v>
      </c>
      <c r="B30" s="23" t="s">
        <v>283</v>
      </c>
      <c r="C30" s="24"/>
    </row>
    <row r="31" spans="1:3" s="283" customFormat="1" ht="12" customHeight="1">
      <c r="A31" s="282" t="s">
        <v>67</v>
      </c>
      <c r="B31" s="26" t="s">
        <v>68</v>
      </c>
      <c r="C31" s="27"/>
    </row>
    <row r="32" spans="1:3" s="283" customFormat="1" ht="12" customHeight="1">
      <c r="A32" s="282" t="s">
        <v>69</v>
      </c>
      <c r="B32" s="26" t="s">
        <v>70</v>
      </c>
      <c r="C32" s="27"/>
    </row>
    <row r="33" spans="1:3" s="283" customFormat="1" ht="12" customHeight="1">
      <c r="A33" s="282" t="s">
        <v>71</v>
      </c>
      <c r="B33" s="26" t="s">
        <v>72</v>
      </c>
      <c r="C33" s="27"/>
    </row>
    <row r="34" spans="1:3" s="283" customFormat="1" ht="12" customHeight="1">
      <c r="A34" s="282" t="s">
        <v>73</v>
      </c>
      <c r="B34" s="26" t="s">
        <v>74</v>
      </c>
      <c r="C34" s="27"/>
    </row>
    <row r="35" spans="1:3" s="283" customFormat="1" ht="12" customHeight="1">
      <c r="A35" s="282" t="s">
        <v>75</v>
      </c>
      <c r="B35" s="26" t="s">
        <v>76</v>
      </c>
      <c r="C35" s="27"/>
    </row>
    <row r="36" spans="1:3" s="283" customFormat="1" ht="12" customHeight="1">
      <c r="A36" s="284" t="s">
        <v>77</v>
      </c>
      <c r="B36" s="33" t="s">
        <v>78</v>
      </c>
      <c r="C36" s="32"/>
    </row>
    <row r="37" spans="1:3" s="283" customFormat="1" ht="12" customHeight="1">
      <c r="A37" s="51" t="s">
        <v>79</v>
      </c>
      <c r="B37" s="19" t="s">
        <v>80</v>
      </c>
      <c r="C37" s="20">
        <f>SUM(C38:C48)</f>
        <v>0</v>
      </c>
    </row>
    <row r="38" spans="1:3" s="283" customFormat="1" ht="12" customHeight="1">
      <c r="A38" s="280" t="s">
        <v>81</v>
      </c>
      <c r="B38" s="23" t="s">
        <v>82</v>
      </c>
      <c r="C38" s="24"/>
    </row>
    <row r="39" spans="1:3" s="283" customFormat="1" ht="12" customHeight="1">
      <c r="A39" s="282" t="s">
        <v>83</v>
      </c>
      <c r="B39" s="26" t="s">
        <v>84</v>
      </c>
      <c r="C39" s="27"/>
    </row>
    <row r="40" spans="1:3" s="283" customFormat="1" ht="12" customHeight="1">
      <c r="A40" s="282" t="s">
        <v>85</v>
      </c>
      <c r="B40" s="26" t="s">
        <v>86</v>
      </c>
      <c r="C40" s="27"/>
    </row>
    <row r="41" spans="1:3" s="283" customFormat="1" ht="12" customHeight="1">
      <c r="A41" s="282" t="s">
        <v>87</v>
      </c>
      <c r="B41" s="26" t="s">
        <v>88</v>
      </c>
      <c r="C41" s="27"/>
    </row>
    <row r="42" spans="1:3" s="283" customFormat="1" ht="12" customHeight="1">
      <c r="A42" s="282" t="s">
        <v>89</v>
      </c>
      <c r="B42" s="26" t="s">
        <v>90</v>
      </c>
      <c r="C42" s="27"/>
    </row>
    <row r="43" spans="1:3" s="283" customFormat="1" ht="12" customHeight="1">
      <c r="A43" s="282" t="s">
        <v>91</v>
      </c>
      <c r="B43" s="26" t="s">
        <v>92</v>
      </c>
      <c r="C43" s="27"/>
    </row>
    <row r="44" spans="1:3" s="283" customFormat="1" ht="12" customHeight="1">
      <c r="A44" s="282" t="s">
        <v>93</v>
      </c>
      <c r="B44" s="26" t="s">
        <v>94</v>
      </c>
      <c r="C44" s="27"/>
    </row>
    <row r="45" spans="1:3" s="283" customFormat="1" ht="12" customHeight="1">
      <c r="A45" s="282" t="s">
        <v>95</v>
      </c>
      <c r="B45" s="26" t="s">
        <v>455</v>
      </c>
      <c r="C45" s="27"/>
    </row>
    <row r="46" spans="1:3" s="283" customFormat="1" ht="12" customHeight="1">
      <c r="A46" s="282" t="s">
        <v>97</v>
      </c>
      <c r="B46" s="26" t="s">
        <v>98</v>
      </c>
      <c r="C46" s="27"/>
    </row>
    <row r="47" spans="1:3" s="283" customFormat="1" ht="12" customHeight="1">
      <c r="A47" s="284" t="s">
        <v>99</v>
      </c>
      <c r="B47" s="33" t="s">
        <v>100</v>
      </c>
      <c r="C47" s="32"/>
    </row>
    <row r="48" spans="1:3" s="283" customFormat="1" ht="12" customHeight="1">
      <c r="A48" s="284" t="s">
        <v>101</v>
      </c>
      <c r="B48" s="33" t="s">
        <v>102</v>
      </c>
      <c r="C48" s="32"/>
    </row>
    <row r="49" spans="1:3" s="283" customFormat="1" ht="12" customHeight="1">
      <c r="A49" s="51" t="s">
        <v>103</v>
      </c>
      <c r="B49" s="19" t="s">
        <v>104</v>
      </c>
      <c r="C49" s="20">
        <f>SUM(C50:C54)</f>
        <v>0</v>
      </c>
    </row>
    <row r="50" spans="1:3" s="283" customFormat="1" ht="12" customHeight="1">
      <c r="A50" s="280" t="s">
        <v>105</v>
      </c>
      <c r="B50" s="23" t="s">
        <v>106</v>
      </c>
      <c r="C50" s="24"/>
    </row>
    <row r="51" spans="1:3" s="283" customFormat="1" ht="12" customHeight="1">
      <c r="A51" s="282" t="s">
        <v>107</v>
      </c>
      <c r="B51" s="26" t="s">
        <v>108</v>
      </c>
      <c r="C51" s="27"/>
    </row>
    <row r="52" spans="1:3" s="283" customFormat="1" ht="12" customHeight="1">
      <c r="A52" s="282" t="s">
        <v>109</v>
      </c>
      <c r="B52" s="26" t="s">
        <v>110</v>
      </c>
      <c r="C52" s="27"/>
    </row>
    <row r="53" spans="1:3" s="283" customFormat="1" ht="12" customHeight="1">
      <c r="A53" s="282" t="s">
        <v>111</v>
      </c>
      <c r="B53" s="26" t="s">
        <v>112</v>
      </c>
      <c r="C53" s="27"/>
    </row>
    <row r="54" spans="1:3" s="283" customFormat="1" ht="12" customHeight="1">
      <c r="A54" s="284" t="s">
        <v>113</v>
      </c>
      <c r="B54" s="33" t="s">
        <v>114</v>
      </c>
      <c r="C54" s="32"/>
    </row>
    <row r="55" spans="1:3" s="283" customFormat="1" ht="12" customHeight="1">
      <c r="A55" s="51" t="s">
        <v>115</v>
      </c>
      <c r="B55" s="19" t="s">
        <v>116</v>
      </c>
      <c r="C55" s="20">
        <f>SUM(C56:C58)</f>
        <v>0</v>
      </c>
    </row>
    <row r="56" spans="1:3" s="283" customFormat="1" ht="12" customHeight="1">
      <c r="A56" s="280" t="s">
        <v>117</v>
      </c>
      <c r="B56" s="23" t="s">
        <v>118</v>
      </c>
      <c r="C56" s="24"/>
    </row>
    <row r="57" spans="1:3" s="283" customFormat="1" ht="12" customHeight="1">
      <c r="A57" s="282" t="s">
        <v>119</v>
      </c>
      <c r="B57" s="26" t="s">
        <v>120</v>
      </c>
      <c r="C57" s="27"/>
    </row>
    <row r="58" spans="1:3" s="283" customFormat="1" ht="12" customHeight="1">
      <c r="A58" s="282" t="s">
        <v>121</v>
      </c>
      <c r="B58" s="26" t="s">
        <v>122</v>
      </c>
      <c r="C58" s="27"/>
    </row>
    <row r="59" spans="1:3" s="283" customFormat="1" ht="12" customHeight="1">
      <c r="A59" s="284" t="s">
        <v>123</v>
      </c>
      <c r="B59" s="33" t="s">
        <v>124</v>
      </c>
      <c r="C59" s="32"/>
    </row>
    <row r="60" spans="1:3" s="283" customFormat="1" ht="12" customHeight="1">
      <c r="A60" s="51" t="s">
        <v>125</v>
      </c>
      <c r="B60" s="31" t="s">
        <v>126</v>
      </c>
      <c r="C60" s="20">
        <f>SUM(C61:C63)</f>
        <v>0</v>
      </c>
    </row>
    <row r="61" spans="1:3" s="283" customFormat="1" ht="12" customHeight="1">
      <c r="A61" s="280" t="s">
        <v>127</v>
      </c>
      <c r="B61" s="23" t="s">
        <v>128</v>
      </c>
      <c r="C61" s="27"/>
    </row>
    <row r="62" spans="1:3" s="283" customFormat="1" ht="12" customHeight="1">
      <c r="A62" s="282" t="s">
        <v>129</v>
      </c>
      <c r="B62" s="26" t="s">
        <v>130</v>
      </c>
      <c r="C62" s="27"/>
    </row>
    <row r="63" spans="1:3" s="283" customFormat="1" ht="12" customHeight="1">
      <c r="A63" s="282" t="s">
        <v>131</v>
      </c>
      <c r="B63" s="26" t="s">
        <v>132</v>
      </c>
      <c r="C63" s="27"/>
    </row>
    <row r="64" spans="1:3" s="283" customFormat="1" ht="12" customHeight="1">
      <c r="A64" s="284" t="s">
        <v>133</v>
      </c>
      <c r="B64" s="33" t="s">
        <v>134</v>
      </c>
      <c r="C64" s="27"/>
    </row>
    <row r="65" spans="1:3" s="283" customFormat="1" ht="12" customHeight="1">
      <c r="A65" s="51" t="s">
        <v>272</v>
      </c>
      <c r="B65" s="19" t="s">
        <v>136</v>
      </c>
      <c r="C65" s="20">
        <f>+C8+C15+C22+C29+C37+C49+C55+C60</f>
        <v>0</v>
      </c>
    </row>
    <row r="66" spans="1:3" s="283" customFormat="1" ht="12" customHeight="1">
      <c r="A66" s="286" t="s">
        <v>432</v>
      </c>
      <c r="B66" s="31" t="s">
        <v>138</v>
      </c>
      <c r="C66" s="20">
        <f>SUM(C67:C69)</f>
        <v>0</v>
      </c>
    </row>
    <row r="67" spans="1:3" s="283" customFormat="1" ht="12" customHeight="1">
      <c r="A67" s="280" t="s">
        <v>139</v>
      </c>
      <c r="B67" s="23" t="s">
        <v>140</v>
      </c>
      <c r="C67" s="27"/>
    </row>
    <row r="68" spans="1:3" s="283" customFormat="1" ht="12" customHeight="1">
      <c r="A68" s="282" t="s">
        <v>141</v>
      </c>
      <c r="B68" s="26" t="s">
        <v>142</v>
      </c>
      <c r="C68" s="27"/>
    </row>
    <row r="69" spans="1:3" s="283" customFormat="1" ht="12" customHeight="1">
      <c r="A69" s="284" t="s">
        <v>143</v>
      </c>
      <c r="B69" s="287" t="s">
        <v>433</v>
      </c>
      <c r="C69" s="27"/>
    </row>
    <row r="70" spans="1:3" s="283" customFormat="1" ht="12" customHeight="1">
      <c r="A70" s="286" t="s">
        <v>145</v>
      </c>
      <c r="B70" s="31" t="s">
        <v>146</v>
      </c>
      <c r="C70" s="20">
        <f>SUM(C71:C74)</f>
        <v>0</v>
      </c>
    </row>
    <row r="71" spans="1:3" s="283" customFormat="1" ht="12" customHeight="1">
      <c r="A71" s="280" t="s">
        <v>147</v>
      </c>
      <c r="B71" s="23" t="s">
        <v>148</v>
      </c>
      <c r="C71" s="27"/>
    </row>
    <row r="72" spans="1:3" s="283" customFormat="1" ht="12" customHeight="1">
      <c r="A72" s="282" t="s">
        <v>149</v>
      </c>
      <c r="B72" s="26" t="s">
        <v>150</v>
      </c>
      <c r="C72" s="27"/>
    </row>
    <row r="73" spans="1:3" s="283" customFormat="1" ht="12" customHeight="1">
      <c r="A73" s="282" t="s">
        <v>151</v>
      </c>
      <c r="B73" s="26" t="s">
        <v>152</v>
      </c>
      <c r="C73" s="27"/>
    </row>
    <row r="74" spans="1:3" s="283" customFormat="1" ht="12" customHeight="1">
      <c r="A74" s="284" t="s">
        <v>153</v>
      </c>
      <c r="B74" s="33" t="s">
        <v>154</v>
      </c>
      <c r="C74" s="27"/>
    </row>
    <row r="75" spans="1:3" s="283" customFormat="1" ht="12" customHeight="1">
      <c r="A75" s="286" t="s">
        <v>155</v>
      </c>
      <c r="B75" s="31" t="s">
        <v>156</v>
      </c>
      <c r="C75" s="20">
        <f>SUM(C76:C77)</f>
        <v>12256619</v>
      </c>
    </row>
    <row r="76" spans="1:3" s="283" customFormat="1" ht="12" customHeight="1">
      <c r="A76" s="280" t="s">
        <v>157</v>
      </c>
      <c r="B76" s="23" t="s">
        <v>158</v>
      </c>
      <c r="C76" s="27">
        <v>12256619</v>
      </c>
    </row>
    <row r="77" spans="1:3" s="283" customFormat="1" ht="12" customHeight="1">
      <c r="A77" s="284" t="s">
        <v>159</v>
      </c>
      <c r="B77" s="33" t="s">
        <v>160</v>
      </c>
      <c r="C77" s="27"/>
    </row>
    <row r="78" spans="1:3" s="281" customFormat="1" ht="12" customHeight="1">
      <c r="A78" s="286" t="s">
        <v>161</v>
      </c>
      <c r="B78" s="31" t="s">
        <v>162</v>
      </c>
      <c r="C78" s="20">
        <f>SUM(C79:C81)</f>
        <v>0</v>
      </c>
    </row>
    <row r="79" spans="1:3" s="283" customFormat="1" ht="12" customHeight="1">
      <c r="A79" s="280" t="s">
        <v>163</v>
      </c>
      <c r="B79" s="23" t="s">
        <v>164</v>
      </c>
      <c r="C79" s="27"/>
    </row>
    <row r="80" spans="1:3" s="283" customFormat="1" ht="12" customHeight="1">
      <c r="A80" s="282" t="s">
        <v>165</v>
      </c>
      <c r="B80" s="26" t="s">
        <v>166</v>
      </c>
      <c r="C80" s="27"/>
    </row>
    <row r="81" spans="1:3" s="283" customFormat="1" ht="12" customHeight="1">
      <c r="A81" s="284" t="s">
        <v>167</v>
      </c>
      <c r="B81" s="33" t="s">
        <v>168</v>
      </c>
      <c r="C81" s="27"/>
    </row>
    <row r="82" spans="1:3" s="283" customFormat="1" ht="12" customHeight="1">
      <c r="A82" s="286" t="s">
        <v>169</v>
      </c>
      <c r="B82" s="31" t="s">
        <v>170</v>
      </c>
      <c r="C82" s="20">
        <f>SUM(C83:C86)</f>
        <v>0</v>
      </c>
    </row>
    <row r="83" spans="1:3" s="283" customFormat="1" ht="12" customHeight="1">
      <c r="A83" s="288" t="s">
        <v>171</v>
      </c>
      <c r="B83" s="23" t="s">
        <v>172</v>
      </c>
      <c r="C83" s="27"/>
    </row>
    <row r="84" spans="1:3" s="283" customFormat="1" ht="12" customHeight="1">
      <c r="A84" s="289" t="s">
        <v>173</v>
      </c>
      <c r="B84" s="26" t="s">
        <v>174</v>
      </c>
      <c r="C84" s="27"/>
    </row>
    <row r="85" spans="1:3" s="283" customFormat="1" ht="12" customHeight="1">
      <c r="A85" s="289" t="s">
        <v>175</v>
      </c>
      <c r="B85" s="26" t="s">
        <v>176</v>
      </c>
      <c r="C85" s="27"/>
    </row>
    <row r="86" spans="1:3" s="281" customFormat="1" ht="12" customHeight="1">
      <c r="A86" s="290" t="s">
        <v>177</v>
      </c>
      <c r="B86" s="33" t="s">
        <v>178</v>
      </c>
      <c r="C86" s="27"/>
    </row>
    <row r="87" spans="1:3" s="281" customFormat="1" ht="12" customHeight="1">
      <c r="A87" s="286" t="s">
        <v>179</v>
      </c>
      <c r="B87" s="31" t="s">
        <v>180</v>
      </c>
      <c r="C87" s="42"/>
    </row>
    <row r="88" spans="1:3" s="281" customFormat="1" ht="12" customHeight="1">
      <c r="A88" s="286" t="s">
        <v>434</v>
      </c>
      <c r="B88" s="31" t="s">
        <v>182</v>
      </c>
      <c r="C88" s="42"/>
    </row>
    <row r="89" spans="1:3" s="281" customFormat="1" ht="12" customHeight="1">
      <c r="A89" s="286" t="s">
        <v>435</v>
      </c>
      <c r="B89" s="43" t="s">
        <v>184</v>
      </c>
      <c r="C89" s="20">
        <f>+C66+C70+C75+C78+C82+C88+C87</f>
        <v>12256619</v>
      </c>
    </row>
    <row r="90" spans="1:3" s="281" customFormat="1" ht="12" customHeight="1">
      <c r="A90" s="291" t="s">
        <v>436</v>
      </c>
      <c r="B90" s="45" t="s">
        <v>437</v>
      </c>
      <c r="C90" s="20">
        <f>+C65+C89</f>
        <v>12256619</v>
      </c>
    </row>
    <row r="91" spans="1:3" s="283" customFormat="1" ht="15" customHeight="1">
      <c r="A91" s="292"/>
      <c r="B91" s="293"/>
      <c r="C91" s="294"/>
    </row>
    <row r="92" spans="1:3" s="276" customFormat="1" ht="16.5" customHeight="1">
      <c r="A92" s="295"/>
      <c r="B92" s="296" t="s">
        <v>286</v>
      </c>
      <c r="C92" s="297"/>
    </row>
    <row r="93" spans="1:3" s="298" customFormat="1" ht="12" customHeight="1">
      <c r="A93" s="14" t="s">
        <v>21</v>
      </c>
      <c r="B93" s="55" t="s">
        <v>438</v>
      </c>
      <c r="C93" s="56">
        <f>+C94+C95+C96+C97+C98+C111</f>
        <v>8754000</v>
      </c>
    </row>
    <row r="94" spans="1:3" ht="12" customHeight="1">
      <c r="A94" s="299" t="s">
        <v>23</v>
      </c>
      <c r="B94" s="58" t="s">
        <v>191</v>
      </c>
      <c r="C94" s="59"/>
    </row>
    <row r="95" spans="1:3" ht="12" customHeight="1">
      <c r="A95" s="282" t="s">
        <v>25</v>
      </c>
      <c r="B95" s="60" t="s">
        <v>192</v>
      </c>
      <c r="C95" s="27"/>
    </row>
    <row r="96" spans="1:3" ht="12" customHeight="1">
      <c r="A96" s="282" t="s">
        <v>27</v>
      </c>
      <c r="B96" s="60" t="s">
        <v>193</v>
      </c>
      <c r="C96" s="32">
        <v>2770000</v>
      </c>
    </row>
    <row r="97" spans="1:3" ht="12" customHeight="1">
      <c r="A97" s="282" t="s">
        <v>29</v>
      </c>
      <c r="B97" s="61" t="s">
        <v>194</v>
      </c>
      <c r="C97" s="32"/>
    </row>
    <row r="98" spans="1:3" ht="12" customHeight="1">
      <c r="A98" s="282" t="s">
        <v>195</v>
      </c>
      <c r="B98" s="62" t="s">
        <v>196</v>
      </c>
      <c r="C98" s="32">
        <v>5984000</v>
      </c>
    </row>
    <row r="99" spans="1:3" ht="12" customHeight="1">
      <c r="A99" s="282" t="s">
        <v>33</v>
      </c>
      <c r="B99" s="60" t="s">
        <v>439</v>
      </c>
      <c r="C99" s="32"/>
    </row>
    <row r="100" spans="1:3" ht="12" customHeight="1">
      <c r="A100" s="282" t="s">
        <v>198</v>
      </c>
      <c r="B100" s="64" t="s">
        <v>199</v>
      </c>
      <c r="C100" s="32"/>
    </row>
    <row r="101" spans="1:3" ht="12" customHeight="1">
      <c r="A101" s="282" t="s">
        <v>200</v>
      </c>
      <c r="B101" s="64" t="s">
        <v>201</v>
      </c>
      <c r="C101" s="32"/>
    </row>
    <row r="102" spans="1:3" ht="12" customHeight="1">
      <c r="A102" s="282" t="s">
        <v>202</v>
      </c>
      <c r="B102" s="64" t="s">
        <v>203</v>
      </c>
      <c r="C102" s="32"/>
    </row>
    <row r="103" spans="1:3" ht="12" customHeight="1">
      <c r="A103" s="282" t="s">
        <v>204</v>
      </c>
      <c r="B103" s="65" t="s">
        <v>205</v>
      </c>
      <c r="C103" s="32"/>
    </row>
    <row r="104" spans="1:3" ht="12" customHeight="1">
      <c r="A104" s="282" t="s">
        <v>206</v>
      </c>
      <c r="B104" s="65" t="s">
        <v>207</v>
      </c>
      <c r="C104" s="32"/>
    </row>
    <row r="105" spans="1:3" ht="12" customHeight="1">
      <c r="A105" s="282" t="s">
        <v>208</v>
      </c>
      <c r="B105" s="64" t="s">
        <v>209</v>
      </c>
      <c r="C105" s="32">
        <v>3534000</v>
      </c>
    </row>
    <row r="106" spans="1:3" ht="12" customHeight="1">
      <c r="A106" s="282" t="s">
        <v>210</v>
      </c>
      <c r="B106" s="64" t="s">
        <v>211</v>
      </c>
      <c r="C106" s="32"/>
    </row>
    <row r="107" spans="1:3" ht="12" customHeight="1">
      <c r="A107" s="282" t="s">
        <v>212</v>
      </c>
      <c r="B107" s="65" t="s">
        <v>213</v>
      </c>
      <c r="C107" s="32"/>
    </row>
    <row r="108" spans="1:3" ht="12" customHeight="1">
      <c r="A108" s="300" t="s">
        <v>214</v>
      </c>
      <c r="B108" s="63" t="s">
        <v>215</v>
      </c>
      <c r="C108" s="32"/>
    </row>
    <row r="109" spans="1:3" ht="12" customHeight="1">
      <c r="A109" s="282" t="s">
        <v>216</v>
      </c>
      <c r="B109" s="63" t="s">
        <v>217</v>
      </c>
      <c r="C109" s="32"/>
    </row>
    <row r="110" spans="1:3" ht="12" customHeight="1">
      <c r="A110" s="282" t="s">
        <v>218</v>
      </c>
      <c r="B110" s="65" t="s">
        <v>219</v>
      </c>
      <c r="C110" s="27">
        <v>2450000</v>
      </c>
    </row>
    <row r="111" spans="1:3" ht="12" customHeight="1">
      <c r="A111" s="282" t="s">
        <v>220</v>
      </c>
      <c r="B111" s="61" t="s">
        <v>221</v>
      </c>
      <c r="C111" s="27"/>
    </row>
    <row r="112" spans="1:3" ht="12" customHeight="1">
      <c r="A112" s="284" t="s">
        <v>222</v>
      </c>
      <c r="B112" s="60" t="s">
        <v>440</v>
      </c>
      <c r="C112" s="32"/>
    </row>
    <row r="113" spans="1:3" ht="12" customHeight="1">
      <c r="A113" s="301" t="s">
        <v>224</v>
      </c>
      <c r="B113" s="302" t="s">
        <v>441</v>
      </c>
      <c r="C113" s="69"/>
    </row>
    <row r="114" spans="1:3" ht="12" customHeight="1">
      <c r="A114" s="51" t="s">
        <v>35</v>
      </c>
      <c r="B114" s="86" t="s">
        <v>226</v>
      </c>
      <c r="C114" s="20">
        <f>+C115+C117+C119</f>
        <v>2854000</v>
      </c>
    </row>
    <row r="115" spans="1:3" ht="12" customHeight="1">
      <c r="A115" s="280" t="s">
        <v>37</v>
      </c>
      <c r="B115" s="60" t="s">
        <v>227</v>
      </c>
      <c r="C115" s="24"/>
    </row>
    <row r="116" spans="1:3" ht="12" customHeight="1">
      <c r="A116" s="280" t="s">
        <v>39</v>
      </c>
      <c r="B116" s="73" t="s">
        <v>228</v>
      </c>
      <c r="C116" s="24"/>
    </row>
    <row r="117" spans="1:3" ht="12" customHeight="1">
      <c r="A117" s="280" t="s">
        <v>41</v>
      </c>
      <c r="B117" s="73" t="s">
        <v>229</v>
      </c>
      <c r="C117" s="27"/>
    </row>
    <row r="118" spans="1:3" ht="12" customHeight="1">
      <c r="A118" s="280" t="s">
        <v>43</v>
      </c>
      <c r="B118" s="73" t="s">
        <v>230</v>
      </c>
      <c r="C118" s="74"/>
    </row>
    <row r="119" spans="1:3" ht="12" customHeight="1">
      <c r="A119" s="280" t="s">
        <v>45</v>
      </c>
      <c r="B119" s="30" t="s">
        <v>231</v>
      </c>
      <c r="C119" s="74">
        <v>2854000</v>
      </c>
    </row>
    <row r="120" spans="1:3" ht="12" customHeight="1">
      <c r="A120" s="280" t="s">
        <v>47</v>
      </c>
      <c r="B120" s="28" t="s">
        <v>232</v>
      </c>
      <c r="C120" s="74"/>
    </row>
    <row r="121" spans="1:3" ht="12" customHeight="1">
      <c r="A121" s="280" t="s">
        <v>233</v>
      </c>
      <c r="B121" s="75" t="s">
        <v>234</v>
      </c>
      <c r="C121" s="74"/>
    </row>
    <row r="122" spans="1:3" ht="12" customHeight="1">
      <c r="A122" s="280" t="s">
        <v>235</v>
      </c>
      <c r="B122" s="65" t="s">
        <v>207</v>
      </c>
      <c r="C122" s="74"/>
    </row>
    <row r="123" spans="1:3" ht="12" customHeight="1">
      <c r="A123" s="280" t="s">
        <v>236</v>
      </c>
      <c r="B123" s="65" t="s">
        <v>237</v>
      </c>
      <c r="C123" s="74"/>
    </row>
    <row r="124" spans="1:3" ht="12" customHeight="1">
      <c r="A124" s="280" t="s">
        <v>238</v>
      </c>
      <c r="B124" s="65" t="s">
        <v>239</v>
      </c>
      <c r="C124" s="74"/>
    </row>
    <row r="125" spans="1:3" ht="12" customHeight="1">
      <c r="A125" s="280" t="s">
        <v>240</v>
      </c>
      <c r="B125" s="65" t="s">
        <v>213</v>
      </c>
      <c r="C125" s="74"/>
    </row>
    <row r="126" spans="1:3" ht="12" customHeight="1">
      <c r="A126" s="280" t="s">
        <v>241</v>
      </c>
      <c r="B126" s="65" t="s">
        <v>242</v>
      </c>
      <c r="C126" s="74"/>
    </row>
    <row r="127" spans="1:3" ht="12" customHeight="1">
      <c r="A127" s="300" t="s">
        <v>243</v>
      </c>
      <c r="B127" s="65" t="s">
        <v>244</v>
      </c>
      <c r="C127" s="76">
        <v>2854000</v>
      </c>
    </row>
    <row r="128" spans="1:3" ht="12" customHeight="1">
      <c r="A128" s="51" t="s">
        <v>49</v>
      </c>
      <c r="B128" s="19" t="s">
        <v>245</v>
      </c>
      <c r="C128" s="20">
        <f>+C93+C114</f>
        <v>11608000</v>
      </c>
    </row>
    <row r="129" spans="1:3" ht="12" customHeight="1">
      <c r="A129" s="51" t="s">
        <v>246</v>
      </c>
      <c r="B129" s="19" t="s">
        <v>247</v>
      </c>
      <c r="C129" s="20">
        <f>+C130+C131+C132</f>
        <v>0</v>
      </c>
    </row>
    <row r="130" spans="1:3" s="298" customFormat="1" ht="12" customHeight="1">
      <c r="A130" s="280" t="s">
        <v>65</v>
      </c>
      <c r="B130" s="77" t="s">
        <v>442</v>
      </c>
      <c r="C130" s="74"/>
    </row>
    <row r="131" spans="1:3" ht="12" customHeight="1">
      <c r="A131" s="280" t="s">
        <v>67</v>
      </c>
      <c r="B131" s="77" t="s">
        <v>249</v>
      </c>
      <c r="C131" s="74"/>
    </row>
    <row r="132" spans="1:3" ht="12" customHeight="1">
      <c r="A132" s="300" t="s">
        <v>69</v>
      </c>
      <c r="B132" s="78" t="s">
        <v>443</v>
      </c>
      <c r="C132" s="74"/>
    </row>
    <row r="133" spans="1:3" ht="12" customHeight="1">
      <c r="A133" s="51" t="s">
        <v>79</v>
      </c>
      <c r="B133" s="19" t="s">
        <v>251</v>
      </c>
      <c r="C133" s="20">
        <f>+C134+C135+C136+C137+C138+C139</f>
        <v>0</v>
      </c>
    </row>
    <row r="134" spans="1:3" ht="12" customHeight="1">
      <c r="A134" s="280" t="s">
        <v>81</v>
      </c>
      <c r="B134" s="77" t="s">
        <v>252</v>
      </c>
      <c r="C134" s="74"/>
    </row>
    <row r="135" spans="1:3" ht="12" customHeight="1">
      <c r="A135" s="280" t="s">
        <v>83</v>
      </c>
      <c r="B135" s="77" t="s">
        <v>253</v>
      </c>
      <c r="C135" s="74"/>
    </row>
    <row r="136" spans="1:3" ht="12" customHeight="1">
      <c r="A136" s="280" t="s">
        <v>85</v>
      </c>
      <c r="B136" s="77" t="s">
        <v>254</v>
      </c>
      <c r="C136" s="74"/>
    </row>
    <row r="137" spans="1:3" ht="12" customHeight="1">
      <c r="A137" s="280" t="s">
        <v>87</v>
      </c>
      <c r="B137" s="77" t="s">
        <v>444</v>
      </c>
      <c r="C137" s="74"/>
    </row>
    <row r="138" spans="1:3" ht="12" customHeight="1">
      <c r="A138" s="280" t="s">
        <v>89</v>
      </c>
      <c r="B138" s="77" t="s">
        <v>256</v>
      </c>
      <c r="C138" s="74"/>
    </row>
    <row r="139" spans="1:3" s="298" customFormat="1" ht="12" customHeight="1">
      <c r="A139" s="300" t="s">
        <v>91</v>
      </c>
      <c r="B139" s="78" t="s">
        <v>257</v>
      </c>
      <c r="C139" s="74"/>
    </row>
    <row r="140" spans="1:11" ht="12" customHeight="1">
      <c r="A140" s="51" t="s">
        <v>103</v>
      </c>
      <c r="B140" s="19" t="s">
        <v>445</v>
      </c>
      <c r="C140" s="20">
        <f>+C141+C142+C144+C145+C143</f>
        <v>648619</v>
      </c>
      <c r="K140" s="303"/>
    </row>
    <row r="141" spans="1:3" ht="12.75">
      <c r="A141" s="280" t="s">
        <v>105</v>
      </c>
      <c r="B141" s="77" t="s">
        <v>259</v>
      </c>
      <c r="C141" s="74"/>
    </row>
    <row r="142" spans="1:3" ht="12" customHeight="1">
      <c r="A142" s="280" t="s">
        <v>107</v>
      </c>
      <c r="B142" s="77" t="s">
        <v>260</v>
      </c>
      <c r="C142" s="74"/>
    </row>
    <row r="143" spans="1:3" s="298" customFormat="1" ht="12" customHeight="1">
      <c r="A143" s="280" t="s">
        <v>109</v>
      </c>
      <c r="B143" s="77" t="s">
        <v>446</v>
      </c>
      <c r="C143" s="74">
        <v>648619</v>
      </c>
    </row>
    <row r="144" spans="1:3" s="298" customFormat="1" ht="12" customHeight="1">
      <c r="A144" s="280" t="s">
        <v>111</v>
      </c>
      <c r="B144" s="77" t="s">
        <v>261</v>
      </c>
      <c r="C144" s="74"/>
    </row>
    <row r="145" spans="1:3" s="298" customFormat="1" ht="12" customHeight="1">
      <c r="A145" s="300" t="s">
        <v>113</v>
      </c>
      <c r="B145" s="78" t="s">
        <v>262</v>
      </c>
      <c r="C145" s="74"/>
    </row>
    <row r="146" spans="1:3" s="298" customFormat="1" ht="12" customHeight="1">
      <c r="A146" s="51" t="s">
        <v>263</v>
      </c>
      <c r="B146" s="19" t="s">
        <v>264</v>
      </c>
      <c r="C146" s="79">
        <f>+C147+C148+C149+C150+C151</f>
        <v>0</v>
      </c>
    </row>
    <row r="147" spans="1:3" s="298" customFormat="1" ht="12" customHeight="1">
      <c r="A147" s="280" t="s">
        <v>117</v>
      </c>
      <c r="B147" s="77" t="s">
        <v>265</v>
      </c>
      <c r="C147" s="74"/>
    </row>
    <row r="148" spans="1:3" s="298" customFormat="1" ht="12" customHeight="1">
      <c r="A148" s="280" t="s">
        <v>119</v>
      </c>
      <c r="B148" s="77" t="s">
        <v>266</v>
      </c>
      <c r="C148" s="74"/>
    </row>
    <row r="149" spans="1:3" s="298" customFormat="1" ht="12" customHeight="1">
      <c r="A149" s="280" t="s">
        <v>121</v>
      </c>
      <c r="B149" s="77" t="s">
        <v>267</v>
      </c>
      <c r="C149" s="74"/>
    </row>
    <row r="150" spans="1:3" ht="12.75" customHeight="1">
      <c r="A150" s="280" t="s">
        <v>123</v>
      </c>
      <c r="B150" s="77" t="s">
        <v>447</v>
      </c>
      <c r="C150" s="74"/>
    </row>
    <row r="151" spans="1:3" ht="12.75" customHeight="1">
      <c r="A151" s="300" t="s">
        <v>269</v>
      </c>
      <c r="B151" s="78" t="s">
        <v>270</v>
      </c>
      <c r="C151" s="76"/>
    </row>
    <row r="152" spans="1:3" ht="12.75" customHeight="1">
      <c r="A152" s="304" t="s">
        <v>125</v>
      </c>
      <c r="B152" s="19" t="s">
        <v>271</v>
      </c>
      <c r="C152" s="79"/>
    </row>
    <row r="153" spans="1:3" ht="12" customHeight="1">
      <c r="A153" s="304" t="s">
        <v>272</v>
      </c>
      <c r="B153" s="19" t="s">
        <v>273</v>
      </c>
      <c r="C153" s="79"/>
    </row>
    <row r="154" spans="1:3" ht="15" customHeight="1">
      <c r="A154" s="51" t="s">
        <v>274</v>
      </c>
      <c r="B154" s="19" t="s">
        <v>275</v>
      </c>
      <c r="C154" s="81">
        <f>+C129+C133+C140+C146+C152+C153</f>
        <v>648619</v>
      </c>
    </row>
    <row r="155" spans="1:3" ht="12.75">
      <c r="A155" s="305" t="s">
        <v>276</v>
      </c>
      <c r="B155" s="85" t="s">
        <v>277</v>
      </c>
      <c r="C155" s="81">
        <f>+C128+C154</f>
        <v>12256619</v>
      </c>
    </row>
    <row r="156" ht="15" customHeight="1"/>
    <row r="157" spans="1:3" ht="14.25" customHeight="1">
      <c r="A157" s="306" t="s">
        <v>448</v>
      </c>
      <c r="B157" s="307"/>
      <c r="C157" s="308">
        <v>0</v>
      </c>
    </row>
    <row r="158" spans="1:3" ht="12.75">
      <c r="A158" s="306" t="s">
        <v>449</v>
      </c>
      <c r="B158" s="307"/>
      <c r="C158" s="308">
        <v>0</v>
      </c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28" zoomScaleNormal="128" zoomScaleSheetLayoutView="85" workbookViewId="0" topLeftCell="A1">
      <selection activeCell="F16" sqref="F16"/>
    </sheetView>
  </sheetViews>
  <sheetFormatPr defaultColWidth="9.00390625" defaultRowHeight="12.75"/>
  <cols>
    <col min="1" max="1" width="19.50390625" style="252" customWidth="1"/>
    <col min="2" max="2" width="72.00390625" style="253" customWidth="1"/>
    <col min="3" max="3" width="25.00390625" style="254" customWidth="1"/>
    <col min="4" max="16384" width="9.375" style="255" customWidth="1"/>
  </cols>
  <sheetData>
    <row r="1" spans="1:3" s="259" customFormat="1" ht="16.5" customHeight="1">
      <c r="A1" s="256"/>
      <c r="B1" s="257"/>
      <c r="C1" s="258" t="str">
        <f>+CONCATENATE("9.1.3. melléklet a ……/",LEFT(ÖSSZEFÜGGÉSEK!A5,4),". (….) önkormányzati rendelethez")</f>
        <v>9.1.3. melléklet a ……/2017. (….) önkormányzati rendelethez</v>
      </c>
    </row>
    <row r="2" spans="1:3" s="263" customFormat="1" ht="21" customHeight="1">
      <c r="A2" s="260" t="s">
        <v>287</v>
      </c>
      <c r="B2" s="261" t="s">
        <v>424</v>
      </c>
      <c r="C2" s="262" t="s">
        <v>425</v>
      </c>
    </row>
    <row r="3" spans="1:3" s="263" customFormat="1" ht="15.75">
      <c r="A3" s="264" t="s">
        <v>426</v>
      </c>
      <c r="B3" s="265" t="s">
        <v>456</v>
      </c>
      <c r="C3" s="266" t="s">
        <v>457</v>
      </c>
    </row>
    <row r="4" spans="1:3" s="269" customFormat="1" ht="15.75" customHeight="1">
      <c r="A4" s="267"/>
      <c r="B4" s="267"/>
      <c r="C4" s="268" t="str">
        <f>'9.1.2. sz. mell '!C4</f>
        <v>Forintban!</v>
      </c>
    </row>
    <row r="5" spans="1:3" ht="12.75">
      <c r="A5" s="270" t="s">
        <v>428</v>
      </c>
      <c r="B5" s="271" t="s">
        <v>429</v>
      </c>
      <c r="C5" s="272" t="s">
        <v>430</v>
      </c>
    </row>
    <row r="6" spans="1:3" s="276" customFormat="1" ht="12.75" customHeight="1">
      <c r="A6" s="273"/>
      <c r="B6" s="274" t="s">
        <v>19</v>
      </c>
      <c r="C6" s="275" t="s">
        <v>20</v>
      </c>
    </row>
    <row r="7" spans="1:3" s="276" customFormat="1" ht="15.75" customHeight="1">
      <c r="A7" s="277"/>
      <c r="B7" s="278" t="s">
        <v>285</v>
      </c>
      <c r="C7" s="279"/>
    </row>
    <row r="8" spans="1:3" s="276" customFormat="1" ht="12" customHeight="1">
      <c r="A8" s="51" t="s">
        <v>21</v>
      </c>
      <c r="B8" s="19" t="s">
        <v>22</v>
      </c>
      <c r="C8" s="20">
        <f>+C9+C10+C11+C12+C13+C14</f>
        <v>0</v>
      </c>
    </row>
    <row r="9" spans="1:3" s="281" customFormat="1" ht="12" customHeight="1">
      <c r="A9" s="280" t="s">
        <v>23</v>
      </c>
      <c r="B9" s="23" t="s">
        <v>24</v>
      </c>
      <c r="C9" s="24"/>
    </row>
    <row r="10" spans="1:3" s="283" customFormat="1" ht="12" customHeight="1">
      <c r="A10" s="282" t="s">
        <v>25</v>
      </c>
      <c r="B10" s="26" t="s">
        <v>26</v>
      </c>
      <c r="C10" s="27"/>
    </row>
    <row r="11" spans="1:3" s="283" customFormat="1" ht="12" customHeight="1">
      <c r="A11" s="282" t="s">
        <v>27</v>
      </c>
      <c r="B11" s="26" t="s">
        <v>28</v>
      </c>
      <c r="C11" s="27"/>
    </row>
    <row r="12" spans="1:3" s="283" customFormat="1" ht="12" customHeight="1">
      <c r="A12" s="282" t="s">
        <v>29</v>
      </c>
      <c r="B12" s="26" t="s">
        <v>30</v>
      </c>
      <c r="C12" s="27"/>
    </row>
    <row r="13" spans="1:3" s="283" customFormat="1" ht="12" customHeight="1">
      <c r="A13" s="282" t="s">
        <v>31</v>
      </c>
      <c r="B13" s="26" t="s">
        <v>431</v>
      </c>
      <c r="C13" s="27"/>
    </row>
    <row r="14" spans="1:3" s="281" customFormat="1" ht="12" customHeight="1">
      <c r="A14" s="284" t="s">
        <v>33</v>
      </c>
      <c r="B14" s="33" t="s">
        <v>34</v>
      </c>
      <c r="C14" s="27"/>
    </row>
    <row r="15" spans="1:3" s="281" customFormat="1" ht="12" customHeight="1">
      <c r="A15" s="51" t="s">
        <v>35</v>
      </c>
      <c r="B15" s="31" t="s">
        <v>36</v>
      </c>
      <c r="C15" s="20">
        <f>+C16+C17+C18+C19+C20</f>
        <v>0</v>
      </c>
    </row>
    <row r="16" spans="1:3" s="281" customFormat="1" ht="12" customHeight="1">
      <c r="A16" s="280" t="s">
        <v>37</v>
      </c>
      <c r="B16" s="23" t="s">
        <v>38</v>
      </c>
      <c r="C16" s="24"/>
    </row>
    <row r="17" spans="1:3" s="281" customFormat="1" ht="12" customHeight="1">
      <c r="A17" s="282" t="s">
        <v>39</v>
      </c>
      <c r="B17" s="26" t="s">
        <v>40</v>
      </c>
      <c r="C17" s="27"/>
    </row>
    <row r="18" spans="1:3" s="281" customFormat="1" ht="12" customHeight="1">
      <c r="A18" s="282" t="s">
        <v>41</v>
      </c>
      <c r="B18" s="26" t="s">
        <v>42</v>
      </c>
      <c r="C18" s="27"/>
    </row>
    <row r="19" spans="1:3" s="281" customFormat="1" ht="12" customHeight="1">
      <c r="A19" s="282" t="s">
        <v>43</v>
      </c>
      <c r="B19" s="26" t="s">
        <v>44</v>
      </c>
      <c r="C19" s="27"/>
    </row>
    <row r="20" spans="1:3" s="281" customFormat="1" ht="12" customHeight="1">
      <c r="A20" s="282" t="s">
        <v>45</v>
      </c>
      <c r="B20" s="26" t="s">
        <v>46</v>
      </c>
      <c r="C20" s="27"/>
    </row>
    <row r="21" spans="1:3" s="283" customFormat="1" ht="12" customHeight="1">
      <c r="A21" s="284" t="s">
        <v>47</v>
      </c>
      <c r="B21" s="33" t="s">
        <v>48</v>
      </c>
      <c r="C21" s="32"/>
    </row>
    <row r="22" spans="1:3" s="283" customFormat="1" ht="12" customHeight="1">
      <c r="A22" s="51" t="s">
        <v>49</v>
      </c>
      <c r="B22" s="19" t="s">
        <v>50</v>
      </c>
      <c r="C22" s="20">
        <f>+C23+C24+C25+C26+C27</f>
        <v>0</v>
      </c>
    </row>
    <row r="23" spans="1:3" s="283" customFormat="1" ht="12" customHeight="1">
      <c r="A23" s="280" t="s">
        <v>51</v>
      </c>
      <c r="B23" s="23" t="s">
        <v>52</v>
      </c>
      <c r="C23" s="24"/>
    </row>
    <row r="24" spans="1:3" s="281" customFormat="1" ht="12" customHeight="1">
      <c r="A24" s="282" t="s">
        <v>53</v>
      </c>
      <c r="B24" s="26" t="s">
        <v>54</v>
      </c>
      <c r="C24" s="27"/>
    </row>
    <row r="25" spans="1:3" s="283" customFormat="1" ht="12" customHeight="1">
      <c r="A25" s="282" t="s">
        <v>55</v>
      </c>
      <c r="B25" s="26" t="s">
        <v>56</v>
      </c>
      <c r="C25" s="27"/>
    </row>
    <row r="26" spans="1:3" s="283" customFormat="1" ht="12" customHeight="1">
      <c r="A26" s="282" t="s">
        <v>57</v>
      </c>
      <c r="B26" s="26" t="s">
        <v>58</v>
      </c>
      <c r="C26" s="27"/>
    </row>
    <row r="27" spans="1:3" s="283" customFormat="1" ht="12" customHeight="1">
      <c r="A27" s="282" t="s">
        <v>59</v>
      </c>
      <c r="B27" s="26" t="s">
        <v>60</v>
      </c>
      <c r="C27" s="27"/>
    </row>
    <row r="28" spans="1:3" s="283" customFormat="1" ht="12" customHeight="1">
      <c r="A28" s="284" t="s">
        <v>61</v>
      </c>
      <c r="B28" s="33" t="s">
        <v>62</v>
      </c>
      <c r="C28" s="32"/>
    </row>
    <row r="29" spans="1:3" s="283" customFormat="1" ht="12" customHeight="1">
      <c r="A29" s="51" t="s">
        <v>63</v>
      </c>
      <c r="B29" s="19" t="s">
        <v>454</v>
      </c>
      <c r="C29" s="20">
        <f>SUM(C30:C36)</f>
        <v>0</v>
      </c>
    </row>
    <row r="30" spans="1:3" s="283" customFormat="1" ht="12" customHeight="1">
      <c r="A30" s="280" t="s">
        <v>65</v>
      </c>
      <c r="B30" s="23" t="s">
        <v>283</v>
      </c>
      <c r="C30" s="24"/>
    </row>
    <row r="31" spans="1:3" s="283" customFormat="1" ht="12" customHeight="1">
      <c r="A31" s="282" t="s">
        <v>67</v>
      </c>
      <c r="B31" s="26" t="s">
        <v>68</v>
      </c>
      <c r="C31" s="27"/>
    </row>
    <row r="32" spans="1:3" s="283" customFormat="1" ht="12" customHeight="1">
      <c r="A32" s="282" t="s">
        <v>69</v>
      </c>
      <c r="B32" s="26" t="s">
        <v>70</v>
      </c>
      <c r="C32" s="27"/>
    </row>
    <row r="33" spans="1:3" s="283" customFormat="1" ht="12" customHeight="1">
      <c r="A33" s="282" t="s">
        <v>71</v>
      </c>
      <c r="B33" s="26" t="s">
        <v>72</v>
      </c>
      <c r="C33" s="27"/>
    </row>
    <row r="34" spans="1:3" s="283" customFormat="1" ht="12" customHeight="1">
      <c r="A34" s="282" t="s">
        <v>73</v>
      </c>
      <c r="B34" s="26" t="s">
        <v>74</v>
      </c>
      <c r="C34" s="27"/>
    </row>
    <row r="35" spans="1:3" s="283" customFormat="1" ht="12" customHeight="1">
      <c r="A35" s="282" t="s">
        <v>75</v>
      </c>
      <c r="B35" s="26" t="s">
        <v>76</v>
      </c>
      <c r="C35" s="27"/>
    </row>
    <row r="36" spans="1:3" s="283" customFormat="1" ht="12" customHeight="1">
      <c r="A36" s="284" t="s">
        <v>77</v>
      </c>
      <c r="B36" s="34" t="s">
        <v>78</v>
      </c>
      <c r="C36" s="32"/>
    </row>
    <row r="37" spans="1:3" s="283" customFormat="1" ht="12" customHeight="1">
      <c r="A37" s="51" t="s">
        <v>79</v>
      </c>
      <c r="B37" s="19" t="s">
        <v>80</v>
      </c>
      <c r="C37" s="20">
        <f>SUM(C38:C48)</f>
        <v>0</v>
      </c>
    </row>
    <row r="38" spans="1:3" s="283" customFormat="1" ht="12" customHeight="1">
      <c r="A38" s="280" t="s">
        <v>81</v>
      </c>
      <c r="B38" s="23" t="s">
        <v>82</v>
      </c>
      <c r="C38" s="24"/>
    </row>
    <row r="39" spans="1:3" s="283" customFormat="1" ht="12" customHeight="1">
      <c r="A39" s="282" t="s">
        <v>83</v>
      </c>
      <c r="B39" s="26" t="s">
        <v>84</v>
      </c>
      <c r="C39" s="27"/>
    </row>
    <row r="40" spans="1:3" s="283" customFormat="1" ht="12" customHeight="1">
      <c r="A40" s="282" t="s">
        <v>85</v>
      </c>
      <c r="B40" s="26" t="s">
        <v>86</v>
      </c>
      <c r="C40" s="27"/>
    </row>
    <row r="41" spans="1:3" s="283" customFormat="1" ht="12" customHeight="1">
      <c r="A41" s="282" t="s">
        <v>87</v>
      </c>
      <c r="B41" s="26" t="s">
        <v>88</v>
      </c>
      <c r="C41" s="27"/>
    </row>
    <row r="42" spans="1:3" s="283" customFormat="1" ht="12" customHeight="1">
      <c r="A42" s="282" t="s">
        <v>89</v>
      </c>
      <c r="B42" s="26" t="s">
        <v>90</v>
      </c>
      <c r="C42" s="27"/>
    </row>
    <row r="43" spans="1:3" s="283" customFormat="1" ht="12" customHeight="1">
      <c r="A43" s="282" t="s">
        <v>91</v>
      </c>
      <c r="B43" s="26" t="s">
        <v>92</v>
      </c>
      <c r="C43" s="27"/>
    </row>
    <row r="44" spans="1:3" s="283" customFormat="1" ht="12" customHeight="1">
      <c r="A44" s="282" t="s">
        <v>93</v>
      </c>
      <c r="B44" s="26" t="s">
        <v>94</v>
      </c>
      <c r="C44" s="27"/>
    </row>
    <row r="45" spans="1:3" s="283" customFormat="1" ht="12" customHeight="1">
      <c r="A45" s="282" t="s">
        <v>95</v>
      </c>
      <c r="B45" s="26" t="s">
        <v>96</v>
      </c>
      <c r="C45" s="27"/>
    </row>
    <row r="46" spans="1:3" s="283" customFormat="1" ht="12" customHeight="1">
      <c r="A46" s="282" t="s">
        <v>97</v>
      </c>
      <c r="B46" s="26" t="s">
        <v>98</v>
      </c>
      <c r="C46" s="27"/>
    </row>
    <row r="47" spans="1:3" s="283" customFormat="1" ht="12" customHeight="1">
      <c r="A47" s="284" t="s">
        <v>99</v>
      </c>
      <c r="B47" s="33" t="s">
        <v>100</v>
      </c>
      <c r="C47" s="32"/>
    </row>
    <row r="48" spans="1:3" s="283" customFormat="1" ht="12" customHeight="1">
      <c r="A48" s="284" t="s">
        <v>101</v>
      </c>
      <c r="B48" s="33" t="s">
        <v>102</v>
      </c>
      <c r="C48" s="32"/>
    </row>
    <row r="49" spans="1:3" s="283" customFormat="1" ht="12" customHeight="1">
      <c r="A49" s="51" t="s">
        <v>103</v>
      </c>
      <c r="B49" s="19" t="s">
        <v>104</v>
      </c>
      <c r="C49" s="20">
        <f>SUM(C50:C54)</f>
        <v>0</v>
      </c>
    </row>
    <row r="50" spans="1:3" s="283" customFormat="1" ht="12" customHeight="1">
      <c r="A50" s="280" t="s">
        <v>105</v>
      </c>
      <c r="B50" s="23" t="s">
        <v>106</v>
      </c>
      <c r="C50" s="24"/>
    </row>
    <row r="51" spans="1:3" s="283" customFormat="1" ht="12" customHeight="1">
      <c r="A51" s="282" t="s">
        <v>107</v>
      </c>
      <c r="B51" s="26" t="s">
        <v>108</v>
      </c>
      <c r="C51" s="27"/>
    </row>
    <row r="52" spans="1:3" s="283" customFormat="1" ht="12" customHeight="1">
      <c r="A52" s="282" t="s">
        <v>109</v>
      </c>
      <c r="B52" s="26" t="s">
        <v>110</v>
      </c>
      <c r="C52" s="27"/>
    </row>
    <row r="53" spans="1:3" s="283" customFormat="1" ht="12" customHeight="1">
      <c r="A53" s="282" t="s">
        <v>111</v>
      </c>
      <c r="B53" s="26" t="s">
        <v>112</v>
      </c>
      <c r="C53" s="27"/>
    </row>
    <row r="54" spans="1:3" s="283" customFormat="1" ht="12" customHeight="1">
      <c r="A54" s="284" t="s">
        <v>113</v>
      </c>
      <c r="B54" s="34" t="s">
        <v>114</v>
      </c>
      <c r="C54" s="32"/>
    </row>
    <row r="55" spans="1:3" s="283" customFormat="1" ht="12" customHeight="1">
      <c r="A55" s="51" t="s">
        <v>115</v>
      </c>
      <c r="B55" s="19" t="s">
        <v>116</v>
      </c>
      <c r="C55" s="20">
        <f>SUM(C56:C58)</f>
        <v>0</v>
      </c>
    </row>
    <row r="56" spans="1:3" s="283" customFormat="1" ht="12" customHeight="1">
      <c r="A56" s="280" t="s">
        <v>117</v>
      </c>
      <c r="B56" s="23" t="s">
        <v>118</v>
      </c>
      <c r="C56" s="24"/>
    </row>
    <row r="57" spans="1:3" s="283" customFormat="1" ht="12" customHeight="1">
      <c r="A57" s="282" t="s">
        <v>119</v>
      </c>
      <c r="B57" s="26" t="s">
        <v>120</v>
      </c>
      <c r="C57" s="27"/>
    </row>
    <row r="58" spans="1:3" s="283" customFormat="1" ht="12" customHeight="1">
      <c r="A58" s="282" t="s">
        <v>121</v>
      </c>
      <c r="B58" s="26" t="s">
        <v>122</v>
      </c>
      <c r="C58" s="27"/>
    </row>
    <row r="59" spans="1:3" s="283" customFormat="1" ht="12" customHeight="1">
      <c r="A59" s="284" t="s">
        <v>123</v>
      </c>
      <c r="B59" s="34" t="s">
        <v>124</v>
      </c>
      <c r="C59" s="32"/>
    </row>
    <row r="60" spans="1:3" s="283" customFormat="1" ht="12" customHeight="1">
      <c r="A60" s="51" t="s">
        <v>125</v>
      </c>
      <c r="B60" s="31" t="s">
        <v>126</v>
      </c>
      <c r="C60" s="20">
        <f>SUM(C61:C63)</f>
        <v>0</v>
      </c>
    </row>
    <row r="61" spans="1:3" s="283" customFormat="1" ht="12" customHeight="1">
      <c r="A61" s="280" t="s">
        <v>127</v>
      </c>
      <c r="B61" s="23" t="s">
        <v>128</v>
      </c>
      <c r="C61" s="27"/>
    </row>
    <row r="62" spans="1:3" s="283" customFormat="1" ht="12" customHeight="1">
      <c r="A62" s="282" t="s">
        <v>129</v>
      </c>
      <c r="B62" s="26" t="s">
        <v>130</v>
      </c>
      <c r="C62" s="27"/>
    </row>
    <row r="63" spans="1:3" s="283" customFormat="1" ht="12" customHeight="1">
      <c r="A63" s="282" t="s">
        <v>131</v>
      </c>
      <c r="B63" s="26" t="s">
        <v>132</v>
      </c>
      <c r="C63" s="27"/>
    </row>
    <row r="64" spans="1:3" s="283" customFormat="1" ht="12" customHeight="1">
      <c r="A64" s="284" t="s">
        <v>133</v>
      </c>
      <c r="B64" s="34" t="s">
        <v>134</v>
      </c>
      <c r="C64" s="27"/>
    </row>
    <row r="65" spans="1:3" s="283" customFormat="1" ht="12" customHeight="1">
      <c r="A65" s="51" t="s">
        <v>272</v>
      </c>
      <c r="B65" s="19" t="s">
        <v>136</v>
      </c>
      <c r="C65" s="20">
        <f>+C8+C15+C22+C29+C37+C49+C55+C60</f>
        <v>0</v>
      </c>
    </row>
    <row r="66" spans="1:3" s="283" customFormat="1" ht="12" customHeight="1">
      <c r="A66" s="286" t="s">
        <v>432</v>
      </c>
      <c r="B66" s="31" t="s">
        <v>138</v>
      </c>
      <c r="C66" s="20">
        <f>SUM(C67:C69)</f>
        <v>0</v>
      </c>
    </row>
    <row r="67" spans="1:3" s="283" customFormat="1" ht="12" customHeight="1">
      <c r="A67" s="280" t="s">
        <v>139</v>
      </c>
      <c r="B67" s="23" t="s">
        <v>140</v>
      </c>
      <c r="C67" s="27"/>
    </row>
    <row r="68" spans="1:3" s="283" customFormat="1" ht="12" customHeight="1">
      <c r="A68" s="282" t="s">
        <v>141</v>
      </c>
      <c r="B68" s="26" t="s">
        <v>142</v>
      </c>
      <c r="C68" s="27"/>
    </row>
    <row r="69" spans="1:3" s="283" customFormat="1" ht="12" customHeight="1">
      <c r="A69" s="284" t="s">
        <v>143</v>
      </c>
      <c r="B69" s="309" t="s">
        <v>433</v>
      </c>
      <c r="C69" s="27"/>
    </row>
    <row r="70" spans="1:3" s="283" customFormat="1" ht="12" customHeight="1">
      <c r="A70" s="286" t="s">
        <v>145</v>
      </c>
      <c r="B70" s="31" t="s">
        <v>146</v>
      </c>
      <c r="C70" s="20">
        <f>SUM(C71:C74)</f>
        <v>0</v>
      </c>
    </row>
    <row r="71" spans="1:3" s="283" customFormat="1" ht="12" customHeight="1">
      <c r="A71" s="280" t="s">
        <v>147</v>
      </c>
      <c r="B71" s="23" t="s">
        <v>148</v>
      </c>
      <c r="C71" s="27"/>
    </row>
    <row r="72" spans="1:3" s="283" customFormat="1" ht="12" customHeight="1">
      <c r="A72" s="282" t="s">
        <v>149</v>
      </c>
      <c r="B72" s="26" t="s">
        <v>150</v>
      </c>
      <c r="C72" s="27"/>
    </row>
    <row r="73" spans="1:3" s="283" customFormat="1" ht="12" customHeight="1">
      <c r="A73" s="282" t="s">
        <v>151</v>
      </c>
      <c r="B73" s="26" t="s">
        <v>152</v>
      </c>
      <c r="C73" s="27"/>
    </row>
    <row r="74" spans="1:3" s="283" customFormat="1" ht="12" customHeight="1">
      <c r="A74" s="284" t="s">
        <v>153</v>
      </c>
      <c r="B74" s="33" t="s">
        <v>154</v>
      </c>
      <c r="C74" s="27"/>
    </row>
    <row r="75" spans="1:3" s="283" customFormat="1" ht="12" customHeight="1">
      <c r="A75" s="286" t="s">
        <v>155</v>
      </c>
      <c r="B75" s="31" t="s">
        <v>156</v>
      </c>
      <c r="C75" s="20">
        <f>SUM(C76:C77)</f>
        <v>0</v>
      </c>
    </row>
    <row r="76" spans="1:3" s="283" customFormat="1" ht="12" customHeight="1">
      <c r="A76" s="280" t="s">
        <v>157</v>
      </c>
      <c r="B76" s="23" t="s">
        <v>158</v>
      </c>
      <c r="C76" s="27"/>
    </row>
    <row r="77" spans="1:3" s="283" customFormat="1" ht="12" customHeight="1">
      <c r="A77" s="284" t="s">
        <v>159</v>
      </c>
      <c r="B77" s="33" t="s">
        <v>160</v>
      </c>
      <c r="C77" s="27"/>
    </row>
    <row r="78" spans="1:3" s="281" customFormat="1" ht="12" customHeight="1">
      <c r="A78" s="286" t="s">
        <v>161</v>
      </c>
      <c r="B78" s="31" t="s">
        <v>162</v>
      </c>
      <c r="C78" s="20">
        <f>SUM(C79:C81)</f>
        <v>0</v>
      </c>
    </row>
    <row r="79" spans="1:3" s="283" customFormat="1" ht="12" customHeight="1">
      <c r="A79" s="280" t="s">
        <v>163</v>
      </c>
      <c r="B79" s="23" t="s">
        <v>164</v>
      </c>
      <c r="C79" s="27"/>
    </row>
    <row r="80" spans="1:3" s="283" customFormat="1" ht="12" customHeight="1">
      <c r="A80" s="282" t="s">
        <v>165</v>
      </c>
      <c r="B80" s="26" t="s">
        <v>166</v>
      </c>
      <c r="C80" s="27"/>
    </row>
    <row r="81" spans="1:3" s="283" customFormat="1" ht="12" customHeight="1">
      <c r="A81" s="284" t="s">
        <v>167</v>
      </c>
      <c r="B81" s="33" t="s">
        <v>168</v>
      </c>
      <c r="C81" s="27"/>
    </row>
    <row r="82" spans="1:3" s="283" customFormat="1" ht="12" customHeight="1">
      <c r="A82" s="286" t="s">
        <v>169</v>
      </c>
      <c r="B82" s="31" t="s">
        <v>170</v>
      </c>
      <c r="C82" s="20">
        <f>SUM(C83:C86)</f>
        <v>0</v>
      </c>
    </row>
    <row r="83" spans="1:3" s="283" customFormat="1" ht="12" customHeight="1">
      <c r="A83" s="288" t="s">
        <v>171</v>
      </c>
      <c r="B83" s="23" t="s">
        <v>172</v>
      </c>
      <c r="C83" s="27"/>
    </row>
    <row r="84" spans="1:3" s="283" customFormat="1" ht="12" customHeight="1">
      <c r="A84" s="289" t="s">
        <v>173</v>
      </c>
      <c r="B84" s="26" t="s">
        <v>174</v>
      </c>
      <c r="C84" s="27"/>
    </row>
    <row r="85" spans="1:3" s="283" customFormat="1" ht="12" customHeight="1">
      <c r="A85" s="289" t="s">
        <v>175</v>
      </c>
      <c r="B85" s="26" t="s">
        <v>176</v>
      </c>
      <c r="C85" s="27"/>
    </row>
    <row r="86" spans="1:3" s="281" customFormat="1" ht="12" customHeight="1">
      <c r="A86" s="290" t="s">
        <v>177</v>
      </c>
      <c r="B86" s="33" t="s">
        <v>178</v>
      </c>
      <c r="C86" s="27"/>
    </row>
    <row r="87" spans="1:3" s="281" customFormat="1" ht="12" customHeight="1">
      <c r="A87" s="286" t="s">
        <v>179</v>
      </c>
      <c r="B87" s="31" t="s">
        <v>180</v>
      </c>
      <c r="C87" s="42"/>
    </row>
    <row r="88" spans="1:3" s="281" customFormat="1" ht="12" customHeight="1">
      <c r="A88" s="286" t="s">
        <v>434</v>
      </c>
      <c r="B88" s="31" t="s">
        <v>182</v>
      </c>
      <c r="C88" s="42"/>
    </row>
    <row r="89" spans="1:3" s="281" customFormat="1" ht="12" customHeight="1">
      <c r="A89" s="286" t="s">
        <v>435</v>
      </c>
      <c r="B89" s="43" t="s">
        <v>184</v>
      </c>
      <c r="C89" s="20">
        <f>+C66+C70+C75+C78+C82+C88+C87</f>
        <v>0</v>
      </c>
    </row>
    <row r="90" spans="1:3" s="281" customFormat="1" ht="12" customHeight="1">
      <c r="A90" s="291" t="s">
        <v>436</v>
      </c>
      <c r="B90" s="45" t="s">
        <v>437</v>
      </c>
      <c r="C90" s="20">
        <f>+C65+C89</f>
        <v>0</v>
      </c>
    </row>
    <row r="91" spans="1:3" s="283" customFormat="1" ht="15" customHeight="1">
      <c r="A91" s="292"/>
      <c r="B91" s="293"/>
      <c r="C91" s="294"/>
    </row>
    <row r="92" spans="1:3" s="276" customFormat="1" ht="16.5" customHeight="1">
      <c r="A92" s="295"/>
      <c r="B92" s="296" t="s">
        <v>286</v>
      </c>
      <c r="C92" s="297"/>
    </row>
    <row r="93" spans="1:3" s="298" customFormat="1" ht="12" customHeight="1">
      <c r="A93" s="14" t="s">
        <v>21</v>
      </c>
      <c r="B93" s="55" t="s">
        <v>438</v>
      </c>
      <c r="C93" s="56">
        <f>+C94+C95+C96+C97+C98+C111</f>
        <v>0</v>
      </c>
    </row>
    <row r="94" spans="1:3" ht="12" customHeight="1">
      <c r="A94" s="299" t="s">
        <v>23</v>
      </c>
      <c r="B94" s="58" t="s">
        <v>191</v>
      </c>
      <c r="C94" s="59"/>
    </row>
    <row r="95" spans="1:3" ht="12" customHeight="1">
      <c r="A95" s="282" t="s">
        <v>25</v>
      </c>
      <c r="B95" s="60" t="s">
        <v>192</v>
      </c>
      <c r="C95" s="27"/>
    </row>
    <row r="96" spans="1:3" ht="12" customHeight="1">
      <c r="A96" s="282" t="s">
        <v>27</v>
      </c>
      <c r="B96" s="60" t="s">
        <v>193</v>
      </c>
      <c r="C96" s="32"/>
    </row>
    <row r="97" spans="1:3" ht="12" customHeight="1">
      <c r="A97" s="282" t="s">
        <v>29</v>
      </c>
      <c r="B97" s="61" t="s">
        <v>194</v>
      </c>
      <c r="C97" s="32"/>
    </row>
    <row r="98" spans="1:3" ht="12" customHeight="1">
      <c r="A98" s="282" t="s">
        <v>195</v>
      </c>
      <c r="B98" s="62" t="s">
        <v>196</v>
      </c>
      <c r="C98" s="32"/>
    </row>
    <row r="99" spans="1:3" ht="12" customHeight="1">
      <c r="A99" s="282" t="s">
        <v>33</v>
      </c>
      <c r="B99" s="60" t="s">
        <v>439</v>
      </c>
      <c r="C99" s="32"/>
    </row>
    <row r="100" spans="1:3" ht="12" customHeight="1">
      <c r="A100" s="282" t="s">
        <v>198</v>
      </c>
      <c r="B100" s="64" t="s">
        <v>199</v>
      </c>
      <c r="C100" s="32"/>
    </row>
    <row r="101" spans="1:3" ht="12" customHeight="1">
      <c r="A101" s="282" t="s">
        <v>200</v>
      </c>
      <c r="B101" s="64" t="s">
        <v>201</v>
      </c>
      <c r="C101" s="32"/>
    </row>
    <row r="102" spans="1:3" ht="12" customHeight="1">
      <c r="A102" s="282" t="s">
        <v>202</v>
      </c>
      <c r="B102" s="64" t="s">
        <v>203</v>
      </c>
      <c r="C102" s="32"/>
    </row>
    <row r="103" spans="1:3" ht="12" customHeight="1">
      <c r="A103" s="282" t="s">
        <v>204</v>
      </c>
      <c r="B103" s="65" t="s">
        <v>205</v>
      </c>
      <c r="C103" s="32"/>
    </row>
    <row r="104" spans="1:3" ht="12" customHeight="1">
      <c r="A104" s="282" t="s">
        <v>206</v>
      </c>
      <c r="B104" s="65" t="s">
        <v>207</v>
      </c>
      <c r="C104" s="32"/>
    </row>
    <row r="105" spans="1:3" ht="12" customHeight="1">
      <c r="A105" s="282" t="s">
        <v>208</v>
      </c>
      <c r="B105" s="64" t="s">
        <v>209</v>
      </c>
      <c r="C105" s="32"/>
    </row>
    <row r="106" spans="1:3" ht="12" customHeight="1">
      <c r="A106" s="282" t="s">
        <v>210</v>
      </c>
      <c r="B106" s="64" t="s">
        <v>211</v>
      </c>
      <c r="C106" s="32"/>
    </row>
    <row r="107" spans="1:3" ht="12" customHeight="1">
      <c r="A107" s="282" t="s">
        <v>212</v>
      </c>
      <c r="B107" s="65" t="s">
        <v>213</v>
      </c>
      <c r="C107" s="32"/>
    </row>
    <row r="108" spans="1:3" ht="12" customHeight="1">
      <c r="A108" s="300" t="s">
        <v>214</v>
      </c>
      <c r="B108" s="63" t="s">
        <v>215</v>
      </c>
      <c r="C108" s="32"/>
    </row>
    <row r="109" spans="1:3" ht="12" customHeight="1">
      <c r="A109" s="282" t="s">
        <v>216</v>
      </c>
      <c r="B109" s="63" t="s">
        <v>217</v>
      </c>
      <c r="C109" s="32"/>
    </row>
    <row r="110" spans="1:3" ht="12" customHeight="1">
      <c r="A110" s="282" t="s">
        <v>218</v>
      </c>
      <c r="B110" s="65" t="s">
        <v>219</v>
      </c>
      <c r="C110" s="27"/>
    </row>
    <row r="111" spans="1:3" ht="12" customHeight="1">
      <c r="A111" s="282" t="s">
        <v>220</v>
      </c>
      <c r="B111" s="61" t="s">
        <v>221</v>
      </c>
      <c r="C111" s="27"/>
    </row>
    <row r="112" spans="1:3" ht="12" customHeight="1">
      <c r="A112" s="284" t="s">
        <v>222</v>
      </c>
      <c r="B112" s="60" t="s">
        <v>440</v>
      </c>
      <c r="C112" s="32"/>
    </row>
    <row r="113" spans="1:3" ht="12" customHeight="1">
      <c r="A113" s="301" t="s">
        <v>224</v>
      </c>
      <c r="B113" s="302" t="s">
        <v>441</v>
      </c>
      <c r="C113" s="69"/>
    </row>
    <row r="114" spans="1:3" ht="12" customHeight="1">
      <c r="A114" s="51" t="s">
        <v>35</v>
      </c>
      <c r="B114" s="86" t="s">
        <v>226</v>
      </c>
      <c r="C114" s="20">
        <f>+C115+C117+C119</f>
        <v>0</v>
      </c>
    </row>
    <row r="115" spans="1:3" ht="12" customHeight="1">
      <c r="A115" s="280" t="s">
        <v>37</v>
      </c>
      <c r="B115" s="60" t="s">
        <v>227</v>
      </c>
      <c r="C115" s="24"/>
    </row>
    <row r="116" spans="1:3" ht="12" customHeight="1">
      <c r="A116" s="280" t="s">
        <v>39</v>
      </c>
      <c r="B116" s="73" t="s">
        <v>228</v>
      </c>
      <c r="C116" s="24"/>
    </row>
    <row r="117" spans="1:3" ht="12" customHeight="1">
      <c r="A117" s="280" t="s">
        <v>41</v>
      </c>
      <c r="B117" s="73" t="s">
        <v>229</v>
      </c>
      <c r="C117" s="27"/>
    </row>
    <row r="118" spans="1:3" ht="12" customHeight="1">
      <c r="A118" s="280" t="s">
        <v>43</v>
      </c>
      <c r="B118" s="73" t="s">
        <v>230</v>
      </c>
      <c r="C118" s="74"/>
    </row>
    <row r="119" spans="1:3" ht="12" customHeight="1">
      <c r="A119" s="280" t="s">
        <v>45</v>
      </c>
      <c r="B119" s="30" t="s">
        <v>231</v>
      </c>
      <c r="C119" s="74"/>
    </row>
    <row r="120" spans="1:3" ht="12" customHeight="1">
      <c r="A120" s="280" t="s">
        <v>47</v>
      </c>
      <c r="B120" s="28" t="s">
        <v>232</v>
      </c>
      <c r="C120" s="74"/>
    </row>
    <row r="121" spans="1:3" ht="12" customHeight="1">
      <c r="A121" s="280" t="s">
        <v>233</v>
      </c>
      <c r="B121" s="75" t="s">
        <v>234</v>
      </c>
      <c r="C121" s="74"/>
    </row>
    <row r="122" spans="1:3" ht="12" customHeight="1">
      <c r="A122" s="280" t="s">
        <v>235</v>
      </c>
      <c r="B122" s="65" t="s">
        <v>207</v>
      </c>
      <c r="C122" s="74"/>
    </row>
    <row r="123" spans="1:3" ht="12" customHeight="1">
      <c r="A123" s="280" t="s">
        <v>236</v>
      </c>
      <c r="B123" s="65" t="s">
        <v>237</v>
      </c>
      <c r="C123" s="74"/>
    </row>
    <row r="124" spans="1:3" ht="12" customHeight="1">
      <c r="A124" s="280" t="s">
        <v>238</v>
      </c>
      <c r="B124" s="65" t="s">
        <v>239</v>
      </c>
      <c r="C124" s="74"/>
    </row>
    <row r="125" spans="1:3" ht="12" customHeight="1">
      <c r="A125" s="280" t="s">
        <v>240</v>
      </c>
      <c r="B125" s="65" t="s">
        <v>213</v>
      </c>
      <c r="C125" s="74"/>
    </row>
    <row r="126" spans="1:3" ht="12" customHeight="1">
      <c r="A126" s="280" t="s">
        <v>241</v>
      </c>
      <c r="B126" s="65" t="s">
        <v>242</v>
      </c>
      <c r="C126" s="74"/>
    </row>
    <row r="127" spans="1:3" ht="12" customHeight="1">
      <c r="A127" s="300" t="s">
        <v>243</v>
      </c>
      <c r="B127" s="65" t="s">
        <v>244</v>
      </c>
      <c r="C127" s="76"/>
    </row>
    <row r="128" spans="1:3" ht="12" customHeight="1">
      <c r="A128" s="51" t="s">
        <v>49</v>
      </c>
      <c r="B128" s="19" t="s">
        <v>245</v>
      </c>
      <c r="C128" s="20">
        <f>+C93+C114</f>
        <v>0</v>
      </c>
    </row>
    <row r="129" spans="1:3" ht="12" customHeight="1">
      <c r="A129" s="51" t="s">
        <v>246</v>
      </c>
      <c r="B129" s="19" t="s">
        <v>247</v>
      </c>
      <c r="C129" s="20">
        <f>+C130+C131+C132</f>
        <v>0</v>
      </c>
    </row>
    <row r="130" spans="1:3" s="298" customFormat="1" ht="12" customHeight="1">
      <c r="A130" s="280" t="s">
        <v>65</v>
      </c>
      <c r="B130" s="77" t="s">
        <v>442</v>
      </c>
      <c r="C130" s="74"/>
    </row>
    <row r="131" spans="1:3" ht="12" customHeight="1">
      <c r="A131" s="280" t="s">
        <v>67</v>
      </c>
      <c r="B131" s="77" t="s">
        <v>249</v>
      </c>
      <c r="C131" s="74"/>
    </row>
    <row r="132" spans="1:3" ht="12" customHeight="1">
      <c r="A132" s="300" t="s">
        <v>69</v>
      </c>
      <c r="B132" s="78" t="s">
        <v>443</v>
      </c>
      <c r="C132" s="74"/>
    </row>
    <row r="133" spans="1:3" ht="12" customHeight="1">
      <c r="A133" s="51" t="s">
        <v>79</v>
      </c>
      <c r="B133" s="19" t="s">
        <v>251</v>
      </c>
      <c r="C133" s="20">
        <f>+C134+C135+C136+C137+C138+C139</f>
        <v>0</v>
      </c>
    </row>
    <row r="134" spans="1:3" ht="12" customHeight="1">
      <c r="A134" s="280" t="s">
        <v>81</v>
      </c>
      <c r="B134" s="77" t="s">
        <v>252</v>
      </c>
      <c r="C134" s="74"/>
    </row>
    <row r="135" spans="1:3" ht="12" customHeight="1">
      <c r="A135" s="280" t="s">
        <v>83</v>
      </c>
      <c r="B135" s="77" t="s">
        <v>253</v>
      </c>
      <c r="C135" s="74"/>
    </row>
    <row r="136" spans="1:3" ht="12" customHeight="1">
      <c r="A136" s="280" t="s">
        <v>85</v>
      </c>
      <c r="B136" s="77" t="s">
        <v>254</v>
      </c>
      <c r="C136" s="74"/>
    </row>
    <row r="137" spans="1:3" ht="12" customHeight="1">
      <c r="A137" s="280" t="s">
        <v>87</v>
      </c>
      <c r="B137" s="77" t="s">
        <v>444</v>
      </c>
      <c r="C137" s="74"/>
    </row>
    <row r="138" spans="1:3" ht="12" customHeight="1">
      <c r="A138" s="280" t="s">
        <v>89</v>
      </c>
      <c r="B138" s="77" t="s">
        <v>256</v>
      </c>
      <c r="C138" s="74"/>
    </row>
    <row r="139" spans="1:3" s="298" customFormat="1" ht="12" customHeight="1">
      <c r="A139" s="300" t="s">
        <v>91</v>
      </c>
      <c r="B139" s="78" t="s">
        <v>257</v>
      </c>
      <c r="C139" s="74"/>
    </row>
    <row r="140" spans="1:11" ht="12" customHeight="1">
      <c r="A140" s="51" t="s">
        <v>103</v>
      </c>
      <c r="B140" s="19" t="s">
        <v>445</v>
      </c>
      <c r="C140" s="20">
        <f>+C141+C142+C144+C145+C143</f>
        <v>0</v>
      </c>
      <c r="K140" s="303"/>
    </row>
    <row r="141" spans="1:3" ht="12.75">
      <c r="A141" s="280" t="s">
        <v>105</v>
      </c>
      <c r="B141" s="77" t="s">
        <v>259</v>
      </c>
      <c r="C141" s="74"/>
    </row>
    <row r="142" spans="1:3" ht="12" customHeight="1">
      <c r="A142" s="280" t="s">
        <v>107</v>
      </c>
      <c r="B142" s="77" t="s">
        <v>260</v>
      </c>
      <c r="C142" s="74"/>
    </row>
    <row r="143" spans="1:3" s="298" customFormat="1" ht="12" customHeight="1">
      <c r="A143" s="280" t="s">
        <v>109</v>
      </c>
      <c r="B143" s="77" t="s">
        <v>446</v>
      </c>
      <c r="C143" s="74"/>
    </row>
    <row r="144" spans="1:3" s="298" customFormat="1" ht="12" customHeight="1">
      <c r="A144" s="280" t="s">
        <v>111</v>
      </c>
      <c r="B144" s="77" t="s">
        <v>261</v>
      </c>
      <c r="C144" s="74"/>
    </row>
    <row r="145" spans="1:3" s="298" customFormat="1" ht="12" customHeight="1">
      <c r="A145" s="300" t="s">
        <v>113</v>
      </c>
      <c r="B145" s="78" t="s">
        <v>262</v>
      </c>
      <c r="C145" s="74"/>
    </row>
    <row r="146" spans="1:3" s="298" customFormat="1" ht="12" customHeight="1">
      <c r="A146" s="51" t="s">
        <v>263</v>
      </c>
      <c r="B146" s="19" t="s">
        <v>264</v>
      </c>
      <c r="C146" s="79">
        <f>+C147+C148+C149+C150+C151</f>
        <v>0</v>
      </c>
    </row>
    <row r="147" spans="1:3" s="298" customFormat="1" ht="12" customHeight="1">
      <c r="A147" s="280" t="s">
        <v>117</v>
      </c>
      <c r="B147" s="77" t="s">
        <v>265</v>
      </c>
      <c r="C147" s="74"/>
    </row>
    <row r="148" spans="1:3" s="298" customFormat="1" ht="12" customHeight="1">
      <c r="A148" s="280" t="s">
        <v>119</v>
      </c>
      <c r="B148" s="77" t="s">
        <v>266</v>
      </c>
      <c r="C148" s="74"/>
    </row>
    <row r="149" spans="1:3" s="298" customFormat="1" ht="12" customHeight="1">
      <c r="A149" s="280" t="s">
        <v>121</v>
      </c>
      <c r="B149" s="77" t="s">
        <v>267</v>
      </c>
      <c r="C149" s="74"/>
    </row>
    <row r="150" spans="1:3" ht="12.75" customHeight="1">
      <c r="A150" s="280" t="s">
        <v>123</v>
      </c>
      <c r="B150" s="77" t="s">
        <v>447</v>
      </c>
      <c r="C150" s="74"/>
    </row>
    <row r="151" spans="1:3" ht="12.75" customHeight="1">
      <c r="A151" s="300" t="s">
        <v>269</v>
      </c>
      <c r="B151" s="78" t="s">
        <v>270</v>
      </c>
      <c r="C151" s="76"/>
    </row>
    <row r="152" spans="1:3" ht="12.75" customHeight="1">
      <c r="A152" s="304" t="s">
        <v>125</v>
      </c>
      <c r="B152" s="19" t="s">
        <v>271</v>
      </c>
      <c r="C152" s="79"/>
    </row>
    <row r="153" spans="1:3" ht="12" customHeight="1">
      <c r="A153" s="304" t="s">
        <v>272</v>
      </c>
      <c r="B153" s="19" t="s">
        <v>273</v>
      </c>
      <c r="C153" s="79"/>
    </row>
    <row r="154" spans="1:3" ht="15" customHeight="1">
      <c r="A154" s="51" t="s">
        <v>274</v>
      </c>
      <c r="B154" s="19" t="s">
        <v>275</v>
      </c>
      <c r="C154" s="81">
        <f>+C129+C133+C140+C146+C152+C153</f>
        <v>0</v>
      </c>
    </row>
    <row r="155" spans="1:3" ht="12.75">
      <c r="A155" s="305" t="s">
        <v>276</v>
      </c>
      <c r="B155" s="85" t="s">
        <v>277</v>
      </c>
      <c r="C155" s="81">
        <f>+C128+C154</f>
        <v>0</v>
      </c>
    </row>
    <row r="156" ht="15" customHeight="1"/>
    <row r="157" spans="1:3" ht="14.25" customHeight="1">
      <c r="A157" s="306" t="s">
        <v>448</v>
      </c>
      <c r="B157" s="307"/>
      <c r="C157" s="308"/>
    </row>
    <row r="158" spans="1:3" ht="12.75">
      <c r="A158" s="306" t="s">
        <v>449</v>
      </c>
      <c r="B158" s="307"/>
      <c r="C158" s="308"/>
    </row>
  </sheetData>
  <sheetProtection sheet="1" formatCells="0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28" zoomScaleNormal="128" workbookViewId="0" topLeftCell="A1">
      <selection activeCell="E61" sqref="E61"/>
    </sheetView>
  </sheetViews>
  <sheetFormatPr defaultColWidth="9.00390625" defaultRowHeight="12.75"/>
  <cols>
    <col min="1" max="1" width="13.875" style="310" customWidth="1"/>
    <col min="2" max="2" width="79.125" style="311" customWidth="1"/>
    <col min="3" max="3" width="25.00390625" style="311" customWidth="1"/>
    <col min="4" max="16384" width="9.375" style="311" customWidth="1"/>
  </cols>
  <sheetData>
    <row r="1" spans="1:3" s="313" customFormat="1" ht="21" customHeight="1">
      <c r="A1" s="256"/>
      <c r="B1" s="257"/>
      <c r="C1" s="312" t="str">
        <f>+CONCATENATE("9.2. melléklet a ……/",LEFT(ÖSSZEFÜGGÉSEK!A5,4),". (….) önkormányzati rendelethez")</f>
        <v>9.2. melléklet a ……/2017. (….) önkormányzati rendelethez</v>
      </c>
    </row>
    <row r="2" spans="1:3" s="315" customFormat="1" ht="36">
      <c r="A2" s="260" t="s">
        <v>458</v>
      </c>
      <c r="B2" s="261" t="s">
        <v>459</v>
      </c>
      <c r="C2" s="314" t="s">
        <v>451</v>
      </c>
    </row>
    <row r="3" spans="1:3" s="315" customFormat="1" ht="24">
      <c r="A3" s="316" t="s">
        <v>426</v>
      </c>
      <c r="B3" s="265" t="s">
        <v>427</v>
      </c>
      <c r="C3" s="317"/>
    </row>
    <row r="4" spans="1:3" s="318" customFormat="1" ht="15.75" customHeight="1">
      <c r="A4" s="267"/>
      <c r="B4" s="265" t="s">
        <v>460</v>
      </c>
      <c r="C4" s="268" t="str">
        <f>'9.1.3. sz. mell'!C4</f>
        <v>Forintban!</v>
      </c>
    </row>
    <row r="5" spans="1:3" ht="12.75">
      <c r="A5" s="270" t="s">
        <v>428</v>
      </c>
      <c r="B5" s="271" t="s">
        <v>429</v>
      </c>
      <c r="C5" s="319" t="s">
        <v>430</v>
      </c>
    </row>
    <row r="6" spans="1:3" s="320" customFormat="1" ht="12.75" customHeight="1">
      <c r="A6" s="273"/>
      <c r="B6" s="274" t="s">
        <v>19</v>
      </c>
      <c r="C6" s="275" t="s">
        <v>20</v>
      </c>
    </row>
    <row r="7" spans="1:3" s="320" customFormat="1" ht="15.75" customHeight="1">
      <c r="A7" s="277"/>
      <c r="B7" s="278" t="s">
        <v>285</v>
      </c>
      <c r="C7" s="321"/>
    </row>
    <row r="8" spans="1:3" s="323" customFormat="1" ht="12" customHeight="1">
      <c r="A8" s="273" t="s">
        <v>21</v>
      </c>
      <c r="B8" s="322" t="s">
        <v>461</v>
      </c>
      <c r="C8" s="118">
        <f>SUM(C9:C19)</f>
        <v>0</v>
      </c>
    </row>
    <row r="9" spans="1:3" s="323" customFormat="1" ht="12" customHeight="1">
      <c r="A9" s="324" t="s">
        <v>23</v>
      </c>
      <c r="B9" s="58" t="s">
        <v>82</v>
      </c>
      <c r="C9" s="325"/>
    </row>
    <row r="10" spans="1:3" s="323" customFormat="1" ht="12" customHeight="1">
      <c r="A10" s="326" t="s">
        <v>25</v>
      </c>
      <c r="B10" s="60" t="s">
        <v>84</v>
      </c>
      <c r="C10" s="107"/>
    </row>
    <row r="11" spans="1:3" s="323" customFormat="1" ht="12" customHeight="1">
      <c r="A11" s="326" t="s">
        <v>27</v>
      </c>
      <c r="B11" s="60" t="s">
        <v>86</v>
      </c>
      <c r="C11" s="107"/>
    </row>
    <row r="12" spans="1:3" s="323" customFormat="1" ht="12" customHeight="1">
      <c r="A12" s="326" t="s">
        <v>29</v>
      </c>
      <c r="B12" s="60" t="s">
        <v>88</v>
      </c>
      <c r="C12" s="107"/>
    </row>
    <row r="13" spans="1:3" s="323" customFormat="1" ht="12" customHeight="1">
      <c r="A13" s="326" t="s">
        <v>31</v>
      </c>
      <c r="B13" s="60" t="s">
        <v>90</v>
      </c>
      <c r="C13" s="107"/>
    </row>
    <row r="14" spans="1:3" s="323" customFormat="1" ht="12" customHeight="1">
      <c r="A14" s="326" t="s">
        <v>33</v>
      </c>
      <c r="B14" s="60" t="s">
        <v>462</v>
      </c>
      <c r="C14" s="107"/>
    </row>
    <row r="15" spans="1:3" s="323" customFormat="1" ht="12" customHeight="1">
      <c r="A15" s="326" t="s">
        <v>198</v>
      </c>
      <c r="B15" s="78" t="s">
        <v>463</v>
      </c>
      <c r="C15" s="107"/>
    </row>
    <row r="16" spans="1:3" s="323" customFormat="1" ht="12" customHeight="1">
      <c r="A16" s="326" t="s">
        <v>200</v>
      </c>
      <c r="B16" s="60" t="s">
        <v>464</v>
      </c>
      <c r="C16" s="122"/>
    </row>
    <row r="17" spans="1:3" s="327" customFormat="1" ht="12" customHeight="1">
      <c r="A17" s="326" t="s">
        <v>202</v>
      </c>
      <c r="B17" s="60" t="s">
        <v>98</v>
      </c>
      <c r="C17" s="107"/>
    </row>
    <row r="18" spans="1:3" s="327" customFormat="1" ht="12" customHeight="1">
      <c r="A18" s="326" t="s">
        <v>204</v>
      </c>
      <c r="B18" s="60" t="s">
        <v>100</v>
      </c>
      <c r="C18" s="114"/>
    </row>
    <row r="19" spans="1:3" s="327" customFormat="1" ht="12" customHeight="1">
      <c r="A19" s="326" t="s">
        <v>206</v>
      </c>
      <c r="B19" s="78" t="s">
        <v>102</v>
      </c>
      <c r="C19" s="114"/>
    </row>
    <row r="20" spans="1:3" s="323" customFormat="1" ht="12" customHeight="1">
      <c r="A20" s="273" t="s">
        <v>35</v>
      </c>
      <c r="B20" s="322" t="s">
        <v>465</v>
      </c>
      <c r="C20" s="118">
        <f>SUM(C21:C23)</f>
        <v>0</v>
      </c>
    </row>
    <row r="21" spans="1:3" s="327" customFormat="1" ht="12" customHeight="1">
      <c r="A21" s="326" t="s">
        <v>37</v>
      </c>
      <c r="B21" s="77" t="s">
        <v>38</v>
      </c>
      <c r="C21" s="107"/>
    </row>
    <row r="22" spans="1:3" s="327" customFormat="1" ht="12" customHeight="1">
      <c r="A22" s="326" t="s">
        <v>39</v>
      </c>
      <c r="B22" s="60" t="s">
        <v>466</v>
      </c>
      <c r="C22" s="107"/>
    </row>
    <row r="23" spans="1:3" s="327" customFormat="1" ht="12" customHeight="1">
      <c r="A23" s="326" t="s">
        <v>41</v>
      </c>
      <c r="B23" s="60" t="s">
        <v>467</v>
      </c>
      <c r="C23" s="107"/>
    </row>
    <row r="24" spans="1:3" s="327" customFormat="1" ht="12" customHeight="1">
      <c r="A24" s="326" t="s">
        <v>43</v>
      </c>
      <c r="B24" s="60" t="s">
        <v>468</v>
      </c>
      <c r="C24" s="107"/>
    </row>
    <row r="25" spans="1:3" s="327" customFormat="1" ht="12" customHeight="1">
      <c r="A25" s="273" t="s">
        <v>49</v>
      </c>
      <c r="B25" s="19" t="s">
        <v>295</v>
      </c>
      <c r="C25" s="328"/>
    </row>
    <row r="26" spans="1:3" s="327" customFormat="1" ht="12" customHeight="1">
      <c r="A26" s="273" t="s">
        <v>246</v>
      </c>
      <c r="B26" s="19" t="s">
        <v>469</v>
      </c>
      <c r="C26" s="118">
        <f>+C27+C28+C29</f>
        <v>0</v>
      </c>
    </row>
    <row r="27" spans="1:3" s="327" customFormat="1" ht="12" customHeight="1">
      <c r="A27" s="329" t="s">
        <v>65</v>
      </c>
      <c r="B27" s="77" t="s">
        <v>52</v>
      </c>
      <c r="C27" s="103"/>
    </row>
    <row r="28" spans="1:3" s="327" customFormat="1" ht="12" customHeight="1">
      <c r="A28" s="329" t="s">
        <v>67</v>
      </c>
      <c r="B28" s="77" t="s">
        <v>466</v>
      </c>
      <c r="C28" s="107"/>
    </row>
    <row r="29" spans="1:3" s="327" customFormat="1" ht="12" customHeight="1">
      <c r="A29" s="329" t="s">
        <v>69</v>
      </c>
      <c r="B29" s="60" t="s">
        <v>470</v>
      </c>
      <c r="C29" s="107"/>
    </row>
    <row r="30" spans="1:3" s="327" customFormat="1" ht="12" customHeight="1">
      <c r="A30" s="326" t="s">
        <v>71</v>
      </c>
      <c r="B30" s="330" t="s">
        <v>471</v>
      </c>
      <c r="C30" s="331"/>
    </row>
    <row r="31" spans="1:3" s="327" customFormat="1" ht="12" customHeight="1">
      <c r="A31" s="273" t="s">
        <v>79</v>
      </c>
      <c r="B31" s="19" t="s">
        <v>472</v>
      </c>
      <c r="C31" s="118">
        <f>+C32+C33+C34</f>
        <v>0</v>
      </c>
    </row>
    <row r="32" spans="1:3" s="327" customFormat="1" ht="12" customHeight="1">
      <c r="A32" s="329" t="s">
        <v>81</v>
      </c>
      <c r="B32" s="77" t="s">
        <v>106</v>
      </c>
      <c r="C32" s="103"/>
    </row>
    <row r="33" spans="1:3" s="327" customFormat="1" ht="12" customHeight="1">
      <c r="A33" s="329" t="s">
        <v>83</v>
      </c>
      <c r="B33" s="60" t="s">
        <v>108</v>
      </c>
      <c r="C33" s="122"/>
    </row>
    <row r="34" spans="1:3" s="327" customFormat="1" ht="12" customHeight="1">
      <c r="A34" s="326" t="s">
        <v>85</v>
      </c>
      <c r="B34" s="330" t="s">
        <v>110</v>
      </c>
      <c r="C34" s="331"/>
    </row>
    <row r="35" spans="1:3" s="323" customFormat="1" ht="12" customHeight="1">
      <c r="A35" s="273" t="s">
        <v>103</v>
      </c>
      <c r="B35" s="19" t="s">
        <v>297</v>
      </c>
      <c r="C35" s="328"/>
    </row>
    <row r="36" spans="1:3" s="323" customFormat="1" ht="12" customHeight="1">
      <c r="A36" s="273" t="s">
        <v>263</v>
      </c>
      <c r="B36" s="19" t="s">
        <v>473</v>
      </c>
      <c r="C36" s="332"/>
    </row>
    <row r="37" spans="1:3" s="323" customFormat="1" ht="12" customHeight="1">
      <c r="A37" s="273" t="s">
        <v>125</v>
      </c>
      <c r="B37" s="19" t="s">
        <v>474</v>
      </c>
      <c r="C37" s="297">
        <f>+C8+C20+C25+C26+C31+C35+C36</f>
        <v>0</v>
      </c>
    </row>
    <row r="38" spans="1:3" s="323" customFormat="1" ht="12" customHeight="1">
      <c r="A38" s="333" t="s">
        <v>272</v>
      </c>
      <c r="B38" s="19" t="s">
        <v>475</v>
      </c>
      <c r="C38" s="297">
        <f>+C39+C40+C41</f>
        <v>82715372</v>
      </c>
    </row>
    <row r="39" spans="1:3" s="323" customFormat="1" ht="12" customHeight="1">
      <c r="A39" s="329" t="s">
        <v>476</v>
      </c>
      <c r="B39" s="77" t="s">
        <v>351</v>
      </c>
      <c r="C39" s="103"/>
    </row>
    <row r="40" spans="1:3" s="323" customFormat="1" ht="12" customHeight="1">
      <c r="A40" s="329" t="s">
        <v>477</v>
      </c>
      <c r="B40" s="60" t="s">
        <v>478</v>
      </c>
      <c r="C40" s="122"/>
    </row>
    <row r="41" spans="1:3" s="327" customFormat="1" ht="12" customHeight="1">
      <c r="A41" s="326" t="s">
        <v>479</v>
      </c>
      <c r="B41" s="330" t="s">
        <v>480</v>
      </c>
      <c r="C41" s="331">
        <v>82715372</v>
      </c>
    </row>
    <row r="42" spans="1:3" s="327" customFormat="1" ht="15" customHeight="1">
      <c r="A42" s="333" t="s">
        <v>274</v>
      </c>
      <c r="B42" s="334" t="s">
        <v>481</v>
      </c>
      <c r="C42" s="297">
        <f>+C37+C38</f>
        <v>82715372</v>
      </c>
    </row>
    <row r="43" spans="1:3" s="327" customFormat="1" ht="15" customHeight="1">
      <c r="A43" s="292"/>
      <c r="B43" s="293"/>
      <c r="C43" s="294"/>
    </row>
    <row r="44" spans="1:3" ht="12.75">
      <c r="A44" s="335"/>
      <c r="B44" s="336"/>
      <c r="C44" s="337"/>
    </row>
    <row r="45" spans="1:3" s="320" customFormat="1" ht="16.5" customHeight="1">
      <c r="A45" s="295"/>
      <c r="B45" s="296" t="s">
        <v>286</v>
      </c>
      <c r="C45" s="297"/>
    </row>
    <row r="46" spans="1:3" s="338" customFormat="1" ht="12" customHeight="1">
      <c r="A46" s="273" t="s">
        <v>21</v>
      </c>
      <c r="B46" s="19" t="s">
        <v>482</v>
      </c>
      <c r="C46" s="118">
        <f>SUM(C47:C51)</f>
        <v>82565372</v>
      </c>
    </row>
    <row r="47" spans="1:3" ht="12" customHeight="1">
      <c r="A47" s="326" t="s">
        <v>23</v>
      </c>
      <c r="B47" s="77" t="s">
        <v>191</v>
      </c>
      <c r="C47" s="103">
        <v>60261411</v>
      </c>
    </row>
    <row r="48" spans="1:3" ht="12" customHeight="1">
      <c r="A48" s="326" t="s">
        <v>25</v>
      </c>
      <c r="B48" s="60" t="s">
        <v>192</v>
      </c>
      <c r="C48" s="107">
        <v>13608732</v>
      </c>
    </row>
    <row r="49" spans="1:3" ht="12" customHeight="1">
      <c r="A49" s="326" t="s">
        <v>27</v>
      </c>
      <c r="B49" s="60" t="s">
        <v>193</v>
      </c>
      <c r="C49" s="107">
        <v>8695229</v>
      </c>
    </row>
    <row r="50" spans="1:3" ht="12" customHeight="1">
      <c r="A50" s="326" t="s">
        <v>29</v>
      </c>
      <c r="B50" s="60" t="s">
        <v>194</v>
      </c>
      <c r="C50" s="107"/>
    </row>
    <row r="51" spans="1:3" ht="12" customHeight="1">
      <c r="A51" s="326" t="s">
        <v>31</v>
      </c>
      <c r="B51" s="60" t="s">
        <v>196</v>
      </c>
      <c r="C51" s="107"/>
    </row>
    <row r="52" spans="1:3" ht="12" customHeight="1">
      <c r="A52" s="273" t="s">
        <v>35</v>
      </c>
      <c r="B52" s="19" t="s">
        <v>483</v>
      </c>
      <c r="C52" s="118">
        <f>SUM(C53:C55)</f>
        <v>150000</v>
      </c>
    </row>
    <row r="53" spans="1:3" s="338" customFormat="1" ht="12" customHeight="1">
      <c r="A53" s="326" t="s">
        <v>37</v>
      </c>
      <c r="B53" s="77" t="s">
        <v>227</v>
      </c>
      <c r="C53" s="103">
        <v>150000</v>
      </c>
    </row>
    <row r="54" spans="1:3" ht="12" customHeight="1">
      <c r="A54" s="326" t="s">
        <v>39</v>
      </c>
      <c r="B54" s="60" t="s">
        <v>229</v>
      </c>
      <c r="C54" s="107"/>
    </row>
    <row r="55" spans="1:3" ht="12" customHeight="1">
      <c r="A55" s="326" t="s">
        <v>41</v>
      </c>
      <c r="B55" s="60" t="s">
        <v>484</v>
      </c>
      <c r="C55" s="107"/>
    </row>
    <row r="56" spans="1:3" ht="12" customHeight="1">
      <c r="A56" s="326" t="s">
        <v>43</v>
      </c>
      <c r="B56" s="60" t="s">
        <v>485</v>
      </c>
      <c r="C56" s="107"/>
    </row>
    <row r="57" spans="1:3" ht="12" customHeight="1">
      <c r="A57" s="273" t="s">
        <v>49</v>
      </c>
      <c r="B57" s="19" t="s">
        <v>486</v>
      </c>
      <c r="C57" s="328"/>
    </row>
    <row r="58" spans="1:3" ht="15" customHeight="1">
      <c r="A58" s="273" t="s">
        <v>246</v>
      </c>
      <c r="B58" s="339" t="s">
        <v>487</v>
      </c>
      <c r="C58" s="118">
        <f>+C46+C52+C57</f>
        <v>82715372</v>
      </c>
    </row>
    <row r="59" ht="12.75">
      <c r="C59" s="340"/>
    </row>
    <row r="60" spans="1:3" ht="15" customHeight="1">
      <c r="A60" s="306" t="s">
        <v>448</v>
      </c>
      <c r="B60" s="307"/>
      <c r="C60" s="308">
        <v>21</v>
      </c>
    </row>
    <row r="61" spans="1:3" ht="14.25" customHeight="1">
      <c r="A61" s="306" t="s">
        <v>449</v>
      </c>
      <c r="B61" s="307"/>
      <c r="C61" s="30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28" zoomScaleNormal="128" zoomScaleSheetLayoutView="100" workbookViewId="0" topLeftCell="A1">
      <selection activeCell="B142" sqref="B142"/>
    </sheetView>
  </sheetViews>
  <sheetFormatPr defaultColWidth="9.00390625" defaultRowHeight="12.75"/>
  <cols>
    <col min="1" max="1" width="9.50390625" style="6" customWidth="1"/>
    <col min="2" max="2" width="91.625" style="6" customWidth="1"/>
    <col min="3" max="3" width="21.625" style="7" customWidth="1"/>
    <col min="4" max="4" width="11.875" style="8" customWidth="1"/>
    <col min="5" max="16384" width="9.375" style="8" customWidth="1"/>
  </cols>
  <sheetData>
    <row r="1" spans="1:3" ht="15.75" customHeight="1">
      <c r="A1" s="561" t="s">
        <v>14</v>
      </c>
      <c r="B1" s="561"/>
      <c r="C1" s="561"/>
    </row>
    <row r="2" spans="1:3" ht="15.75" customHeight="1">
      <c r="A2" s="560" t="s">
        <v>15</v>
      </c>
      <c r="B2" s="560"/>
      <c r="C2" s="10" t="s">
        <v>16</v>
      </c>
    </row>
    <row r="3" spans="1:3" ht="37.5" customHeight="1">
      <c r="A3" s="11" t="s">
        <v>17</v>
      </c>
      <c r="B3" s="12" t="s">
        <v>18</v>
      </c>
      <c r="C3" s="13" t="str">
        <f>+CONCATENATE(LEFT(ÖSSZEFÜGGÉSEK!A5,4),". évi előirányzat")</f>
        <v>2017. évi előirányzat</v>
      </c>
    </row>
    <row r="4" spans="1:3" s="17" customFormat="1" ht="12" customHeight="1">
      <c r="A4" s="14"/>
      <c r="B4" s="15" t="s">
        <v>19</v>
      </c>
      <c r="C4" s="16" t="s">
        <v>20</v>
      </c>
    </row>
    <row r="5" spans="1:3" s="21" customFormat="1" ht="12" customHeight="1">
      <c r="A5" s="18" t="s">
        <v>21</v>
      </c>
      <c r="B5" s="19" t="s">
        <v>22</v>
      </c>
      <c r="C5" s="20">
        <f>+C6+C7+C8+C9+C10+C11</f>
        <v>406399386</v>
      </c>
    </row>
    <row r="6" spans="1:3" s="21" customFormat="1" ht="12" customHeight="1">
      <c r="A6" s="22" t="s">
        <v>23</v>
      </c>
      <c r="B6" s="23" t="s">
        <v>24</v>
      </c>
      <c r="C6" s="24">
        <v>168076061</v>
      </c>
    </row>
    <row r="7" spans="1:3" s="21" customFormat="1" ht="12" customHeight="1">
      <c r="A7" s="25" t="s">
        <v>25</v>
      </c>
      <c r="B7" s="26" t="s">
        <v>26</v>
      </c>
      <c r="C7" s="27">
        <v>82715372</v>
      </c>
    </row>
    <row r="8" spans="1:3" s="21" customFormat="1" ht="12" customHeight="1">
      <c r="A8" s="25" t="s">
        <v>27</v>
      </c>
      <c r="B8" s="26" t="s">
        <v>28</v>
      </c>
      <c r="C8" s="27">
        <v>150078953</v>
      </c>
    </row>
    <row r="9" spans="1:3" s="21" customFormat="1" ht="12" customHeight="1">
      <c r="A9" s="25" t="s">
        <v>29</v>
      </c>
      <c r="B9" s="26" t="s">
        <v>30</v>
      </c>
      <c r="C9" s="27">
        <v>5529000</v>
      </c>
    </row>
    <row r="10" spans="1:3" s="21" customFormat="1" ht="12" customHeight="1">
      <c r="A10" s="25" t="s">
        <v>31</v>
      </c>
      <c r="B10" s="28" t="s">
        <v>32</v>
      </c>
      <c r="C10" s="27"/>
    </row>
    <row r="11" spans="1:3" s="21" customFormat="1" ht="12" customHeight="1">
      <c r="A11" s="29" t="s">
        <v>33</v>
      </c>
      <c r="B11" s="30" t="s">
        <v>34</v>
      </c>
      <c r="C11" s="27"/>
    </row>
    <row r="12" spans="1:3" s="21" customFormat="1" ht="12" customHeight="1">
      <c r="A12" s="18" t="s">
        <v>35</v>
      </c>
      <c r="B12" s="31" t="s">
        <v>36</v>
      </c>
      <c r="C12" s="20">
        <f>+C13+C14+C15+C16+C17</f>
        <v>303600</v>
      </c>
    </row>
    <row r="13" spans="1:3" s="21" customFormat="1" ht="12" customHeight="1">
      <c r="A13" s="22" t="s">
        <v>37</v>
      </c>
      <c r="B13" s="23" t="s">
        <v>38</v>
      </c>
      <c r="C13" s="24"/>
    </row>
    <row r="14" spans="1:3" s="21" customFormat="1" ht="12" customHeight="1">
      <c r="A14" s="25" t="s">
        <v>39</v>
      </c>
      <c r="B14" s="26" t="s">
        <v>40</v>
      </c>
      <c r="C14" s="27"/>
    </row>
    <row r="15" spans="1:3" s="21" customFormat="1" ht="12" customHeight="1">
      <c r="A15" s="25" t="s">
        <v>41</v>
      </c>
      <c r="B15" s="26" t="s">
        <v>42</v>
      </c>
      <c r="C15" s="27"/>
    </row>
    <row r="16" spans="1:3" s="21" customFormat="1" ht="12" customHeight="1">
      <c r="A16" s="25" t="s">
        <v>43</v>
      </c>
      <c r="B16" s="26" t="s">
        <v>44</v>
      </c>
      <c r="C16" s="27"/>
    </row>
    <row r="17" spans="1:3" s="21" customFormat="1" ht="12" customHeight="1">
      <c r="A17" s="25" t="s">
        <v>45</v>
      </c>
      <c r="B17" s="26" t="s">
        <v>46</v>
      </c>
      <c r="C17" s="27">
        <v>303600</v>
      </c>
    </row>
    <row r="18" spans="1:3" s="21" customFormat="1" ht="12" customHeight="1">
      <c r="A18" s="29" t="s">
        <v>47</v>
      </c>
      <c r="B18" s="30" t="s">
        <v>48</v>
      </c>
      <c r="C18" s="32"/>
    </row>
    <row r="19" spans="1:3" s="21" customFormat="1" ht="12" customHeight="1">
      <c r="A19" s="18" t="s">
        <v>49</v>
      </c>
      <c r="B19" s="19" t="s">
        <v>50</v>
      </c>
      <c r="C19" s="20">
        <f>+C20+C21+C22+C23+C24</f>
        <v>0</v>
      </c>
    </row>
    <row r="20" spans="1:3" s="21" customFormat="1" ht="12" customHeight="1">
      <c r="A20" s="22" t="s">
        <v>51</v>
      </c>
      <c r="B20" s="23" t="s">
        <v>52</v>
      </c>
      <c r="C20" s="24"/>
    </row>
    <row r="21" spans="1:3" s="21" customFormat="1" ht="12" customHeight="1">
      <c r="A21" s="25" t="s">
        <v>53</v>
      </c>
      <c r="B21" s="26" t="s">
        <v>54</v>
      </c>
      <c r="C21" s="27"/>
    </row>
    <row r="22" spans="1:3" s="21" customFormat="1" ht="12" customHeight="1">
      <c r="A22" s="25" t="s">
        <v>55</v>
      </c>
      <c r="B22" s="26" t="s">
        <v>56</v>
      </c>
      <c r="C22" s="27"/>
    </row>
    <row r="23" spans="1:3" s="21" customFormat="1" ht="12" customHeight="1">
      <c r="A23" s="25" t="s">
        <v>57</v>
      </c>
      <c r="B23" s="26" t="s">
        <v>58</v>
      </c>
      <c r="C23" s="27"/>
    </row>
    <row r="24" spans="1:3" s="21" customFormat="1" ht="12" customHeight="1">
      <c r="A24" s="25" t="s">
        <v>59</v>
      </c>
      <c r="B24" s="26" t="s">
        <v>60</v>
      </c>
      <c r="C24" s="27"/>
    </row>
    <row r="25" spans="1:3" s="21" customFormat="1" ht="12" customHeight="1">
      <c r="A25" s="29" t="s">
        <v>61</v>
      </c>
      <c r="B25" s="33" t="s">
        <v>62</v>
      </c>
      <c r="C25" s="32"/>
    </row>
    <row r="26" spans="1:3" s="21" customFormat="1" ht="12" customHeight="1">
      <c r="A26" s="18" t="s">
        <v>63</v>
      </c>
      <c r="B26" s="19" t="s">
        <v>64</v>
      </c>
      <c r="C26" s="20">
        <f>SUM(C27:C33)</f>
        <v>55000000</v>
      </c>
    </row>
    <row r="27" spans="1:3" s="21" customFormat="1" ht="12" customHeight="1">
      <c r="A27" s="22" t="s">
        <v>65</v>
      </c>
      <c r="B27" s="23" t="s">
        <v>66</v>
      </c>
      <c r="C27" s="24">
        <v>5000000</v>
      </c>
    </row>
    <row r="28" spans="1:3" s="21" customFormat="1" ht="12" customHeight="1">
      <c r="A28" s="25" t="s">
        <v>67</v>
      </c>
      <c r="B28" s="26" t="s">
        <v>68</v>
      </c>
      <c r="C28" s="27"/>
    </row>
    <row r="29" spans="1:3" s="21" customFormat="1" ht="12" customHeight="1">
      <c r="A29" s="25" t="s">
        <v>69</v>
      </c>
      <c r="B29" s="26" t="s">
        <v>70</v>
      </c>
      <c r="C29" s="27">
        <v>43000000</v>
      </c>
    </row>
    <row r="30" spans="1:3" s="21" customFormat="1" ht="12" customHeight="1">
      <c r="A30" s="25" t="s">
        <v>71</v>
      </c>
      <c r="B30" s="26" t="s">
        <v>72</v>
      </c>
      <c r="C30" s="27"/>
    </row>
    <row r="31" spans="1:3" s="21" customFormat="1" ht="12" customHeight="1">
      <c r="A31" s="25" t="s">
        <v>73</v>
      </c>
      <c r="B31" s="26" t="s">
        <v>74</v>
      </c>
      <c r="C31" s="27">
        <v>7000000</v>
      </c>
    </row>
    <row r="32" spans="1:3" s="21" customFormat="1" ht="12" customHeight="1">
      <c r="A32" s="25" t="s">
        <v>75</v>
      </c>
      <c r="B32" s="26" t="s">
        <v>76</v>
      </c>
      <c r="C32" s="27"/>
    </row>
    <row r="33" spans="1:3" s="21" customFormat="1" ht="12" customHeight="1">
      <c r="A33" s="29" t="s">
        <v>77</v>
      </c>
      <c r="B33" s="34" t="s">
        <v>78</v>
      </c>
      <c r="C33" s="32"/>
    </row>
    <row r="34" spans="1:4" s="21" customFormat="1" ht="12" customHeight="1">
      <c r="A34" s="18" t="s">
        <v>79</v>
      </c>
      <c r="B34" s="19" t="s">
        <v>80</v>
      </c>
      <c r="C34" s="20">
        <f>SUM(C35:C45)</f>
        <v>86771371</v>
      </c>
      <c r="D34" s="35"/>
    </row>
    <row r="35" spans="1:3" s="21" customFormat="1" ht="12" customHeight="1">
      <c r="A35" s="22" t="s">
        <v>81</v>
      </c>
      <c r="B35" s="23" t="s">
        <v>82</v>
      </c>
      <c r="C35" s="24">
        <v>15322790</v>
      </c>
    </row>
    <row r="36" spans="1:3" s="21" customFormat="1" ht="12" customHeight="1">
      <c r="A36" s="25" t="s">
        <v>83</v>
      </c>
      <c r="B36" s="26" t="s">
        <v>84</v>
      </c>
      <c r="C36" s="27">
        <v>5720000</v>
      </c>
    </row>
    <row r="37" spans="1:3" s="21" customFormat="1" ht="12" customHeight="1">
      <c r="A37" s="25" t="s">
        <v>85</v>
      </c>
      <c r="B37" s="26" t="s">
        <v>86</v>
      </c>
      <c r="C37" s="27">
        <v>4200000</v>
      </c>
    </row>
    <row r="38" spans="1:3" s="21" customFormat="1" ht="12" customHeight="1">
      <c r="A38" s="25" t="s">
        <v>87</v>
      </c>
      <c r="B38" s="26" t="s">
        <v>88</v>
      </c>
      <c r="C38" s="27">
        <v>13465000</v>
      </c>
    </row>
    <row r="39" spans="1:3" s="21" customFormat="1" ht="12" customHeight="1">
      <c r="A39" s="25" t="s">
        <v>89</v>
      </c>
      <c r="B39" s="26" t="s">
        <v>90</v>
      </c>
      <c r="C39" s="27">
        <v>36670557</v>
      </c>
    </row>
    <row r="40" spans="1:3" s="21" customFormat="1" ht="12" customHeight="1">
      <c r="A40" s="25" t="s">
        <v>91</v>
      </c>
      <c r="B40" s="26" t="s">
        <v>92</v>
      </c>
      <c r="C40" s="27">
        <v>10391024</v>
      </c>
    </row>
    <row r="41" spans="1:3" s="21" customFormat="1" ht="12" customHeight="1">
      <c r="A41" s="25" t="s">
        <v>93</v>
      </c>
      <c r="B41" s="26" t="s">
        <v>94</v>
      </c>
      <c r="C41" s="27">
        <v>302000</v>
      </c>
    </row>
    <row r="42" spans="1:3" s="21" customFormat="1" ht="12" customHeight="1">
      <c r="A42" s="25" t="s">
        <v>95</v>
      </c>
      <c r="B42" s="26" t="s">
        <v>96</v>
      </c>
      <c r="C42" s="27"/>
    </row>
    <row r="43" spans="1:3" s="21" customFormat="1" ht="12" customHeight="1">
      <c r="A43" s="25" t="s">
        <v>97</v>
      </c>
      <c r="B43" s="26" t="s">
        <v>98</v>
      </c>
      <c r="C43" s="27"/>
    </row>
    <row r="44" spans="1:3" s="21" customFormat="1" ht="12" customHeight="1">
      <c r="A44" s="29" t="s">
        <v>99</v>
      </c>
      <c r="B44" s="33" t="s">
        <v>100</v>
      </c>
      <c r="C44" s="32"/>
    </row>
    <row r="45" spans="1:3" s="21" customFormat="1" ht="12" customHeight="1">
      <c r="A45" s="29" t="s">
        <v>101</v>
      </c>
      <c r="B45" s="30" t="s">
        <v>102</v>
      </c>
      <c r="C45" s="32">
        <v>700000</v>
      </c>
    </row>
    <row r="46" spans="1:3" s="21" customFormat="1" ht="12" customHeight="1">
      <c r="A46" s="18" t="s">
        <v>103</v>
      </c>
      <c r="B46" s="19" t="s">
        <v>104</v>
      </c>
      <c r="C46" s="20">
        <f>SUM(C47:C51)</f>
        <v>0</v>
      </c>
    </row>
    <row r="47" spans="1:3" s="21" customFormat="1" ht="12" customHeight="1">
      <c r="A47" s="22" t="s">
        <v>105</v>
      </c>
      <c r="B47" s="23" t="s">
        <v>106</v>
      </c>
      <c r="C47" s="24"/>
    </row>
    <row r="48" spans="1:3" s="21" customFormat="1" ht="12" customHeight="1">
      <c r="A48" s="25" t="s">
        <v>107</v>
      </c>
      <c r="B48" s="26" t="s">
        <v>108</v>
      </c>
      <c r="C48" s="27"/>
    </row>
    <row r="49" spans="1:3" s="21" customFormat="1" ht="12" customHeight="1">
      <c r="A49" s="25" t="s">
        <v>109</v>
      </c>
      <c r="B49" s="26" t="s">
        <v>110</v>
      </c>
      <c r="C49" s="27"/>
    </row>
    <row r="50" spans="1:3" s="21" customFormat="1" ht="12" customHeight="1">
      <c r="A50" s="25" t="s">
        <v>111</v>
      </c>
      <c r="B50" s="26" t="s">
        <v>112</v>
      </c>
      <c r="C50" s="27"/>
    </row>
    <row r="51" spans="1:3" s="21" customFormat="1" ht="12" customHeight="1">
      <c r="A51" s="29" t="s">
        <v>113</v>
      </c>
      <c r="B51" s="30" t="s">
        <v>114</v>
      </c>
      <c r="C51" s="32"/>
    </row>
    <row r="52" spans="1:3" s="21" customFormat="1" ht="12" customHeight="1">
      <c r="A52" s="18" t="s">
        <v>115</v>
      </c>
      <c r="B52" s="19" t="s">
        <v>116</v>
      </c>
      <c r="C52" s="20">
        <f>SUM(C53:C55)</f>
        <v>0</v>
      </c>
    </row>
    <row r="53" spans="1:3" s="21" customFormat="1" ht="12" customHeight="1">
      <c r="A53" s="22" t="s">
        <v>117</v>
      </c>
      <c r="B53" s="23" t="s">
        <v>118</v>
      </c>
      <c r="C53" s="24"/>
    </row>
    <row r="54" spans="1:3" s="21" customFormat="1" ht="12" customHeight="1">
      <c r="A54" s="25" t="s">
        <v>119</v>
      </c>
      <c r="B54" s="26" t="s">
        <v>120</v>
      </c>
      <c r="C54" s="27"/>
    </row>
    <row r="55" spans="1:3" s="21" customFormat="1" ht="12" customHeight="1">
      <c r="A55" s="25" t="s">
        <v>121</v>
      </c>
      <c r="B55" s="26" t="s">
        <v>122</v>
      </c>
      <c r="C55" s="27"/>
    </row>
    <row r="56" spans="1:3" s="21" customFormat="1" ht="12" customHeight="1">
      <c r="A56" s="29" t="s">
        <v>123</v>
      </c>
      <c r="B56" s="30" t="s">
        <v>124</v>
      </c>
      <c r="C56" s="32"/>
    </row>
    <row r="57" spans="1:3" s="21" customFormat="1" ht="12" customHeight="1">
      <c r="A57" s="18" t="s">
        <v>125</v>
      </c>
      <c r="B57" s="31" t="s">
        <v>126</v>
      </c>
      <c r="C57" s="20">
        <f>SUM(C58:C60)</f>
        <v>0</v>
      </c>
    </row>
    <row r="58" spans="1:3" s="21" customFormat="1" ht="12" customHeight="1">
      <c r="A58" s="22" t="s">
        <v>127</v>
      </c>
      <c r="B58" s="23" t="s">
        <v>128</v>
      </c>
      <c r="C58" s="27"/>
    </row>
    <row r="59" spans="1:3" s="21" customFormat="1" ht="12" customHeight="1">
      <c r="A59" s="25" t="s">
        <v>129</v>
      </c>
      <c r="B59" s="26" t="s">
        <v>130</v>
      </c>
      <c r="C59" s="27"/>
    </row>
    <row r="60" spans="1:3" s="21" customFormat="1" ht="12" customHeight="1">
      <c r="A60" s="25" t="s">
        <v>131</v>
      </c>
      <c r="B60" s="26" t="s">
        <v>132</v>
      </c>
      <c r="C60" s="27"/>
    </row>
    <row r="61" spans="1:3" s="21" customFormat="1" ht="12" customHeight="1">
      <c r="A61" s="29" t="s">
        <v>133</v>
      </c>
      <c r="B61" s="30" t="s">
        <v>134</v>
      </c>
      <c r="C61" s="27"/>
    </row>
    <row r="62" spans="1:3" s="21" customFormat="1" ht="12" customHeight="1">
      <c r="A62" s="36" t="s">
        <v>135</v>
      </c>
      <c r="B62" s="19" t="s">
        <v>136</v>
      </c>
      <c r="C62" s="20">
        <f>+C5+C12+C19+C26+C34+C46+C52+C57</f>
        <v>548474357</v>
      </c>
    </row>
    <row r="63" spans="1:3" s="21" customFormat="1" ht="12" customHeight="1">
      <c r="A63" s="37" t="s">
        <v>137</v>
      </c>
      <c r="B63" s="31" t="s">
        <v>138</v>
      </c>
      <c r="C63" s="20">
        <f>SUM(C64:C66)</f>
        <v>0</v>
      </c>
    </row>
    <row r="64" spans="1:3" s="21" customFormat="1" ht="12" customHeight="1">
      <c r="A64" s="22" t="s">
        <v>139</v>
      </c>
      <c r="B64" s="23" t="s">
        <v>140</v>
      </c>
      <c r="C64" s="27"/>
    </row>
    <row r="65" spans="1:3" s="21" customFormat="1" ht="12" customHeight="1">
      <c r="A65" s="25" t="s">
        <v>141</v>
      </c>
      <c r="B65" s="26" t="s">
        <v>142</v>
      </c>
      <c r="C65" s="27"/>
    </row>
    <row r="66" spans="1:3" s="21" customFormat="1" ht="12" customHeight="1">
      <c r="A66" s="29" t="s">
        <v>143</v>
      </c>
      <c r="B66" s="38" t="s">
        <v>144</v>
      </c>
      <c r="C66" s="27"/>
    </row>
    <row r="67" spans="1:3" s="21" customFormat="1" ht="12" customHeight="1">
      <c r="A67" s="37" t="s">
        <v>145</v>
      </c>
      <c r="B67" s="31" t="s">
        <v>146</v>
      </c>
      <c r="C67" s="20">
        <f>SUM(C68:C71)</f>
        <v>0</v>
      </c>
    </row>
    <row r="68" spans="1:3" s="21" customFormat="1" ht="12" customHeight="1">
      <c r="A68" s="22" t="s">
        <v>147</v>
      </c>
      <c r="B68" s="23" t="s">
        <v>148</v>
      </c>
      <c r="C68" s="27"/>
    </row>
    <row r="69" spans="1:3" s="21" customFormat="1" ht="12" customHeight="1">
      <c r="A69" s="25" t="s">
        <v>149</v>
      </c>
      <c r="B69" s="26" t="s">
        <v>150</v>
      </c>
      <c r="C69" s="27"/>
    </row>
    <row r="70" spans="1:3" s="21" customFormat="1" ht="12" customHeight="1">
      <c r="A70" s="25" t="s">
        <v>151</v>
      </c>
      <c r="B70" s="26" t="s">
        <v>152</v>
      </c>
      <c r="C70" s="27"/>
    </row>
    <row r="71" spans="1:3" s="21" customFormat="1" ht="12" customHeight="1">
      <c r="A71" s="29" t="s">
        <v>153</v>
      </c>
      <c r="B71" s="30" t="s">
        <v>154</v>
      </c>
      <c r="C71" s="27"/>
    </row>
    <row r="72" spans="1:3" s="21" customFormat="1" ht="12" customHeight="1">
      <c r="A72" s="37" t="s">
        <v>155</v>
      </c>
      <c r="B72" s="31" t="s">
        <v>156</v>
      </c>
      <c r="C72" s="20">
        <f>SUM(C73:C74)</f>
        <v>90910504</v>
      </c>
    </row>
    <row r="73" spans="1:3" s="21" customFormat="1" ht="12" customHeight="1">
      <c r="A73" s="22" t="s">
        <v>157</v>
      </c>
      <c r="B73" s="23" t="s">
        <v>158</v>
      </c>
      <c r="C73" s="27">
        <v>90910504</v>
      </c>
    </row>
    <row r="74" spans="1:3" s="21" customFormat="1" ht="12" customHeight="1">
      <c r="A74" s="29" t="s">
        <v>159</v>
      </c>
      <c r="B74" s="30" t="s">
        <v>160</v>
      </c>
      <c r="C74" s="27"/>
    </row>
    <row r="75" spans="1:3" s="21" customFormat="1" ht="12" customHeight="1">
      <c r="A75" s="37" t="s">
        <v>161</v>
      </c>
      <c r="B75" s="31" t="s">
        <v>162</v>
      </c>
      <c r="C75" s="20">
        <f>SUM(C76:C78)</f>
        <v>0</v>
      </c>
    </row>
    <row r="76" spans="1:3" s="21" customFormat="1" ht="12" customHeight="1">
      <c r="A76" s="22" t="s">
        <v>163</v>
      </c>
      <c r="B76" s="23" t="s">
        <v>164</v>
      </c>
      <c r="C76" s="27"/>
    </row>
    <row r="77" spans="1:3" s="21" customFormat="1" ht="12" customHeight="1">
      <c r="A77" s="25" t="s">
        <v>165</v>
      </c>
      <c r="B77" s="26" t="s">
        <v>166</v>
      </c>
      <c r="C77" s="27"/>
    </row>
    <row r="78" spans="1:3" s="21" customFormat="1" ht="12" customHeight="1">
      <c r="A78" s="29" t="s">
        <v>167</v>
      </c>
      <c r="B78" s="30" t="s">
        <v>168</v>
      </c>
      <c r="C78" s="27"/>
    </row>
    <row r="79" spans="1:3" s="21" customFormat="1" ht="12" customHeight="1">
      <c r="A79" s="37" t="s">
        <v>169</v>
      </c>
      <c r="B79" s="31" t="s">
        <v>170</v>
      </c>
      <c r="C79" s="20">
        <f>SUM(C80:C83)</f>
        <v>0</v>
      </c>
    </row>
    <row r="80" spans="1:3" s="21" customFormat="1" ht="12" customHeight="1">
      <c r="A80" s="39" t="s">
        <v>171</v>
      </c>
      <c r="B80" s="23" t="s">
        <v>172</v>
      </c>
      <c r="C80" s="27"/>
    </row>
    <row r="81" spans="1:3" s="21" customFormat="1" ht="12" customHeight="1">
      <c r="A81" s="40" t="s">
        <v>173</v>
      </c>
      <c r="B81" s="26" t="s">
        <v>174</v>
      </c>
      <c r="C81" s="27"/>
    </row>
    <row r="82" spans="1:3" s="21" customFormat="1" ht="12" customHeight="1">
      <c r="A82" s="40" t="s">
        <v>175</v>
      </c>
      <c r="B82" s="26" t="s">
        <v>176</v>
      </c>
      <c r="C82" s="27"/>
    </row>
    <row r="83" spans="1:3" s="21" customFormat="1" ht="12" customHeight="1">
      <c r="A83" s="41" t="s">
        <v>177</v>
      </c>
      <c r="B83" s="30" t="s">
        <v>178</v>
      </c>
      <c r="C83" s="27"/>
    </row>
    <row r="84" spans="1:3" s="21" customFormat="1" ht="12" customHeight="1">
      <c r="A84" s="37" t="s">
        <v>179</v>
      </c>
      <c r="B84" s="31" t="s">
        <v>180</v>
      </c>
      <c r="C84" s="42"/>
    </row>
    <row r="85" spans="1:3" s="21" customFormat="1" ht="13.5" customHeight="1">
      <c r="A85" s="37" t="s">
        <v>181</v>
      </c>
      <c r="B85" s="31" t="s">
        <v>182</v>
      </c>
      <c r="C85" s="42"/>
    </row>
    <row r="86" spans="1:3" s="21" customFormat="1" ht="15.75" customHeight="1">
      <c r="A86" s="37" t="s">
        <v>183</v>
      </c>
      <c r="B86" s="43" t="s">
        <v>184</v>
      </c>
      <c r="C86" s="20">
        <f>+C63+C67+C72+C75+C79+C85+C84</f>
        <v>90910504</v>
      </c>
    </row>
    <row r="87" spans="1:3" s="21" customFormat="1" ht="16.5" customHeight="1">
      <c r="A87" s="44" t="s">
        <v>185</v>
      </c>
      <c r="B87" s="45" t="s">
        <v>186</v>
      </c>
      <c r="C87" s="20">
        <f>+C62+C86</f>
        <v>639384861</v>
      </c>
    </row>
    <row r="88" spans="1:3" s="21" customFormat="1" ht="83.25" customHeight="1">
      <c r="A88" s="46"/>
      <c r="B88" s="47"/>
      <c r="C88" s="48"/>
    </row>
    <row r="89" spans="1:3" ht="16.5" customHeight="1">
      <c r="A89" s="561" t="s">
        <v>187</v>
      </c>
      <c r="B89" s="561"/>
      <c r="C89" s="561"/>
    </row>
    <row r="90" spans="1:3" s="50" customFormat="1" ht="16.5" customHeight="1">
      <c r="A90" s="562" t="s">
        <v>188</v>
      </c>
      <c r="B90" s="562"/>
      <c r="C90" s="49" t="str">
        <f>C2</f>
        <v>Forintban!</v>
      </c>
    </row>
    <row r="91" spans="1:3" ht="37.5" customHeight="1">
      <c r="A91" s="11" t="s">
        <v>17</v>
      </c>
      <c r="B91" s="12" t="s">
        <v>189</v>
      </c>
      <c r="C91" s="13" t="str">
        <f>+C3</f>
        <v>2017. évi előirányzat</v>
      </c>
    </row>
    <row r="92" spans="1:3" s="17" customFormat="1" ht="12" customHeight="1">
      <c r="A92" s="51"/>
      <c r="B92" s="52" t="s">
        <v>19</v>
      </c>
      <c r="C92" s="53" t="s">
        <v>20</v>
      </c>
    </row>
    <row r="93" spans="1:3" ht="12" customHeight="1">
      <c r="A93" s="54" t="s">
        <v>21</v>
      </c>
      <c r="B93" s="55" t="s">
        <v>190</v>
      </c>
      <c r="C93" s="56">
        <f>C94+C95+C96+C97+C98+C111</f>
        <v>585440513</v>
      </c>
    </row>
    <row r="94" spans="1:3" ht="12" customHeight="1">
      <c r="A94" s="57" t="s">
        <v>23</v>
      </c>
      <c r="B94" s="58" t="s">
        <v>191</v>
      </c>
      <c r="C94" s="59">
        <v>275942723</v>
      </c>
    </row>
    <row r="95" spans="1:3" ht="12" customHeight="1">
      <c r="A95" s="25" t="s">
        <v>25</v>
      </c>
      <c r="B95" s="60" t="s">
        <v>192</v>
      </c>
      <c r="C95" s="27">
        <v>56678289</v>
      </c>
    </row>
    <row r="96" spans="1:3" ht="12" customHeight="1">
      <c r="A96" s="25" t="s">
        <v>27</v>
      </c>
      <c r="B96" s="60" t="s">
        <v>193</v>
      </c>
      <c r="C96" s="32">
        <v>199915501</v>
      </c>
    </row>
    <row r="97" spans="1:3" ht="12" customHeight="1">
      <c r="A97" s="25" t="s">
        <v>29</v>
      </c>
      <c r="B97" s="61" t="s">
        <v>194</v>
      </c>
      <c r="C97" s="32">
        <v>18800000</v>
      </c>
    </row>
    <row r="98" spans="1:3" ht="12" customHeight="1">
      <c r="A98" s="25" t="s">
        <v>195</v>
      </c>
      <c r="B98" s="62" t="s">
        <v>196</v>
      </c>
      <c r="C98" s="32">
        <v>14104000</v>
      </c>
    </row>
    <row r="99" spans="1:3" ht="12" customHeight="1">
      <c r="A99" s="25" t="s">
        <v>33</v>
      </c>
      <c r="B99" s="60" t="s">
        <v>197</v>
      </c>
      <c r="C99" s="32"/>
    </row>
    <row r="100" spans="1:3" ht="12" customHeight="1">
      <c r="A100" s="25" t="s">
        <v>198</v>
      </c>
      <c r="B100" s="63" t="s">
        <v>199</v>
      </c>
      <c r="C100" s="32"/>
    </row>
    <row r="101" spans="1:3" ht="12" customHeight="1">
      <c r="A101" s="25" t="s">
        <v>200</v>
      </c>
      <c r="B101" s="63" t="s">
        <v>201</v>
      </c>
      <c r="C101" s="32">
        <v>3000000</v>
      </c>
    </row>
    <row r="102" spans="1:3" ht="12" customHeight="1">
      <c r="A102" s="25" t="s">
        <v>202</v>
      </c>
      <c r="B102" s="64" t="s">
        <v>203</v>
      </c>
      <c r="C102" s="32"/>
    </row>
    <row r="103" spans="1:3" ht="12" customHeight="1">
      <c r="A103" s="25" t="s">
        <v>204</v>
      </c>
      <c r="B103" s="65" t="s">
        <v>205</v>
      </c>
      <c r="C103" s="32"/>
    </row>
    <row r="104" spans="1:3" ht="12" customHeight="1">
      <c r="A104" s="25" t="s">
        <v>206</v>
      </c>
      <c r="B104" s="65" t="s">
        <v>207</v>
      </c>
      <c r="C104" s="32"/>
    </row>
    <row r="105" spans="1:3" ht="12" customHeight="1">
      <c r="A105" s="25" t="s">
        <v>208</v>
      </c>
      <c r="B105" s="64" t="s">
        <v>209</v>
      </c>
      <c r="C105" s="32">
        <v>8654000</v>
      </c>
    </row>
    <row r="106" spans="1:3" ht="12" customHeight="1">
      <c r="A106" s="25" t="s">
        <v>210</v>
      </c>
      <c r="B106" s="64" t="s">
        <v>211</v>
      </c>
      <c r="C106" s="32"/>
    </row>
    <row r="107" spans="1:3" ht="12" customHeight="1">
      <c r="A107" s="25" t="s">
        <v>212</v>
      </c>
      <c r="B107" s="65" t="s">
        <v>213</v>
      </c>
      <c r="C107" s="32"/>
    </row>
    <row r="108" spans="1:3" ht="12" customHeight="1">
      <c r="A108" s="66" t="s">
        <v>214</v>
      </c>
      <c r="B108" s="63" t="s">
        <v>215</v>
      </c>
      <c r="C108" s="32"/>
    </row>
    <row r="109" spans="1:3" ht="12" customHeight="1">
      <c r="A109" s="25" t="s">
        <v>216</v>
      </c>
      <c r="B109" s="63" t="s">
        <v>217</v>
      </c>
      <c r="C109" s="32"/>
    </row>
    <row r="110" spans="1:3" ht="12" customHeight="1">
      <c r="A110" s="29" t="s">
        <v>218</v>
      </c>
      <c r="B110" s="63" t="s">
        <v>219</v>
      </c>
      <c r="C110" s="32">
        <v>2450000</v>
      </c>
    </row>
    <row r="111" spans="1:3" ht="12" customHeight="1">
      <c r="A111" s="25" t="s">
        <v>220</v>
      </c>
      <c r="B111" s="61" t="s">
        <v>221</v>
      </c>
      <c r="C111" s="27">
        <f>SUM(C112:C113)</f>
        <v>20000000</v>
      </c>
    </row>
    <row r="112" spans="1:3" ht="12" customHeight="1">
      <c r="A112" s="25" t="s">
        <v>222</v>
      </c>
      <c r="B112" s="60" t="s">
        <v>223</v>
      </c>
      <c r="C112" s="27">
        <v>20000000</v>
      </c>
    </row>
    <row r="113" spans="1:3" ht="12" customHeight="1">
      <c r="A113" s="67" t="s">
        <v>224</v>
      </c>
      <c r="B113" s="68" t="s">
        <v>225</v>
      </c>
      <c r="C113" s="69"/>
    </row>
    <row r="114" spans="1:3" ht="12" customHeight="1">
      <c r="A114" s="70" t="s">
        <v>35</v>
      </c>
      <c r="B114" s="71" t="s">
        <v>226</v>
      </c>
      <c r="C114" s="72">
        <f>+C115+C117+C119</f>
        <v>38795000</v>
      </c>
    </row>
    <row r="115" spans="1:3" ht="12" customHeight="1">
      <c r="A115" s="22" t="s">
        <v>37</v>
      </c>
      <c r="B115" s="60" t="s">
        <v>227</v>
      </c>
      <c r="C115" s="24">
        <v>29671000</v>
      </c>
    </row>
    <row r="116" spans="1:3" ht="12" customHeight="1">
      <c r="A116" s="22" t="s">
        <v>39</v>
      </c>
      <c r="B116" s="73" t="s">
        <v>228</v>
      </c>
      <c r="C116" s="24"/>
    </row>
    <row r="117" spans="1:3" ht="12" customHeight="1">
      <c r="A117" s="22" t="s">
        <v>41</v>
      </c>
      <c r="B117" s="73" t="s">
        <v>229</v>
      </c>
      <c r="C117" s="27">
        <v>6270000</v>
      </c>
    </row>
    <row r="118" spans="1:3" ht="12" customHeight="1">
      <c r="A118" s="22" t="s">
        <v>43</v>
      </c>
      <c r="B118" s="73" t="s">
        <v>230</v>
      </c>
      <c r="C118" s="74"/>
    </row>
    <row r="119" spans="1:3" ht="12" customHeight="1">
      <c r="A119" s="22" t="s">
        <v>45</v>
      </c>
      <c r="B119" s="30" t="s">
        <v>231</v>
      </c>
      <c r="C119" s="74">
        <v>2854000</v>
      </c>
    </row>
    <row r="120" spans="1:3" ht="12" customHeight="1">
      <c r="A120" s="22" t="s">
        <v>47</v>
      </c>
      <c r="B120" s="28" t="s">
        <v>232</v>
      </c>
      <c r="C120" s="74"/>
    </row>
    <row r="121" spans="1:3" ht="12" customHeight="1">
      <c r="A121" s="22" t="s">
        <v>233</v>
      </c>
      <c r="B121" s="75" t="s">
        <v>234</v>
      </c>
      <c r="C121" s="74"/>
    </row>
    <row r="122" spans="1:3" ht="15.75">
      <c r="A122" s="22" t="s">
        <v>235</v>
      </c>
      <c r="B122" s="65" t="s">
        <v>207</v>
      </c>
      <c r="C122" s="74"/>
    </row>
    <row r="123" spans="1:3" ht="12" customHeight="1">
      <c r="A123" s="22" t="s">
        <v>236</v>
      </c>
      <c r="B123" s="65" t="s">
        <v>237</v>
      </c>
      <c r="C123" s="74"/>
    </row>
    <row r="124" spans="1:3" ht="12" customHeight="1">
      <c r="A124" s="22" t="s">
        <v>238</v>
      </c>
      <c r="B124" s="65" t="s">
        <v>239</v>
      </c>
      <c r="C124" s="74"/>
    </row>
    <row r="125" spans="1:3" ht="12" customHeight="1">
      <c r="A125" s="22" t="s">
        <v>240</v>
      </c>
      <c r="B125" s="65" t="s">
        <v>213</v>
      </c>
      <c r="C125" s="74"/>
    </row>
    <row r="126" spans="1:3" ht="12" customHeight="1">
      <c r="A126" s="22" t="s">
        <v>241</v>
      </c>
      <c r="B126" s="65" t="s">
        <v>242</v>
      </c>
      <c r="C126" s="74"/>
    </row>
    <row r="127" spans="1:3" ht="15.75">
      <c r="A127" s="66" t="s">
        <v>243</v>
      </c>
      <c r="B127" s="65" t="s">
        <v>244</v>
      </c>
      <c r="C127" s="76">
        <v>2854000</v>
      </c>
    </row>
    <row r="128" spans="1:3" ht="12" customHeight="1">
      <c r="A128" s="18" t="s">
        <v>49</v>
      </c>
      <c r="B128" s="19" t="s">
        <v>245</v>
      </c>
      <c r="C128" s="20">
        <f>+C93+C114</f>
        <v>624235513</v>
      </c>
    </row>
    <row r="129" spans="1:3" ht="12" customHeight="1">
      <c r="A129" s="18" t="s">
        <v>246</v>
      </c>
      <c r="B129" s="19" t="s">
        <v>247</v>
      </c>
      <c r="C129" s="20">
        <f>+C130+C131+C132</f>
        <v>0</v>
      </c>
    </row>
    <row r="130" spans="1:3" ht="12" customHeight="1">
      <c r="A130" s="22" t="s">
        <v>65</v>
      </c>
      <c r="B130" s="73" t="s">
        <v>248</v>
      </c>
      <c r="C130" s="74"/>
    </row>
    <row r="131" spans="1:3" ht="12" customHeight="1">
      <c r="A131" s="22" t="s">
        <v>67</v>
      </c>
      <c r="B131" s="73" t="s">
        <v>249</v>
      </c>
      <c r="C131" s="74"/>
    </row>
    <row r="132" spans="1:3" ht="12" customHeight="1">
      <c r="A132" s="66" t="s">
        <v>69</v>
      </c>
      <c r="B132" s="73" t="s">
        <v>250</v>
      </c>
      <c r="C132" s="74"/>
    </row>
    <row r="133" spans="1:3" ht="12" customHeight="1">
      <c r="A133" s="18" t="s">
        <v>79</v>
      </c>
      <c r="B133" s="19" t="s">
        <v>251</v>
      </c>
      <c r="C133" s="20">
        <f>SUM(C134:C139)</f>
        <v>0</v>
      </c>
    </row>
    <row r="134" spans="1:3" ht="12" customHeight="1">
      <c r="A134" s="22" t="s">
        <v>81</v>
      </c>
      <c r="B134" s="77" t="s">
        <v>252</v>
      </c>
      <c r="C134" s="74"/>
    </row>
    <row r="135" spans="1:3" ht="12" customHeight="1">
      <c r="A135" s="22" t="s">
        <v>83</v>
      </c>
      <c r="B135" s="77" t="s">
        <v>253</v>
      </c>
      <c r="C135" s="74"/>
    </row>
    <row r="136" spans="1:3" ht="12" customHeight="1">
      <c r="A136" s="22" t="s">
        <v>85</v>
      </c>
      <c r="B136" s="77" t="s">
        <v>254</v>
      </c>
      <c r="C136" s="74"/>
    </row>
    <row r="137" spans="1:3" ht="12" customHeight="1">
      <c r="A137" s="22" t="s">
        <v>87</v>
      </c>
      <c r="B137" s="77" t="s">
        <v>255</v>
      </c>
      <c r="C137" s="74"/>
    </row>
    <row r="138" spans="1:3" ht="12" customHeight="1">
      <c r="A138" s="22" t="s">
        <v>89</v>
      </c>
      <c r="B138" s="77" t="s">
        <v>256</v>
      </c>
      <c r="C138" s="74"/>
    </row>
    <row r="139" spans="1:3" ht="12" customHeight="1">
      <c r="A139" s="66" t="s">
        <v>91</v>
      </c>
      <c r="B139" s="77" t="s">
        <v>257</v>
      </c>
      <c r="C139" s="74"/>
    </row>
    <row r="140" spans="1:3" ht="12" customHeight="1">
      <c r="A140" s="18" t="s">
        <v>103</v>
      </c>
      <c r="B140" s="19" t="s">
        <v>258</v>
      </c>
      <c r="C140" s="20">
        <f>+C141+C142+C143+C144</f>
        <v>15149348</v>
      </c>
    </row>
    <row r="141" spans="1:3" ht="12" customHeight="1">
      <c r="A141" s="22" t="s">
        <v>105</v>
      </c>
      <c r="B141" s="77" t="s">
        <v>259</v>
      </c>
      <c r="C141" s="74"/>
    </row>
    <row r="142" spans="1:3" ht="12" customHeight="1">
      <c r="A142" s="22" t="s">
        <v>107</v>
      </c>
      <c r="B142" s="77" t="s">
        <v>260</v>
      </c>
      <c r="C142" s="74">
        <v>15149348</v>
      </c>
    </row>
    <row r="143" spans="1:3" ht="12" customHeight="1">
      <c r="A143" s="22" t="s">
        <v>109</v>
      </c>
      <c r="B143" s="77" t="s">
        <v>261</v>
      </c>
      <c r="C143" s="74"/>
    </row>
    <row r="144" spans="1:3" ht="12" customHeight="1">
      <c r="A144" s="66" t="s">
        <v>111</v>
      </c>
      <c r="B144" s="78" t="s">
        <v>262</v>
      </c>
      <c r="C144" s="74"/>
    </row>
    <row r="145" spans="1:3" ht="12" customHeight="1">
      <c r="A145" s="18" t="s">
        <v>263</v>
      </c>
      <c r="B145" s="19" t="s">
        <v>264</v>
      </c>
      <c r="C145" s="79">
        <f>SUM(C146:C150)</f>
        <v>0</v>
      </c>
    </row>
    <row r="146" spans="1:3" ht="12" customHeight="1">
      <c r="A146" s="22" t="s">
        <v>117</v>
      </c>
      <c r="B146" s="77" t="s">
        <v>265</v>
      </c>
      <c r="C146" s="74"/>
    </row>
    <row r="147" spans="1:3" ht="12" customHeight="1">
      <c r="A147" s="22" t="s">
        <v>119</v>
      </c>
      <c r="B147" s="77" t="s">
        <v>266</v>
      </c>
      <c r="C147" s="74"/>
    </row>
    <row r="148" spans="1:3" ht="12" customHeight="1">
      <c r="A148" s="22" t="s">
        <v>121</v>
      </c>
      <c r="B148" s="77" t="s">
        <v>267</v>
      </c>
      <c r="C148" s="74"/>
    </row>
    <row r="149" spans="1:3" ht="12" customHeight="1">
      <c r="A149" s="22" t="s">
        <v>123</v>
      </c>
      <c r="B149" s="77" t="s">
        <v>268</v>
      </c>
      <c r="C149" s="74"/>
    </row>
    <row r="150" spans="1:3" ht="12" customHeight="1">
      <c r="A150" s="22" t="s">
        <v>269</v>
      </c>
      <c r="B150" s="77" t="s">
        <v>270</v>
      </c>
      <c r="C150" s="74"/>
    </row>
    <row r="151" spans="1:3" ht="12" customHeight="1">
      <c r="A151" s="18" t="s">
        <v>125</v>
      </c>
      <c r="B151" s="19" t="s">
        <v>271</v>
      </c>
      <c r="C151" s="80"/>
    </row>
    <row r="152" spans="1:3" ht="12" customHeight="1">
      <c r="A152" s="18" t="s">
        <v>272</v>
      </c>
      <c r="B152" s="19" t="s">
        <v>273</v>
      </c>
      <c r="C152" s="80"/>
    </row>
    <row r="153" spans="1:9" ht="15" customHeight="1">
      <c r="A153" s="18" t="s">
        <v>274</v>
      </c>
      <c r="B153" s="19" t="s">
        <v>275</v>
      </c>
      <c r="C153" s="81">
        <f>+C129+C133+C140+C145+C151+C152</f>
        <v>15149348</v>
      </c>
      <c r="F153" s="82"/>
      <c r="G153" s="83"/>
      <c r="H153" s="83"/>
      <c r="I153" s="83"/>
    </row>
    <row r="154" spans="1:3" s="21" customFormat="1" ht="12.75" customHeight="1">
      <c r="A154" s="84" t="s">
        <v>276</v>
      </c>
      <c r="B154" s="85" t="s">
        <v>277</v>
      </c>
      <c r="C154" s="81">
        <f>+C128+C153</f>
        <v>639384861</v>
      </c>
    </row>
    <row r="155" ht="7.5" customHeight="1"/>
    <row r="156" spans="1:3" ht="15.75">
      <c r="A156" s="559" t="s">
        <v>278</v>
      </c>
      <c r="B156" s="559"/>
      <c r="C156" s="559"/>
    </row>
    <row r="157" spans="1:3" ht="15" customHeight="1">
      <c r="A157" s="560" t="s">
        <v>279</v>
      </c>
      <c r="B157" s="560"/>
      <c r="C157" s="10" t="str">
        <f>C90</f>
        <v>Forintban!</v>
      </c>
    </row>
    <row r="158" spans="1:4" ht="13.5" customHeight="1">
      <c r="A158" s="18">
        <v>1</v>
      </c>
      <c r="B158" s="86" t="s">
        <v>280</v>
      </c>
      <c r="C158" s="20">
        <f>+C62-C128</f>
        <v>-75761156</v>
      </c>
      <c r="D158" s="87"/>
    </row>
    <row r="159" spans="1:3" ht="27.75" customHeight="1">
      <c r="A159" s="18" t="s">
        <v>35</v>
      </c>
      <c r="B159" s="86" t="s">
        <v>281</v>
      </c>
      <c r="C159" s="20">
        <f>+C86-C153</f>
        <v>75761156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5534722222222221" bottom="0.8659722222222223" header="0.3416666666666667" footer="0.5118055555555555"/>
  <pageSetup horizontalDpi="300" verticalDpi="300" orientation="portrait" paperSize="9" scale="71"/>
  <headerFooter alignWithMargins="0">
    <oddHeader>&amp;C&amp;"Times New Roman CE,Félkövér"&amp;12Elek Város Önkormányzat
2017. ÉVI KÖLTSÉGVETÉSÉNEK ÖSSZEVONT MÉRLEGE&amp;R&amp;"Times New Roman CE,Félkövér dőlt"&amp;11 1.1. melléklet a ........./2017. (.......) önkormányzati rendelethez</oddHeader>
  </headerFooter>
  <rowBreaks count="1" manualBreakCount="1"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28" zoomScaleNormal="128" workbookViewId="0" topLeftCell="A1">
      <selection activeCell="C63" sqref="C63"/>
    </sheetView>
  </sheetViews>
  <sheetFormatPr defaultColWidth="9.00390625" defaultRowHeight="12.75"/>
  <cols>
    <col min="1" max="1" width="13.875" style="310" customWidth="1"/>
    <col min="2" max="2" width="79.125" style="311" customWidth="1"/>
    <col min="3" max="3" width="25.00390625" style="311" customWidth="1"/>
    <col min="4" max="16384" width="9.375" style="311" customWidth="1"/>
  </cols>
  <sheetData>
    <row r="1" spans="1:3" s="313" customFormat="1" ht="21" customHeight="1">
      <c r="A1" s="256"/>
      <c r="B1" s="257"/>
      <c r="C1" s="312" t="str">
        <f>+CONCATENATE("9.3. melléklet a ……/",LEFT(ÖSSZEFÜGGÉSEK!A5,4),". (….) önkormányzati rendelethez")</f>
        <v>9.3. melléklet a ……/2017. (….) önkormányzati rendelethez</v>
      </c>
    </row>
    <row r="2" spans="1:3" s="315" customFormat="1" ht="36">
      <c r="A2" s="260" t="s">
        <v>458</v>
      </c>
      <c r="B2" s="261" t="s">
        <v>488</v>
      </c>
      <c r="C2" s="314" t="s">
        <v>451</v>
      </c>
    </row>
    <row r="3" spans="1:3" s="315" customFormat="1" ht="24">
      <c r="A3" s="316" t="s">
        <v>426</v>
      </c>
      <c r="B3" s="265" t="s">
        <v>427</v>
      </c>
      <c r="C3" s="317" t="s">
        <v>425</v>
      </c>
    </row>
    <row r="4" spans="1:3" s="318" customFormat="1" ht="15.75" customHeight="1">
      <c r="A4" s="267"/>
      <c r="B4" s="265" t="s">
        <v>460</v>
      </c>
      <c r="C4" s="268" t="str">
        <f>'9.2. sz. mell'!C4</f>
        <v>Forintban!</v>
      </c>
    </row>
    <row r="5" spans="1:3" ht="12.75">
      <c r="A5" s="270" t="s">
        <v>428</v>
      </c>
      <c r="B5" s="271" t="s">
        <v>429</v>
      </c>
      <c r="C5" s="319" t="s">
        <v>430</v>
      </c>
    </row>
    <row r="6" spans="1:3" s="320" customFormat="1" ht="12.75" customHeight="1">
      <c r="A6" s="273"/>
      <c r="B6" s="274" t="s">
        <v>19</v>
      </c>
      <c r="C6" s="275" t="s">
        <v>20</v>
      </c>
    </row>
    <row r="7" spans="1:3" s="320" customFormat="1" ht="15.75" customHeight="1">
      <c r="A7" s="277"/>
      <c r="B7" s="278" t="s">
        <v>285</v>
      </c>
      <c r="C7" s="321"/>
    </row>
    <row r="8" spans="1:3" s="323" customFormat="1" ht="12" customHeight="1">
      <c r="A8" s="273" t="s">
        <v>21</v>
      </c>
      <c r="B8" s="322" t="s">
        <v>461</v>
      </c>
      <c r="C8" s="118">
        <f>SUM(C9:C19)</f>
        <v>1280000</v>
      </c>
    </row>
    <row r="9" spans="1:3" s="323" customFormat="1" ht="12" customHeight="1">
      <c r="A9" s="324" t="s">
        <v>23</v>
      </c>
      <c r="B9" s="58" t="s">
        <v>82</v>
      </c>
      <c r="C9" s="325"/>
    </row>
    <row r="10" spans="1:3" s="323" customFormat="1" ht="12" customHeight="1">
      <c r="A10" s="326" t="s">
        <v>25</v>
      </c>
      <c r="B10" s="60" t="s">
        <v>84</v>
      </c>
      <c r="C10" s="107">
        <v>1280000</v>
      </c>
    </row>
    <row r="11" spans="1:3" s="323" customFormat="1" ht="12" customHeight="1">
      <c r="A11" s="326" t="s">
        <v>27</v>
      </c>
      <c r="B11" s="60" t="s">
        <v>86</v>
      </c>
      <c r="C11" s="107"/>
    </row>
    <row r="12" spans="1:3" s="323" customFormat="1" ht="12" customHeight="1">
      <c r="A12" s="326" t="s">
        <v>29</v>
      </c>
      <c r="B12" s="60" t="s">
        <v>88</v>
      </c>
      <c r="C12" s="107"/>
    </row>
    <row r="13" spans="1:3" s="323" customFormat="1" ht="12" customHeight="1">
      <c r="A13" s="326" t="s">
        <v>31</v>
      </c>
      <c r="B13" s="60" t="s">
        <v>90</v>
      </c>
      <c r="C13" s="107"/>
    </row>
    <row r="14" spans="1:3" s="323" customFormat="1" ht="12" customHeight="1">
      <c r="A14" s="326" t="s">
        <v>33</v>
      </c>
      <c r="B14" s="60" t="s">
        <v>462</v>
      </c>
      <c r="C14" s="107"/>
    </row>
    <row r="15" spans="1:3" s="323" customFormat="1" ht="12" customHeight="1">
      <c r="A15" s="326" t="s">
        <v>198</v>
      </c>
      <c r="B15" s="78" t="s">
        <v>463</v>
      </c>
      <c r="C15" s="107"/>
    </row>
    <row r="16" spans="1:3" s="323" customFormat="1" ht="12" customHeight="1">
      <c r="A16" s="326" t="s">
        <v>200</v>
      </c>
      <c r="B16" s="60" t="s">
        <v>464</v>
      </c>
      <c r="C16" s="122"/>
    </row>
    <row r="17" spans="1:3" s="327" customFormat="1" ht="12" customHeight="1">
      <c r="A17" s="326" t="s">
        <v>202</v>
      </c>
      <c r="B17" s="60" t="s">
        <v>98</v>
      </c>
      <c r="C17" s="107"/>
    </row>
    <row r="18" spans="1:3" s="327" customFormat="1" ht="12" customHeight="1">
      <c r="A18" s="326" t="s">
        <v>204</v>
      </c>
      <c r="B18" s="60" t="s">
        <v>100</v>
      </c>
      <c r="C18" s="114"/>
    </row>
    <row r="19" spans="1:3" s="327" customFormat="1" ht="12" customHeight="1">
      <c r="A19" s="326" t="s">
        <v>206</v>
      </c>
      <c r="B19" s="78" t="s">
        <v>102</v>
      </c>
      <c r="C19" s="114"/>
    </row>
    <row r="20" spans="1:3" s="323" customFormat="1" ht="12" customHeight="1">
      <c r="A20" s="273" t="s">
        <v>35</v>
      </c>
      <c r="B20" s="322" t="s">
        <v>465</v>
      </c>
      <c r="C20" s="118">
        <f>SUM(C21:C23)</f>
        <v>0</v>
      </c>
    </row>
    <row r="21" spans="1:3" s="327" customFormat="1" ht="12" customHeight="1">
      <c r="A21" s="326" t="s">
        <v>37</v>
      </c>
      <c r="B21" s="77" t="s">
        <v>38</v>
      </c>
      <c r="C21" s="107"/>
    </row>
    <row r="22" spans="1:3" s="327" customFormat="1" ht="12" customHeight="1">
      <c r="A22" s="326" t="s">
        <v>39</v>
      </c>
      <c r="B22" s="60" t="s">
        <v>466</v>
      </c>
      <c r="C22" s="107"/>
    </row>
    <row r="23" spans="1:3" s="327" customFormat="1" ht="12" customHeight="1">
      <c r="A23" s="326" t="s">
        <v>41</v>
      </c>
      <c r="B23" s="60" t="s">
        <v>467</v>
      </c>
      <c r="C23" s="107"/>
    </row>
    <row r="24" spans="1:3" s="327" customFormat="1" ht="12" customHeight="1">
      <c r="A24" s="326" t="s">
        <v>43</v>
      </c>
      <c r="B24" s="60" t="s">
        <v>468</v>
      </c>
      <c r="C24" s="107"/>
    </row>
    <row r="25" spans="1:3" s="327" customFormat="1" ht="12" customHeight="1">
      <c r="A25" s="273" t="s">
        <v>49</v>
      </c>
      <c r="B25" s="19" t="s">
        <v>295</v>
      </c>
      <c r="C25" s="328"/>
    </row>
    <row r="26" spans="1:3" s="327" customFormat="1" ht="12" customHeight="1">
      <c r="A26" s="273" t="s">
        <v>246</v>
      </c>
      <c r="B26" s="19" t="s">
        <v>469</v>
      </c>
      <c r="C26" s="118">
        <f>+C27+C28+C29</f>
        <v>0</v>
      </c>
    </row>
    <row r="27" spans="1:3" s="327" customFormat="1" ht="12" customHeight="1">
      <c r="A27" s="329" t="s">
        <v>65</v>
      </c>
      <c r="B27" s="77" t="s">
        <v>52</v>
      </c>
      <c r="C27" s="103"/>
    </row>
    <row r="28" spans="1:3" s="327" customFormat="1" ht="12" customHeight="1">
      <c r="A28" s="329" t="s">
        <v>67</v>
      </c>
      <c r="B28" s="77" t="s">
        <v>466</v>
      </c>
      <c r="C28" s="107"/>
    </row>
    <row r="29" spans="1:3" s="327" customFormat="1" ht="12" customHeight="1">
      <c r="A29" s="329" t="s">
        <v>69</v>
      </c>
      <c r="B29" s="60" t="s">
        <v>470</v>
      </c>
      <c r="C29" s="107"/>
    </row>
    <row r="30" spans="1:3" s="327" customFormat="1" ht="12" customHeight="1">
      <c r="A30" s="326" t="s">
        <v>71</v>
      </c>
      <c r="B30" s="330" t="s">
        <v>471</v>
      </c>
      <c r="C30" s="331"/>
    </row>
    <row r="31" spans="1:3" s="327" customFormat="1" ht="12" customHeight="1">
      <c r="A31" s="273" t="s">
        <v>79</v>
      </c>
      <c r="B31" s="19" t="s">
        <v>472</v>
      </c>
      <c r="C31" s="118">
        <f>+C32+C33+C34</f>
        <v>0</v>
      </c>
    </row>
    <row r="32" spans="1:3" s="327" customFormat="1" ht="12" customHeight="1">
      <c r="A32" s="329" t="s">
        <v>81</v>
      </c>
      <c r="B32" s="77" t="s">
        <v>106</v>
      </c>
      <c r="C32" s="103"/>
    </row>
    <row r="33" spans="1:3" s="327" customFormat="1" ht="12" customHeight="1">
      <c r="A33" s="329" t="s">
        <v>83</v>
      </c>
      <c r="B33" s="60" t="s">
        <v>108</v>
      </c>
      <c r="C33" s="122"/>
    </row>
    <row r="34" spans="1:3" s="327" customFormat="1" ht="12" customHeight="1">
      <c r="A34" s="326" t="s">
        <v>85</v>
      </c>
      <c r="B34" s="330" t="s">
        <v>110</v>
      </c>
      <c r="C34" s="331"/>
    </row>
    <row r="35" spans="1:3" s="323" customFormat="1" ht="12" customHeight="1">
      <c r="A35" s="273" t="s">
        <v>103</v>
      </c>
      <c r="B35" s="19" t="s">
        <v>297</v>
      </c>
      <c r="C35" s="328"/>
    </row>
    <row r="36" spans="1:3" s="323" customFormat="1" ht="12" customHeight="1">
      <c r="A36" s="273" t="s">
        <v>263</v>
      </c>
      <c r="B36" s="19" t="s">
        <v>473</v>
      </c>
      <c r="C36" s="332"/>
    </row>
    <row r="37" spans="1:3" s="323" customFormat="1" ht="12" customHeight="1">
      <c r="A37" s="273" t="s">
        <v>125</v>
      </c>
      <c r="B37" s="19" t="s">
        <v>474</v>
      </c>
      <c r="C37" s="297">
        <f>+C8+C20+C25+C26+C31+C35+C36</f>
        <v>1280000</v>
      </c>
    </row>
    <row r="38" spans="1:3" s="323" customFormat="1" ht="12" customHeight="1">
      <c r="A38" s="333" t="s">
        <v>272</v>
      </c>
      <c r="B38" s="19" t="s">
        <v>475</v>
      </c>
      <c r="C38" s="297">
        <f>+C39+C40+C41</f>
        <v>8774909</v>
      </c>
    </row>
    <row r="39" spans="1:3" s="323" customFormat="1" ht="12" customHeight="1">
      <c r="A39" s="329" t="s">
        <v>476</v>
      </c>
      <c r="B39" s="77" t="s">
        <v>351</v>
      </c>
      <c r="C39" s="103"/>
    </row>
    <row r="40" spans="1:3" s="323" customFormat="1" ht="12" customHeight="1">
      <c r="A40" s="329" t="s">
        <v>477</v>
      </c>
      <c r="B40" s="60" t="s">
        <v>478</v>
      </c>
      <c r="C40" s="122"/>
    </row>
    <row r="41" spans="1:3" s="327" customFormat="1" ht="12" customHeight="1">
      <c r="A41" s="326" t="s">
        <v>479</v>
      </c>
      <c r="B41" s="330" t="s">
        <v>480</v>
      </c>
      <c r="C41" s="331">
        <v>8774909</v>
      </c>
    </row>
    <row r="42" spans="1:3" s="327" customFormat="1" ht="15" customHeight="1">
      <c r="A42" s="333" t="s">
        <v>274</v>
      </c>
      <c r="B42" s="334" t="s">
        <v>481</v>
      </c>
      <c r="C42" s="297">
        <f>+C37+C38</f>
        <v>10054909</v>
      </c>
    </row>
    <row r="43" spans="1:3" s="327" customFormat="1" ht="15" customHeight="1">
      <c r="A43" s="292"/>
      <c r="B43" s="293"/>
      <c r="C43" s="294"/>
    </row>
    <row r="44" spans="1:3" ht="12.75">
      <c r="A44" s="335"/>
      <c r="B44" s="336"/>
      <c r="C44" s="337"/>
    </row>
    <row r="45" spans="1:3" s="320" customFormat="1" ht="16.5" customHeight="1">
      <c r="A45" s="295"/>
      <c r="B45" s="296" t="s">
        <v>286</v>
      </c>
      <c r="C45" s="297"/>
    </row>
    <row r="46" spans="1:3" s="338" customFormat="1" ht="12" customHeight="1">
      <c r="A46" s="273" t="s">
        <v>21</v>
      </c>
      <c r="B46" s="19" t="s">
        <v>482</v>
      </c>
      <c r="C46" s="118">
        <f>SUM(C47:C51)</f>
        <v>10054909</v>
      </c>
    </row>
    <row r="47" spans="1:3" ht="12" customHeight="1">
      <c r="A47" s="326" t="s">
        <v>23</v>
      </c>
      <c r="B47" s="77" t="s">
        <v>191</v>
      </c>
      <c r="C47" s="103">
        <v>5113300</v>
      </c>
    </row>
    <row r="48" spans="1:3" ht="12" customHeight="1">
      <c r="A48" s="326" t="s">
        <v>25</v>
      </c>
      <c r="B48" s="60" t="s">
        <v>192</v>
      </c>
      <c r="C48" s="107">
        <v>1140609</v>
      </c>
    </row>
    <row r="49" spans="1:3" ht="12" customHeight="1">
      <c r="A49" s="326" t="s">
        <v>27</v>
      </c>
      <c r="B49" s="60" t="s">
        <v>193</v>
      </c>
      <c r="C49" s="107">
        <v>3801000</v>
      </c>
    </row>
    <row r="50" spans="1:3" ht="12" customHeight="1">
      <c r="A50" s="326" t="s">
        <v>29</v>
      </c>
      <c r="B50" s="60" t="s">
        <v>194</v>
      </c>
      <c r="C50" s="107"/>
    </row>
    <row r="51" spans="1:3" ht="12" customHeight="1">
      <c r="A51" s="326" t="s">
        <v>31</v>
      </c>
      <c r="B51" s="60" t="s">
        <v>196</v>
      </c>
      <c r="C51" s="107"/>
    </row>
    <row r="52" spans="1:3" ht="12" customHeight="1">
      <c r="A52" s="273" t="s">
        <v>35</v>
      </c>
      <c r="B52" s="19" t="s">
        <v>483</v>
      </c>
      <c r="C52" s="118">
        <f>SUM(C53:C55)</f>
        <v>0</v>
      </c>
    </row>
    <row r="53" spans="1:3" s="338" customFormat="1" ht="12" customHeight="1">
      <c r="A53" s="326" t="s">
        <v>37</v>
      </c>
      <c r="B53" s="77" t="s">
        <v>227</v>
      </c>
      <c r="C53" s="103"/>
    </row>
    <row r="54" spans="1:3" ht="12" customHeight="1">
      <c r="A54" s="326" t="s">
        <v>39</v>
      </c>
      <c r="B54" s="60" t="s">
        <v>229</v>
      </c>
      <c r="C54" s="107"/>
    </row>
    <row r="55" spans="1:3" ht="12" customHeight="1">
      <c r="A55" s="326" t="s">
        <v>41</v>
      </c>
      <c r="B55" s="60" t="s">
        <v>484</v>
      </c>
      <c r="C55" s="107"/>
    </row>
    <row r="56" spans="1:3" ht="12" customHeight="1">
      <c r="A56" s="326" t="s">
        <v>43</v>
      </c>
      <c r="B56" s="60" t="s">
        <v>485</v>
      </c>
      <c r="C56" s="107"/>
    </row>
    <row r="57" spans="1:3" ht="15" customHeight="1">
      <c r="A57" s="273" t="s">
        <v>49</v>
      </c>
      <c r="B57" s="19" t="s">
        <v>486</v>
      </c>
      <c r="C57" s="328"/>
    </row>
    <row r="58" spans="1:3" ht="12.75">
      <c r="A58" s="273" t="s">
        <v>246</v>
      </c>
      <c r="B58" s="339" t="s">
        <v>487</v>
      </c>
      <c r="C58" s="118">
        <f>+C46+C52+C57</f>
        <v>10054909</v>
      </c>
    </row>
    <row r="59" ht="15" customHeight="1">
      <c r="C59" s="340"/>
    </row>
    <row r="60" spans="1:3" ht="14.25" customHeight="1">
      <c r="A60" s="306" t="s">
        <v>448</v>
      </c>
      <c r="B60" s="307"/>
      <c r="C60" s="308">
        <v>2</v>
      </c>
    </row>
    <row r="61" spans="1:3" ht="12.75">
      <c r="A61" s="306" t="s">
        <v>449</v>
      </c>
      <c r="B61" s="307"/>
      <c r="C61" s="30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28" zoomScaleNormal="128" workbookViewId="0" topLeftCell="A1">
      <selection activeCell="B67" sqref="B67"/>
    </sheetView>
  </sheetViews>
  <sheetFormatPr defaultColWidth="9.00390625" defaultRowHeight="12.75"/>
  <cols>
    <col min="1" max="1" width="13.875" style="310" customWidth="1"/>
    <col min="2" max="2" width="79.125" style="311" customWidth="1"/>
    <col min="3" max="3" width="25.00390625" style="311" customWidth="1"/>
    <col min="4" max="16384" width="9.375" style="311" customWidth="1"/>
  </cols>
  <sheetData>
    <row r="1" spans="1:3" s="313" customFormat="1" ht="21" customHeight="1">
      <c r="A1" s="256"/>
      <c r="B1" s="257"/>
      <c r="C1" s="312" t="str">
        <f>+CONCATENATE("9.4.  melléklet a ……/",LEFT(ÖSSZEFÜGGÉSEK!A5,4),". (….) önkormányzati rendelethez")</f>
        <v>9.4.  melléklet a ……/2017. (….) önkormányzati rendelethez</v>
      </c>
    </row>
    <row r="2" spans="1:3" s="315" customFormat="1" ht="36">
      <c r="A2" s="260" t="s">
        <v>458</v>
      </c>
      <c r="B2" s="261" t="s">
        <v>489</v>
      </c>
      <c r="C2" s="314" t="s">
        <v>451</v>
      </c>
    </row>
    <row r="3" spans="1:3" s="315" customFormat="1" ht="24">
      <c r="A3" s="316" t="s">
        <v>426</v>
      </c>
      <c r="B3" s="265" t="s">
        <v>427</v>
      </c>
      <c r="C3" s="317" t="s">
        <v>451</v>
      </c>
    </row>
    <row r="4" spans="1:3" s="318" customFormat="1" ht="15.75" customHeight="1">
      <c r="A4" s="267"/>
      <c r="B4" s="267"/>
      <c r="C4" s="268" t="str">
        <f>'9.3 sz. mell'!C4</f>
        <v>Forintban!</v>
      </c>
    </row>
    <row r="5" spans="1:3" ht="12.75">
      <c r="A5" s="270" t="s">
        <v>428</v>
      </c>
      <c r="B5" s="271" t="s">
        <v>429</v>
      </c>
      <c r="C5" s="319" t="s">
        <v>430</v>
      </c>
    </row>
    <row r="6" spans="1:3" s="320" customFormat="1" ht="12.75" customHeight="1">
      <c r="A6" s="273"/>
      <c r="B6" s="274" t="s">
        <v>19</v>
      </c>
      <c r="C6" s="275" t="s">
        <v>20</v>
      </c>
    </row>
    <row r="7" spans="1:3" s="320" customFormat="1" ht="15.75" customHeight="1">
      <c r="A7" s="277"/>
      <c r="B7" s="278" t="s">
        <v>285</v>
      </c>
      <c r="C7" s="321"/>
    </row>
    <row r="8" spans="1:3" s="323" customFormat="1" ht="12" customHeight="1">
      <c r="A8" s="273" t="s">
        <v>21</v>
      </c>
      <c r="B8" s="322" t="s">
        <v>461</v>
      </c>
      <c r="C8" s="118">
        <f>SUM(C9:C19)</f>
        <v>57155371</v>
      </c>
    </row>
    <row r="9" spans="1:3" s="323" customFormat="1" ht="12" customHeight="1">
      <c r="A9" s="324" t="s">
        <v>23</v>
      </c>
      <c r="B9" s="58" t="s">
        <v>82</v>
      </c>
      <c r="C9" s="325">
        <v>13322790</v>
      </c>
    </row>
    <row r="10" spans="1:3" s="323" customFormat="1" ht="12" customHeight="1">
      <c r="A10" s="326" t="s">
        <v>25</v>
      </c>
      <c r="B10" s="60" t="s">
        <v>84</v>
      </c>
      <c r="C10" s="107"/>
    </row>
    <row r="11" spans="1:3" s="323" customFormat="1" ht="12" customHeight="1">
      <c r="A11" s="326" t="s">
        <v>27</v>
      </c>
      <c r="B11" s="60" t="s">
        <v>86</v>
      </c>
      <c r="C11" s="107"/>
    </row>
    <row r="12" spans="1:3" s="323" customFormat="1" ht="12" customHeight="1">
      <c r="A12" s="326" t="s">
        <v>29</v>
      </c>
      <c r="B12" s="60" t="s">
        <v>88</v>
      </c>
      <c r="C12" s="107"/>
    </row>
    <row r="13" spans="1:3" s="323" customFormat="1" ht="12" customHeight="1">
      <c r="A13" s="326" t="s">
        <v>31</v>
      </c>
      <c r="B13" s="60" t="s">
        <v>90</v>
      </c>
      <c r="C13" s="107">
        <v>36670557</v>
      </c>
    </row>
    <row r="14" spans="1:3" s="323" customFormat="1" ht="12" customHeight="1">
      <c r="A14" s="326" t="s">
        <v>33</v>
      </c>
      <c r="B14" s="60" t="s">
        <v>462</v>
      </c>
      <c r="C14" s="107">
        <v>6860024</v>
      </c>
    </row>
    <row r="15" spans="1:3" s="323" customFormat="1" ht="12" customHeight="1">
      <c r="A15" s="326" t="s">
        <v>198</v>
      </c>
      <c r="B15" s="78" t="s">
        <v>463</v>
      </c>
      <c r="C15" s="107">
        <v>302000</v>
      </c>
    </row>
    <row r="16" spans="1:3" s="323" customFormat="1" ht="12" customHeight="1">
      <c r="A16" s="326" t="s">
        <v>200</v>
      </c>
      <c r="B16" s="60" t="s">
        <v>464</v>
      </c>
      <c r="C16" s="122"/>
    </row>
    <row r="17" spans="1:3" s="327" customFormat="1" ht="12" customHeight="1">
      <c r="A17" s="326" t="s">
        <v>202</v>
      </c>
      <c r="B17" s="60" t="s">
        <v>98</v>
      </c>
      <c r="C17" s="107"/>
    </row>
    <row r="18" spans="1:3" s="327" customFormat="1" ht="12" customHeight="1">
      <c r="A18" s="326" t="s">
        <v>204</v>
      </c>
      <c r="B18" s="60" t="s">
        <v>100</v>
      </c>
      <c r="C18" s="114"/>
    </row>
    <row r="19" spans="1:3" s="327" customFormat="1" ht="12" customHeight="1">
      <c r="A19" s="326" t="s">
        <v>206</v>
      </c>
      <c r="B19" s="78" t="s">
        <v>102</v>
      </c>
      <c r="C19" s="114"/>
    </row>
    <row r="20" spans="1:3" s="323" customFormat="1" ht="12" customHeight="1">
      <c r="A20" s="273" t="s">
        <v>35</v>
      </c>
      <c r="B20" s="322" t="s">
        <v>465</v>
      </c>
      <c r="C20" s="118">
        <f>SUM(C21:C23)</f>
        <v>0</v>
      </c>
    </row>
    <row r="21" spans="1:3" s="327" customFormat="1" ht="12" customHeight="1">
      <c r="A21" s="326" t="s">
        <v>37</v>
      </c>
      <c r="B21" s="77" t="s">
        <v>38</v>
      </c>
      <c r="C21" s="107"/>
    </row>
    <row r="22" spans="1:3" s="327" customFormat="1" ht="12" customHeight="1">
      <c r="A22" s="326" t="s">
        <v>39</v>
      </c>
      <c r="B22" s="60" t="s">
        <v>466</v>
      </c>
      <c r="C22" s="107"/>
    </row>
    <row r="23" spans="1:3" s="327" customFormat="1" ht="12" customHeight="1">
      <c r="A23" s="326" t="s">
        <v>41</v>
      </c>
      <c r="B23" s="60" t="s">
        <v>467</v>
      </c>
      <c r="C23" s="107"/>
    </row>
    <row r="24" spans="1:3" s="327" customFormat="1" ht="12" customHeight="1">
      <c r="A24" s="326" t="s">
        <v>43</v>
      </c>
      <c r="B24" s="60" t="s">
        <v>468</v>
      </c>
      <c r="C24" s="107"/>
    </row>
    <row r="25" spans="1:3" s="327" customFormat="1" ht="12" customHeight="1">
      <c r="A25" s="273" t="s">
        <v>49</v>
      </c>
      <c r="B25" s="19" t="s">
        <v>295</v>
      </c>
      <c r="C25" s="328"/>
    </row>
    <row r="26" spans="1:3" s="327" customFormat="1" ht="12" customHeight="1">
      <c r="A26" s="273" t="s">
        <v>246</v>
      </c>
      <c r="B26" s="19" t="s">
        <v>469</v>
      </c>
      <c r="C26" s="118">
        <f>+C27+C28+C29</f>
        <v>0</v>
      </c>
    </row>
    <row r="27" spans="1:3" s="327" customFormat="1" ht="12" customHeight="1">
      <c r="A27" s="329" t="s">
        <v>65</v>
      </c>
      <c r="B27" s="77" t="s">
        <v>52</v>
      </c>
      <c r="C27" s="103"/>
    </row>
    <row r="28" spans="1:3" s="327" customFormat="1" ht="12" customHeight="1">
      <c r="A28" s="329" t="s">
        <v>67</v>
      </c>
      <c r="B28" s="77" t="s">
        <v>466</v>
      </c>
      <c r="C28" s="107"/>
    </row>
    <row r="29" spans="1:3" s="327" customFormat="1" ht="12" customHeight="1">
      <c r="A29" s="329" t="s">
        <v>69</v>
      </c>
      <c r="B29" s="60" t="s">
        <v>470</v>
      </c>
      <c r="C29" s="107"/>
    </row>
    <row r="30" spans="1:3" s="327" customFormat="1" ht="12" customHeight="1">
      <c r="A30" s="326" t="s">
        <v>71</v>
      </c>
      <c r="B30" s="330" t="s">
        <v>471</v>
      </c>
      <c r="C30" s="331"/>
    </row>
    <row r="31" spans="1:3" s="327" customFormat="1" ht="12" customHeight="1">
      <c r="A31" s="273" t="s">
        <v>79</v>
      </c>
      <c r="B31" s="19" t="s">
        <v>472</v>
      </c>
      <c r="C31" s="118">
        <f>+C32+C33+C34</f>
        <v>0</v>
      </c>
    </row>
    <row r="32" spans="1:3" s="327" customFormat="1" ht="12" customHeight="1">
      <c r="A32" s="329" t="s">
        <v>81</v>
      </c>
      <c r="B32" s="77" t="s">
        <v>106</v>
      </c>
      <c r="C32" s="103"/>
    </row>
    <row r="33" spans="1:3" s="327" customFormat="1" ht="12" customHeight="1">
      <c r="A33" s="329" t="s">
        <v>83</v>
      </c>
      <c r="B33" s="60" t="s">
        <v>108</v>
      </c>
      <c r="C33" s="122"/>
    </row>
    <row r="34" spans="1:3" s="327" customFormat="1" ht="12" customHeight="1">
      <c r="A34" s="326" t="s">
        <v>85</v>
      </c>
      <c r="B34" s="330" t="s">
        <v>110</v>
      </c>
      <c r="C34" s="331"/>
    </row>
    <row r="35" spans="1:3" s="323" customFormat="1" ht="12" customHeight="1">
      <c r="A35" s="273" t="s">
        <v>103</v>
      </c>
      <c r="B35" s="19" t="s">
        <v>297</v>
      </c>
      <c r="C35" s="328"/>
    </row>
    <row r="36" spans="1:3" s="323" customFormat="1" ht="12" customHeight="1">
      <c r="A36" s="273" t="s">
        <v>263</v>
      </c>
      <c r="B36" s="19" t="s">
        <v>473</v>
      </c>
      <c r="C36" s="332"/>
    </row>
    <row r="37" spans="1:3" s="323" customFormat="1" ht="12" customHeight="1">
      <c r="A37" s="273" t="s">
        <v>125</v>
      </c>
      <c r="B37" s="19" t="s">
        <v>474</v>
      </c>
      <c r="C37" s="297">
        <f>+C8+C20+C25+C26+C31+C35+C36</f>
        <v>57155371</v>
      </c>
    </row>
    <row r="38" spans="1:3" s="323" customFormat="1" ht="12" customHeight="1">
      <c r="A38" s="333" t="s">
        <v>272</v>
      </c>
      <c r="B38" s="19" t="s">
        <v>475</v>
      </c>
      <c r="C38" s="297">
        <f>+C39+C40+C41</f>
        <v>110115917</v>
      </c>
    </row>
    <row r="39" spans="1:3" s="323" customFormat="1" ht="12" customHeight="1">
      <c r="A39" s="329" t="s">
        <v>476</v>
      </c>
      <c r="B39" s="77" t="s">
        <v>351</v>
      </c>
      <c r="C39" s="103"/>
    </row>
    <row r="40" spans="1:3" s="323" customFormat="1" ht="12" customHeight="1">
      <c r="A40" s="329" t="s">
        <v>477</v>
      </c>
      <c r="B40" s="60" t="s">
        <v>478</v>
      </c>
      <c r="C40" s="122"/>
    </row>
    <row r="41" spans="1:3" s="327" customFormat="1" ht="12" customHeight="1">
      <c r="A41" s="326" t="s">
        <v>479</v>
      </c>
      <c r="B41" s="330" t="s">
        <v>480</v>
      </c>
      <c r="C41" s="331">
        <v>110115917</v>
      </c>
    </row>
    <row r="42" spans="1:3" s="327" customFormat="1" ht="15" customHeight="1">
      <c r="A42" s="333" t="s">
        <v>274</v>
      </c>
      <c r="B42" s="334" t="s">
        <v>481</v>
      </c>
      <c r="C42" s="297">
        <f>+C37+C38</f>
        <v>167271288</v>
      </c>
    </row>
    <row r="43" spans="1:3" s="327" customFormat="1" ht="15" customHeight="1">
      <c r="A43" s="292"/>
      <c r="B43" s="293"/>
      <c r="C43" s="294"/>
    </row>
    <row r="44" spans="1:3" ht="12.75">
      <c r="A44" s="335"/>
      <c r="B44" s="336"/>
      <c r="C44" s="337"/>
    </row>
    <row r="45" spans="1:3" s="320" customFormat="1" ht="16.5" customHeight="1">
      <c r="A45" s="295"/>
      <c r="B45" s="296" t="s">
        <v>286</v>
      </c>
      <c r="C45" s="297"/>
    </row>
    <row r="46" spans="1:3" s="338" customFormat="1" ht="12" customHeight="1">
      <c r="A46" s="273" t="s">
        <v>21</v>
      </c>
      <c r="B46" s="19" t="s">
        <v>482</v>
      </c>
      <c r="C46" s="118">
        <f>SUM(C47:C51)</f>
        <v>167271288</v>
      </c>
    </row>
    <row r="47" spans="1:3" ht="12" customHeight="1">
      <c r="A47" s="326" t="s">
        <v>23</v>
      </c>
      <c r="B47" s="77" t="s">
        <v>191</v>
      </c>
      <c r="C47" s="103">
        <v>56326033</v>
      </c>
    </row>
    <row r="48" spans="1:3" ht="12" customHeight="1">
      <c r="A48" s="326" t="s">
        <v>25</v>
      </c>
      <c r="B48" s="60" t="s">
        <v>192</v>
      </c>
      <c r="C48" s="107">
        <v>13363583</v>
      </c>
    </row>
    <row r="49" spans="1:3" ht="12" customHeight="1">
      <c r="A49" s="326" t="s">
        <v>27</v>
      </c>
      <c r="B49" s="60" t="s">
        <v>193</v>
      </c>
      <c r="C49" s="107">
        <v>97581672</v>
      </c>
    </row>
    <row r="50" spans="1:3" ht="12" customHeight="1">
      <c r="A50" s="326" t="s">
        <v>29</v>
      </c>
      <c r="B50" s="60" t="s">
        <v>194</v>
      </c>
      <c r="C50" s="107"/>
    </row>
    <row r="51" spans="1:3" ht="12" customHeight="1">
      <c r="A51" s="326" t="s">
        <v>31</v>
      </c>
      <c r="B51" s="60" t="s">
        <v>196</v>
      </c>
      <c r="C51" s="107"/>
    </row>
    <row r="52" spans="1:3" ht="12" customHeight="1">
      <c r="A52" s="273" t="s">
        <v>35</v>
      </c>
      <c r="B52" s="19" t="s">
        <v>483</v>
      </c>
      <c r="C52" s="118">
        <f>SUM(C53:C55)</f>
        <v>0</v>
      </c>
    </row>
    <row r="53" spans="1:3" s="338" customFormat="1" ht="12" customHeight="1">
      <c r="A53" s="326" t="s">
        <v>37</v>
      </c>
      <c r="B53" s="77" t="s">
        <v>227</v>
      </c>
      <c r="C53" s="103"/>
    </row>
    <row r="54" spans="1:3" ht="12" customHeight="1">
      <c r="A54" s="326" t="s">
        <v>39</v>
      </c>
      <c r="B54" s="60" t="s">
        <v>229</v>
      </c>
      <c r="C54" s="107"/>
    </row>
    <row r="55" spans="1:3" ht="12" customHeight="1">
      <c r="A55" s="326" t="s">
        <v>41</v>
      </c>
      <c r="B55" s="60" t="s">
        <v>484</v>
      </c>
      <c r="C55" s="107"/>
    </row>
    <row r="56" spans="1:3" ht="12" customHeight="1">
      <c r="A56" s="326" t="s">
        <v>43</v>
      </c>
      <c r="B56" s="60" t="s">
        <v>485</v>
      </c>
      <c r="C56" s="107"/>
    </row>
    <row r="57" spans="1:3" ht="15" customHeight="1">
      <c r="A57" s="273" t="s">
        <v>49</v>
      </c>
      <c r="B57" s="19" t="s">
        <v>486</v>
      </c>
      <c r="C57" s="328"/>
    </row>
    <row r="58" spans="1:3" ht="12.75">
      <c r="A58" s="273" t="s">
        <v>246</v>
      </c>
      <c r="B58" s="339" t="s">
        <v>487</v>
      </c>
      <c r="C58" s="118">
        <f>+C46+C52+C57</f>
        <v>167271288</v>
      </c>
    </row>
    <row r="59" ht="15" customHeight="1">
      <c r="C59" s="340"/>
    </row>
    <row r="60" spans="1:3" ht="14.25" customHeight="1">
      <c r="A60" s="306" t="s">
        <v>448</v>
      </c>
      <c r="B60" s="307"/>
      <c r="C60" s="308">
        <v>24</v>
      </c>
    </row>
    <row r="61" spans="1:3" ht="12.75">
      <c r="A61" s="306" t="s">
        <v>449</v>
      </c>
      <c r="B61" s="307"/>
      <c r="C61" s="30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="128" zoomScaleNormal="128" workbookViewId="0" topLeftCell="A1">
      <selection activeCell="C50" sqref="C50"/>
    </sheetView>
  </sheetViews>
  <sheetFormatPr defaultColWidth="9.00390625" defaultRowHeight="12.75"/>
  <cols>
    <col min="1" max="1" width="13.875" style="310" customWidth="1"/>
    <col min="2" max="2" width="79.125" style="311" customWidth="1"/>
    <col min="3" max="3" width="25.00390625" style="311" customWidth="1"/>
    <col min="4" max="16384" width="9.375" style="311" customWidth="1"/>
  </cols>
  <sheetData>
    <row r="1" spans="1:3" s="313" customFormat="1" ht="21" customHeight="1">
      <c r="A1" s="256"/>
      <c r="B1" s="257"/>
      <c r="C1" s="312" t="str">
        <f>+CONCATENATE("9.4.1. melléklet a ……/",LEFT(ÖSSZEFÜGGÉSEK!A5,4),". (….) önkormányzati rendelethez")</f>
        <v>9.4.1. melléklet a ……/2017. (….) önkormányzati rendelethez</v>
      </c>
    </row>
    <row r="2" spans="1:3" s="315" customFormat="1" ht="35.25" customHeight="1">
      <c r="A2" s="260" t="s">
        <v>458</v>
      </c>
      <c r="B2" s="261" t="s">
        <v>489</v>
      </c>
      <c r="C2" s="314" t="s">
        <v>451</v>
      </c>
    </row>
    <row r="3" spans="1:3" s="315" customFormat="1" ht="24">
      <c r="A3" s="316" t="s">
        <v>426</v>
      </c>
      <c r="B3" s="265" t="s">
        <v>460</v>
      </c>
      <c r="C3" s="317" t="s">
        <v>453</v>
      </c>
    </row>
    <row r="4" spans="1:3" s="318" customFormat="1" ht="15.75" customHeight="1">
      <c r="A4" s="267"/>
      <c r="B4" s="267"/>
      <c r="C4" s="268" t="str">
        <f>'9.4. sz.  mell'!C4</f>
        <v>Forintban!</v>
      </c>
    </row>
    <row r="5" spans="1:3" ht="12.75">
      <c r="A5" s="270" t="s">
        <v>428</v>
      </c>
      <c r="B5" s="271" t="s">
        <v>429</v>
      </c>
      <c r="C5" s="319" t="s">
        <v>430</v>
      </c>
    </row>
    <row r="6" spans="1:3" s="320" customFormat="1" ht="12.75" customHeight="1">
      <c r="A6" s="273"/>
      <c r="B6" s="274" t="s">
        <v>19</v>
      </c>
      <c r="C6" s="275" t="s">
        <v>20</v>
      </c>
    </row>
    <row r="7" spans="1:3" s="320" customFormat="1" ht="15.75" customHeight="1">
      <c r="A7" s="277"/>
      <c r="B7" s="278" t="s">
        <v>285</v>
      </c>
      <c r="C7" s="321"/>
    </row>
    <row r="8" spans="1:3" s="323" customFormat="1" ht="12" customHeight="1">
      <c r="A8" s="273" t="s">
        <v>21</v>
      </c>
      <c r="B8" s="322" t="s">
        <v>461</v>
      </c>
      <c r="C8" s="118">
        <f>SUM(C9:C19)</f>
        <v>40235428</v>
      </c>
    </row>
    <row r="9" spans="1:3" s="323" customFormat="1" ht="12" customHeight="1">
      <c r="A9" s="324" t="s">
        <v>23</v>
      </c>
      <c r="B9" s="58" t="s">
        <v>82</v>
      </c>
      <c r="C9" s="325"/>
    </row>
    <row r="10" spans="1:3" s="323" customFormat="1" ht="12" customHeight="1">
      <c r="A10" s="326" t="s">
        <v>25</v>
      </c>
      <c r="B10" s="60" t="s">
        <v>84</v>
      </c>
      <c r="C10" s="107"/>
    </row>
    <row r="11" spans="1:3" s="323" customFormat="1" ht="12" customHeight="1">
      <c r="A11" s="326" t="s">
        <v>27</v>
      </c>
      <c r="B11" s="60" t="s">
        <v>86</v>
      </c>
      <c r="C11" s="107"/>
    </row>
    <row r="12" spans="1:3" s="323" customFormat="1" ht="12" customHeight="1">
      <c r="A12" s="326" t="s">
        <v>29</v>
      </c>
      <c r="B12" s="60" t="s">
        <v>88</v>
      </c>
      <c r="C12" s="107"/>
    </row>
    <row r="13" spans="1:3" s="323" customFormat="1" ht="12" customHeight="1">
      <c r="A13" s="326" t="s">
        <v>31</v>
      </c>
      <c r="B13" s="60" t="s">
        <v>90</v>
      </c>
      <c r="C13" s="107">
        <v>36670557</v>
      </c>
    </row>
    <row r="14" spans="1:3" s="323" customFormat="1" ht="12" customHeight="1">
      <c r="A14" s="326" t="s">
        <v>33</v>
      </c>
      <c r="B14" s="60" t="s">
        <v>462</v>
      </c>
      <c r="C14" s="107">
        <v>3262871</v>
      </c>
    </row>
    <row r="15" spans="1:3" s="323" customFormat="1" ht="12" customHeight="1">
      <c r="A15" s="326" t="s">
        <v>198</v>
      </c>
      <c r="B15" s="78" t="s">
        <v>463</v>
      </c>
      <c r="C15" s="107">
        <v>302000</v>
      </c>
    </row>
    <row r="16" spans="1:3" s="323" customFormat="1" ht="12" customHeight="1">
      <c r="A16" s="326" t="s">
        <v>200</v>
      </c>
      <c r="B16" s="60" t="s">
        <v>464</v>
      </c>
      <c r="C16" s="122"/>
    </row>
    <row r="17" spans="1:3" s="327" customFormat="1" ht="12" customHeight="1">
      <c r="A17" s="326" t="s">
        <v>202</v>
      </c>
      <c r="B17" s="60" t="s">
        <v>98</v>
      </c>
      <c r="C17" s="107"/>
    </row>
    <row r="18" spans="1:3" s="327" customFormat="1" ht="12" customHeight="1">
      <c r="A18" s="326" t="s">
        <v>204</v>
      </c>
      <c r="B18" s="60" t="s">
        <v>100</v>
      </c>
      <c r="C18" s="114"/>
    </row>
    <row r="19" spans="1:3" s="327" customFormat="1" ht="12" customHeight="1">
      <c r="A19" s="326" t="s">
        <v>206</v>
      </c>
      <c r="B19" s="78" t="s">
        <v>102</v>
      </c>
      <c r="C19" s="114"/>
    </row>
    <row r="20" spans="1:3" s="323" customFormat="1" ht="12" customHeight="1">
      <c r="A20" s="273" t="s">
        <v>35</v>
      </c>
      <c r="B20" s="322" t="s">
        <v>465</v>
      </c>
      <c r="C20" s="118">
        <f>SUM(C21:C23)</f>
        <v>0</v>
      </c>
    </row>
    <row r="21" spans="1:3" s="327" customFormat="1" ht="12" customHeight="1">
      <c r="A21" s="326" t="s">
        <v>37</v>
      </c>
      <c r="B21" s="77" t="s">
        <v>38</v>
      </c>
      <c r="C21" s="107"/>
    </row>
    <row r="22" spans="1:3" s="327" customFormat="1" ht="12" customHeight="1">
      <c r="A22" s="326" t="s">
        <v>39</v>
      </c>
      <c r="B22" s="60" t="s">
        <v>466</v>
      </c>
      <c r="C22" s="107"/>
    </row>
    <row r="23" spans="1:3" s="327" customFormat="1" ht="12" customHeight="1">
      <c r="A23" s="326" t="s">
        <v>41</v>
      </c>
      <c r="B23" s="60" t="s">
        <v>467</v>
      </c>
      <c r="C23" s="107"/>
    </row>
    <row r="24" spans="1:3" s="327" customFormat="1" ht="12" customHeight="1">
      <c r="A24" s="326" t="s">
        <v>43</v>
      </c>
      <c r="B24" s="60" t="s">
        <v>468</v>
      </c>
      <c r="C24" s="107"/>
    </row>
    <row r="25" spans="1:3" s="327" customFormat="1" ht="12" customHeight="1">
      <c r="A25" s="273" t="s">
        <v>49</v>
      </c>
      <c r="B25" s="19" t="s">
        <v>295</v>
      </c>
      <c r="C25" s="328"/>
    </row>
    <row r="26" spans="1:3" s="327" customFormat="1" ht="12" customHeight="1">
      <c r="A26" s="273" t="s">
        <v>246</v>
      </c>
      <c r="B26" s="19" t="s">
        <v>469</v>
      </c>
      <c r="C26" s="118">
        <f>+C27+C28+C29</f>
        <v>0</v>
      </c>
    </row>
    <row r="27" spans="1:3" s="327" customFormat="1" ht="12" customHeight="1">
      <c r="A27" s="329" t="s">
        <v>65</v>
      </c>
      <c r="B27" s="77" t="s">
        <v>52</v>
      </c>
      <c r="C27" s="103"/>
    </row>
    <row r="28" spans="1:3" s="327" customFormat="1" ht="12" customHeight="1">
      <c r="A28" s="329" t="s">
        <v>67</v>
      </c>
      <c r="B28" s="77" t="s">
        <v>466</v>
      </c>
      <c r="C28" s="107"/>
    </row>
    <row r="29" spans="1:3" s="327" customFormat="1" ht="12" customHeight="1">
      <c r="A29" s="329" t="s">
        <v>69</v>
      </c>
      <c r="B29" s="60" t="s">
        <v>470</v>
      </c>
      <c r="C29" s="107"/>
    </row>
    <row r="30" spans="1:3" s="327" customFormat="1" ht="12" customHeight="1">
      <c r="A30" s="326" t="s">
        <v>71</v>
      </c>
      <c r="B30" s="330" t="s">
        <v>471</v>
      </c>
      <c r="C30" s="331"/>
    </row>
    <row r="31" spans="1:3" s="327" customFormat="1" ht="12" customHeight="1">
      <c r="A31" s="273" t="s">
        <v>79</v>
      </c>
      <c r="B31" s="19" t="s">
        <v>472</v>
      </c>
      <c r="C31" s="118">
        <f>+C32+C33+C34</f>
        <v>0</v>
      </c>
    </row>
    <row r="32" spans="1:3" s="327" customFormat="1" ht="12" customHeight="1">
      <c r="A32" s="329" t="s">
        <v>81</v>
      </c>
      <c r="B32" s="77" t="s">
        <v>106</v>
      </c>
      <c r="C32" s="103"/>
    </row>
    <row r="33" spans="1:3" s="327" customFormat="1" ht="12" customHeight="1">
      <c r="A33" s="329" t="s">
        <v>83</v>
      </c>
      <c r="B33" s="60" t="s">
        <v>108</v>
      </c>
      <c r="C33" s="122"/>
    </row>
    <row r="34" spans="1:3" s="327" customFormat="1" ht="12" customHeight="1">
      <c r="A34" s="326" t="s">
        <v>85</v>
      </c>
      <c r="B34" s="330" t="s">
        <v>110</v>
      </c>
      <c r="C34" s="331"/>
    </row>
    <row r="35" spans="1:3" s="323" customFormat="1" ht="12" customHeight="1">
      <c r="A35" s="273" t="s">
        <v>103</v>
      </c>
      <c r="B35" s="19" t="s">
        <v>297</v>
      </c>
      <c r="C35" s="328"/>
    </row>
    <row r="36" spans="1:3" s="323" customFormat="1" ht="12" customHeight="1">
      <c r="A36" s="273" t="s">
        <v>263</v>
      </c>
      <c r="B36" s="19" t="s">
        <v>473</v>
      </c>
      <c r="C36" s="332"/>
    </row>
    <row r="37" spans="1:3" s="323" customFormat="1" ht="12" customHeight="1">
      <c r="A37" s="273" t="s">
        <v>125</v>
      </c>
      <c r="B37" s="19" t="s">
        <v>474</v>
      </c>
      <c r="C37" s="297">
        <f>+C8+C20+C25+C26+C31+C35+C36</f>
        <v>40235428</v>
      </c>
    </row>
    <row r="38" spans="1:3" s="323" customFormat="1" ht="12" customHeight="1">
      <c r="A38" s="333" t="s">
        <v>272</v>
      </c>
      <c r="B38" s="19" t="s">
        <v>475</v>
      </c>
      <c r="C38" s="297">
        <f>+C39+C40+C41</f>
        <v>109467298</v>
      </c>
    </row>
    <row r="39" spans="1:3" s="323" customFormat="1" ht="12" customHeight="1">
      <c r="A39" s="329" t="s">
        <v>476</v>
      </c>
      <c r="B39" s="77" t="s">
        <v>351</v>
      </c>
      <c r="C39" s="103"/>
    </row>
    <row r="40" spans="1:3" s="323" customFormat="1" ht="12" customHeight="1">
      <c r="A40" s="329" t="s">
        <v>477</v>
      </c>
      <c r="B40" s="60" t="s">
        <v>478</v>
      </c>
      <c r="C40" s="122"/>
    </row>
    <row r="41" spans="1:3" s="327" customFormat="1" ht="12" customHeight="1">
      <c r="A41" s="326" t="s">
        <v>479</v>
      </c>
      <c r="B41" s="330" t="s">
        <v>480</v>
      </c>
      <c r="C41" s="331">
        <v>109467298</v>
      </c>
    </row>
    <row r="42" spans="1:3" s="327" customFormat="1" ht="15" customHeight="1">
      <c r="A42" s="333" t="s">
        <v>274</v>
      </c>
      <c r="B42" s="334" t="s">
        <v>481</v>
      </c>
      <c r="C42" s="297">
        <f>+C37+C38</f>
        <v>149702726</v>
      </c>
    </row>
    <row r="43" spans="1:3" s="327" customFormat="1" ht="15" customHeight="1">
      <c r="A43" s="292"/>
      <c r="B43" s="293"/>
      <c r="C43" s="294"/>
    </row>
    <row r="44" spans="1:3" ht="12.75">
      <c r="A44" s="335"/>
      <c r="B44" s="336"/>
      <c r="C44" s="337"/>
    </row>
    <row r="45" spans="1:3" s="320" customFormat="1" ht="16.5" customHeight="1">
      <c r="A45" s="295"/>
      <c r="B45" s="296" t="s">
        <v>286</v>
      </c>
      <c r="C45" s="297"/>
    </row>
    <row r="46" spans="1:3" s="338" customFormat="1" ht="12" customHeight="1">
      <c r="A46" s="273" t="s">
        <v>21</v>
      </c>
      <c r="B46" s="19" t="s">
        <v>482</v>
      </c>
      <c r="C46" s="118">
        <f>SUM(C47:C51)</f>
        <v>149702726</v>
      </c>
    </row>
    <row r="47" spans="1:3" ht="12" customHeight="1">
      <c r="A47" s="326" t="s">
        <v>23</v>
      </c>
      <c r="B47" s="77" t="s">
        <v>191</v>
      </c>
      <c r="C47" s="103">
        <v>52915580</v>
      </c>
    </row>
    <row r="48" spans="1:3" ht="12" customHeight="1">
      <c r="A48" s="326" t="s">
        <v>25</v>
      </c>
      <c r="B48" s="60" t="s">
        <v>192</v>
      </c>
      <c r="C48" s="107">
        <v>12551973</v>
      </c>
    </row>
    <row r="49" spans="1:3" ht="12" customHeight="1">
      <c r="A49" s="326" t="s">
        <v>27</v>
      </c>
      <c r="B49" s="60" t="s">
        <v>193</v>
      </c>
      <c r="C49" s="107">
        <v>84235173</v>
      </c>
    </row>
    <row r="50" spans="1:3" ht="12" customHeight="1">
      <c r="A50" s="326" t="s">
        <v>29</v>
      </c>
      <c r="B50" s="60" t="s">
        <v>194</v>
      </c>
      <c r="C50" s="107"/>
    </row>
    <row r="51" spans="1:3" ht="12" customHeight="1">
      <c r="A51" s="326" t="s">
        <v>31</v>
      </c>
      <c r="B51" s="60" t="s">
        <v>196</v>
      </c>
      <c r="C51" s="107"/>
    </row>
    <row r="52" spans="1:3" ht="12" customHeight="1">
      <c r="A52" s="273" t="s">
        <v>35</v>
      </c>
      <c r="B52" s="19" t="s">
        <v>483</v>
      </c>
      <c r="C52" s="118">
        <f>SUM(C53:C55)</f>
        <v>0</v>
      </c>
    </row>
    <row r="53" spans="1:3" s="338" customFormat="1" ht="12" customHeight="1">
      <c r="A53" s="326" t="s">
        <v>37</v>
      </c>
      <c r="B53" s="77" t="s">
        <v>227</v>
      </c>
      <c r="C53" s="103"/>
    </row>
    <row r="54" spans="1:3" ht="12" customHeight="1">
      <c r="A54" s="326" t="s">
        <v>39</v>
      </c>
      <c r="B54" s="60" t="s">
        <v>229</v>
      </c>
      <c r="C54" s="107"/>
    </row>
    <row r="55" spans="1:3" ht="12" customHeight="1">
      <c r="A55" s="326" t="s">
        <v>41</v>
      </c>
      <c r="B55" s="60" t="s">
        <v>484</v>
      </c>
      <c r="C55" s="107"/>
    </row>
    <row r="56" spans="1:3" ht="12" customHeight="1">
      <c r="A56" s="326" t="s">
        <v>43</v>
      </c>
      <c r="B56" s="60" t="s">
        <v>485</v>
      </c>
      <c r="C56" s="107"/>
    </row>
    <row r="57" spans="1:3" ht="15" customHeight="1">
      <c r="A57" s="273" t="s">
        <v>49</v>
      </c>
      <c r="B57" s="19" t="s">
        <v>486</v>
      </c>
      <c r="C57" s="328"/>
    </row>
    <row r="58" spans="1:3" ht="12.75">
      <c r="A58" s="273" t="s">
        <v>246</v>
      </c>
      <c r="B58" s="339" t="s">
        <v>487</v>
      </c>
      <c r="C58" s="118">
        <f>+C46+C52+C57</f>
        <v>149702726</v>
      </c>
    </row>
    <row r="59" ht="15" customHeight="1">
      <c r="C59" s="340"/>
    </row>
    <row r="60" spans="1:3" ht="14.25" customHeight="1">
      <c r="A60" s="306" t="s">
        <v>448</v>
      </c>
      <c r="B60" s="307"/>
      <c r="C60" s="308">
        <v>20</v>
      </c>
    </row>
    <row r="61" spans="1:3" ht="12.75">
      <c r="A61" s="306" t="s">
        <v>449</v>
      </c>
      <c r="B61" s="307"/>
      <c r="C61" s="30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8" zoomScaleNormal="128" workbookViewId="0" topLeftCell="A1">
      <selection activeCell="C41" sqref="C41"/>
    </sheetView>
  </sheetViews>
  <sheetFormatPr defaultColWidth="9.00390625" defaultRowHeight="12.75"/>
  <cols>
    <col min="1" max="1" width="13.875" style="310" customWidth="1"/>
    <col min="2" max="2" width="79.125" style="311" customWidth="1"/>
    <col min="3" max="3" width="25.00390625" style="311" customWidth="1"/>
    <col min="4" max="16384" width="9.375" style="311" customWidth="1"/>
  </cols>
  <sheetData>
    <row r="1" spans="1:3" s="313" customFormat="1" ht="21" customHeight="1">
      <c r="A1" s="256"/>
      <c r="B1" s="257"/>
      <c r="C1" s="312" t="str">
        <f>+CONCATENATE("9.4.2. melléklet a ……/",LEFT(ÖSSZEFÜGGÉSEK!A5,4),". (….) önkormányzati rendelethez")</f>
        <v>9.4.2. melléklet a ……/2017. (….) önkormányzati rendelethez</v>
      </c>
    </row>
    <row r="2" spans="1:3" s="315" customFormat="1" ht="25.5" customHeight="1">
      <c r="A2" s="260" t="s">
        <v>458</v>
      </c>
      <c r="B2" s="261" t="s">
        <v>489</v>
      </c>
      <c r="C2" s="314" t="s">
        <v>453</v>
      </c>
    </row>
    <row r="3" spans="1:3" s="315" customFormat="1" ht="24">
      <c r="A3" s="316" t="s">
        <v>426</v>
      </c>
      <c r="B3" s="265" t="s">
        <v>490</v>
      </c>
      <c r="C3" s="317"/>
    </row>
    <row r="4" spans="1:3" s="318" customFormat="1" ht="15.75" customHeight="1">
      <c r="A4" s="267"/>
      <c r="B4" s="267"/>
      <c r="C4" s="268" t="str">
        <f>'9.4.1. sz. mell'!C4</f>
        <v>Forintban!</v>
      </c>
    </row>
    <row r="5" spans="1:3" ht="12.75">
      <c r="A5" s="270" t="s">
        <v>428</v>
      </c>
      <c r="B5" s="271" t="s">
        <v>429</v>
      </c>
      <c r="C5" s="319" t="s">
        <v>430</v>
      </c>
    </row>
    <row r="6" spans="1:3" s="320" customFormat="1" ht="12.75" customHeight="1">
      <c r="A6" s="273"/>
      <c r="B6" s="274" t="s">
        <v>19</v>
      </c>
      <c r="C6" s="275" t="s">
        <v>20</v>
      </c>
    </row>
    <row r="7" spans="1:3" s="320" customFormat="1" ht="15.75" customHeight="1">
      <c r="A7" s="277"/>
      <c r="B7" s="278" t="s">
        <v>285</v>
      </c>
      <c r="C7" s="321"/>
    </row>
    <row r="8" spans="1:3" s="323" customFormat="1" ht="12" customHeight="1">
      <c r="A8" s="273" t="s">
        <v>21</v>
      </c>
      <c r="B8" s="322" t="s">
        <v>461</v>
      </c>
      <c r="C8" s="118">
        <f>SUM(C9:C19)</f>
        <v>16919943</v>
      </c>
    </row>
    <row r="9" spans="1:3" s="323" customFormat="1" ht="12" customHeight="1">
      <c r="A9" s="324" t="s">
        <v>23</v>
      </c>
      <c r="B9" s="58" t="s">
        <v>82</v>
      </c>
      <c r="C9" s="325">
        <v>13322790</v>
      </c>
    </row>
    <row r="10" spans="1:3" s="323" customFormat="1" ht="12" customHeight="1">
      <c r="A10" s="326" t="s">
        <v>25</v>
      </c>
      <c r="B10" s="60" t="s">
        <v>84</v>
      </c>
      <c r="C10" s="107"/>
    </row>
    <row r="11" spans="1:3" s="323" customFormat="1" ht="12" customHeight="1">
      <c r="A11" s="326" t="s">
        <v>27</v>
      </c>
      <c r="B11" s="60" t="s">
        <v>86</v>
      </c>
      <c r="C11" s="107"/>
    </row>
    <row r="12" spans="1:3" s="323" customFormat="1" ht="12" customHeight="1">
      <c r="A12" s="326" t="s">
        <v>29</v>
      </c>
      <c r="B12" s="60" t="s">
        <v>88</v>
      </c>
      <c r="C12" s="107"/>
    </row>
    <row r="13" spans="1:3" s="323" customFormat="1" ht="12" customHeight="1">
      <c r="A13" s="326" t="s">
        <v>31</v>
      </c>
      <c r="B13" s="60" t="s">
        <v>90</v>
      </c>
      <c r="C13" s="107"/>
    </row>
    <row r="14" spans="1:3" s="323" customFormat="1" ht="12" customHeight="1">
      <c r="A14" s="326" t="s">
        <v>33</v>
      </c>
      <c r="B14" s="60" t="s">
        <v>462</v>
      </c>
      <c r="C14" s="107">
        <v>3597153</v>
      </c>
    </row>
    <row r="15" spans="1:3" s="323" customFormat="1" ht="12" customHeight="1">
      <c r="A15" s="326" t="s">
        <v>198</v>
      </c>
      <c r="B15" s="78" t="s">
        <v>463</v>
      </c>
      <c r="C15" s="107"/>
    </row>
    <row r="16" spans="1:3" s="323" customFormat="1" ht="12" customHeight="1">
      <c r="A16" s="326" t="s">
        <v>200</v>
      </c>
      <c r="B16" s="60" t="s">
        <v>464</v>
      </c>
      <c r="C16" s="122"/>
    </row>
    <row r="17" spans="1:3" s="327" customFormat="1" ht="12" customHeight="1">
      <c r="A17" s="326" t="s">
        <v>202</v>
      </c>
      <c r="B17" s="60" t="s">
        <v>98</v>
      </c>
      <c r="C17" s="107"/>
    </row>
    <row r="18" spans="1:3" s="327" customFormat="1" ht="12" customHeight="1">
      <c r="A18" s="326" t="s">
        <v>204</v>
      </c>
      <c r="B18" s="60" t="s">
        <v>100</v>
      </c>
      <c r="C18" s="114"/>
    </row>
    <row r="19" spans="1:3" s="327" customFormat="1" ht="12" customHeight="1">
      <c r="A19" s="326" t="s">
        <v>206</v>
      </c>
      <c r="B19" s="78" t="s">
        <v>102</v>
      </c>
      <c r="C19" s="114"/>
    </row>
    <row r="20" spans="1:3" s="323" customFormat="1" ht="12" customHeight="1">
      <c r="A20" s="273" t="s">
        <v>35</v>
      </c>
      <c r="B20" s="322" t="s">
        <v>465</v>
      </c>
      <c r="C20" s="118">
        <f>SUM(C21:C23)</f>
        <v>0</v>
      </c>
    </row>
    <row r="21" spans="1:3" s="327" customFormat="1" ht="12" customHeight="1">
      <c r="A21" s="326" t="s">
        <v>37</v>
      </c>
      <c r="B21" s="77" t="s">
        <v>38</v>
      </c>
      <c r="C21" s="107"/>
    </row>
    <row r="22" spans="1:3" s="327" customFormat="1" ht="12" customHeight="1">
      <c r="A22" s="326" t="s">
        <v>39</v>
      </c>
      <c r="B22" s="60" t="s">
        <v>466</v>
      </c>
      <c r="C22" s="107"/>
    </row>
    <row r="23" spans="1:3" s="327" customFormat="1" ht="12" customHeight="1">
      <c r="A23" s="326" t="s">
        <v>41</v>
      </c>
      <c r="B23" s="60" t="s">
        <v>467</v>
      </c>
      <c r="C23" s="107"/>
    </row>
    <row r="24" spans="1:3" s="327" customFormat="1" ht="12" customHeight="1">
      <c r="A24" s="326" t="s">
        <v>43</v>
      </c>
      <c r="B24" s="60" t="s">
        <v>491</v>
      </c>
      <c r="C24" s="107"/>
    </row>
    <row r="25" spans="1:3" s="327" customFormat="1" ht="12" customHeight="1">
      <c r="A25" s="273" t="s">
        <v>49</v>
      </c>
      <c r="B25" s="19" t="s">
        <v>295</v>
      </c>
      <c r="C25" s="328"/>
    </row>
    <row r="26" spans="1:3" s="327" customFormat="1" ht="12" customHeight="1">
      <c r="A26" s="273" t="s">
        <v>246</v>
      </c>
      <c r="B26" s="19" t="s">
        <v>492</v>
      </c>
      <c r="C26" s="118">
        <f>+C27+C28</f>
        <v>0</v>
      </c>
    </row>
    <row r="27" spans="1:3" s="327" customFormat="1" ht="12" customHeight="1">
      <c r="A27" s="329" t="s">
        <v>65</v>
      </c>
      <c r="B27" s="77" t="s">
        <v>466</v>
      </c>
      <c r="C27" s="103"/>
    </row>
    <row r="28" spans="1:3" s="327" customFormat="1" ht="12" customHeight="1">
      <c r="A28" s="329" t="s">
        <v>67</v>
      </c>
      <c r="B28" s="60" t="s">
        <v>470</v>
      </c>
      <c r="C28" s="122"/>
    </row>
    <row r="29" spans="1:3" s="327" customFormat="1" ht="12" customHeight="1">
      <c r="A29" s="326" t="s">
        <v>69</v>
      </c>
      <c r="B29" s="330" t="s">
        <v>493</v>
      </c>
      <c r="C29" s="331"/>
    </row>
    <row r="30" spans="1:3" s="327" customFormat="1" ht="12" customHeight="1">
      <c r="A30" s="273" t="s">
        <v>79</v>
      </c>
      <c r="B30" s="19" t="s">
        <v>472</v>
      </c>
      <c r="C30" s="118">
        <f>+C31+C32+C33</f>
        <v>0</v>
      </c>
    </row>
    <row r="31" spans="1:3" s="327" customFormat="1" ht="12" customHeight="1">
      <c r="A31" s="329" t="s">
        <v>81</v>
      </c>
      <c r="B31" s="77" t="s">
        <v>106</v>
      </c>
      <c r="C31" s="103"/>
    </row>
    <row r="32" spans="1:3" s="327" customFormat="1" ht="12" customHeight="1">
      <c r="A32" s="329" t="s">
        <v>83</v>
      </c>
      <c r="B32" s="60" t="s">
        <v>108</v>
      </c>
      <c r="C32" s="122"/>
    </row>
    <row r="33" spans="1:3" s="327" customFormat="1" ht="12" customHeight="1">
      <c r="A33" s="326" t="s">
        <v>85</v>
      </c>
      <c r="B33" s="330" t="s">
        <v>110</v>
      </c>
      <c r="C33" s="331"/>
    </row>
    <row r="34" spans="1:3" s="323" customFormat="1" ht="12" customHeight="1">
      <c r="A34" s="273" t="s">
        <v>103</v>
      </c>
      <c r="B34" s="19" t="s">
        <v>297</v>
      </c>
      <c r="C34" s="328"/>
    </row>
    <row r="35" spans="1:3" s="323" customFormat="1" ht="12" customHeight="1">
      <c r="A35" s="273" t="s">
        <v>263</v>
      </c>
      <c r="B35" s="19" t="s">
        <v>473</v>
      </c>
      <c r="C35" s="332"/>
    </row>
    <row r="36" spans="1:3" s="323" customFormat="1" ht="12" customHeight="1">
      <c r="A36" s="273" t="s">
        <v>125</v>
      </c>
      <c r="B36" s="19" t="s">
        <v>494</v>
      </c>
      <c r="C36" s="297">
        <f>+C8+C20+C25+C26+C30+C34+C35</f>
        <v>16919943</v>
      </c>
    </row>
    <row r="37" spans="1:3" s="323" customFormat="1" ht="12" customHeight="1">
      <c r="A37" s="333" t="s">
        <v>272</v>
      </c>
      <c r="B37" s="19" t="s">
        <v>475</v>
      </c>
      <c r="C37" s="297">
        <f>+C38+C39+C40</f>
        <v>648619</v>
      </c>
    </row>
    <row r="38" spans="1:3" s="323" customFormat="1" ht="12" customHeight="1">
      <c r="A38" s="329" t="s">
        <v>476</v>
      </c>
      <c r="B38" s="77" t="s">
        <v>351</v>
      </c>
      <c r="C38" s="103"/>
    </row>
    <row r="39" spans="1:3" s="323" customFormat="1" ht="12" customHeight="1">
      <c r="A39" s="329" t="s">
        <v>477</v>
      </c>
      <c r="B39" s="60" t="s">
        <v>478</v>
      </c>
      <c r="C39" s="122"/>
    </row>
    <row r="40" spans="1:3" s="327" customFormat="1" ht="12" customHeight="1">
      <c r="A40" s="326" t="s">
        <v>479</v>
      </c>
      <c r="B40" s="330" t="s">
        <v>480</v>
      </c>
      <c r="C40" s="331">
        <v>648619</v>
      </c>
    </row>
    <row r="41" spans="1:3" s="327" customFormat="1" ht="15" customHeight="1">
      <c r="A41" s="333" t="s">
        <v>274</v>
      </c>
      <c r="B41" s="334" t="s">
        <v>481</v>
      </c>
      <c r="C41" s="297">
        <f>+C36+C37</f>
        <v>17568562</v>
      </c>
    </row>
    <row r="42" spans="1:3" s="327" customFormat="1" ht="15" customHeight="1">
      <c r="A42" s="292"/>
      <c r="B42" s="293"/>
      <c r="C42" s="294"/>
    </row>
    <row r="43" spans="1:3" ht="12.75">
      <c r="A43" s="335"/>
      <c r="B43" s="336"/>
      <c r="C43" s="337"/>
    </row>
    <row r="44" spans="1:3" s="320" customFormat="1" ht="16.5" customHeight="1">
      <c r="A44" s="295"/>
      <c r="B44" s="296" t="s">
        <v>286</v>
      </c>
      <c r="C44" s="297"/>
    </row>
    <row r="45" spans="1:3" s="338" customFormat="1" ht="12" customHeight="1">
      <c r="A45" s="273" t="s">
        <v>21</v>
      </c>
      <c r="B45" s="19" t="s">
        <v>482</v>
      </c>
      <c r="C45" s="118">
        <f>SUM(C46:C50)</f>
        <v>17568562</v>
      </c>
    </row>
    <row r="46" spans="1:3" ht="12" customHeight="1">
      <c r="A46" s="326" t="s">
        <v>23</v>
      </c>
      <c r="B46" s="77" t="s">
        <v>191</v>
      </c>
      <c r="C46" s="103">
        <v>3410453</v>
      </c>
    </row>
    <row r="47" spans="1:3" ht="12" customHeight="1">
      <c r="A47" s="326" t="s">
        <v>25</v>
      </c>
      <c r="B47" s="60" t="s">
        <v>192</v>
      </c>
      <c r="C47" s="107">
        <v>811610</v>
      </c>
    </row>
    <row r="48" spans="1:3" ht="12" customHeight="1">
      <c r="A48" s="326" t="s">
        <v>27</v>
      </c>
      <c r="B48" s="60" t="s">
        <v>193</v>
      </c>
      <c r="C48" s="107">
        <v>13346499</v>
      </c>
    </row>
    <row r="49" spans="1:3" ht="12" customHeight="1">
      <c r="A49" s="326" t="s">
        <v>29</v>
      </c>
      <c r="B49" s="60" t="s">
        <v>194</v>
      </c>
      <c r="C49" s="107"/>
    </row>
    <row r="50" spans="1:3" ht="12" customHeight="1">
      <c r="A50" s="326" t="s">
        <v>31</v>
      </c>
      <c r="B50" s="60" t="s">
        <v>196</v>
      </c>
      <c r="C50" s="107"/>
    </row>
    <row r="51" spans="1:3" ht="12" customHeight="1">
      <c r="A51" s="273" t="s">
        <v>35</v>
      </c>
      <c r="B51" s="19" t="s">
        <v>483</v>
      </c>
      <c r="C51" s="118">
        <f>SUM(C52:C54)</f>
        <v>0</v>
      </c>
    </row>
    <row r="52" spans="1:3" s="338" customFormat="1" ht="12" customHeight="1">
      <c r="A52" s="326" t="s">
        <v>37</v>
      </c>
      <c r="B52" s="77" t="s">
        <v>227</v>
      </c>
      <c r="C52" s="103"/>
    </row>
    <row r="53" spans="1:3" ht="12" customHeight="1">
      <c r="A53" s="326" t="s">
        <v>39</v>
      </c>
      <c r="B53" s="60" t="s">
        <v>229</v>
      </c>
      <c r="C53" s="107"/>
    </row>
    <row r="54" spans="1:3" ht="12" customHeight="1">
      <c r="A54" s="326" t="s">
        <v>41</v>
      </c>
      <c r="B54" s="60" t="s">
        <v>484</v>
      </c>
      <c r="C54" s="107"/>
    </row>
    <row r="55" spans="1:3" ht="12" customHeight="1">
      <c r="A55" s="326" t="s">
        <v>43</v>
      </c>
      <c r="B55" s="60" t="s">
        <v>485</v>
      </c>
      <c r="C55" s="107"/>
    </row>
    <row r="56" spans="1:3" ht="15" customHeight="1">
      <c r="A56" s="273" t="s">
        <v>49</v>
      </c>
      <c r="B56" s="19" t="s">
        <v>486</v>
      </c>
      <c r="C56" s="328"/>
    </row>
    <row r="57" spans="1:3" ht="12.75">
      <c r="A57" s="273" t="s">
        <v>246</v>
      </c>
      <c r="B57" s="339" t="s">
        <v>487</v>
      </c>
      <c r="C57" s="118">
        <f>+C45+C51+C56</f>
        <v>17568562</v>
      </c>
    </row>
    <row r="58" ht="15" customHeight="1">
      <c r="C58" s="340"/>
    </row>
    <row r="59" spans="1:3" ht="14.25" customHeight="1">
      <c r="A59" s="306" t="s">
        <v>448</v>
      </c>
      <c r="B59" s="307"/>
      <c r="C59" s="308">
        <v>4</v>
      </c>
    </row>
    <row r="60" spans="1:3" ht="12.75">
      <c r="A60" s="306" t="s">
        <v>449</v>
      </c>
      <c r="B60" s="307"/>
      <c r="C60" s="30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C60"/>
  <sheetViews>
    <sheetView zoomScale="128" zoomScaleNormal="128" workbookViewId="0" topLeftCell="A1">
      <selection activeCell="C41" sqref="C41"/>
    </sheetView>
  </sheetViews>
  <sheetFormatPr defaultColWidth="9.00390625" defaultRowHeight="12.75"/>
  <cols>
    <col min="1" max="1" width="13.875" style="310" customWidth="1"/>
    <col min="2" max="2" width="79.125" style="311" customWidth="1"/>
    <col min="3" max="3" width="25.00390625" style="311" customWidth="1"/>
    <col min="4" max="16384" width="9.375" style="311" customWidth="1"/>
  </cols>
  <sheetData>
    <row r="1" spans="1:3" s="313" customFormat="1" ht="21" customHeight="1">
      <c r="A1" s="256"/>
      <c r="B1" s="257"/>
      <c r="C1" s="312" t="str">
        <f>+CONCATENATE("9.4. melléklet a ……/",LEFT(ÖSSZEFÜGGÉSEK!A5,4),". (….) önkormányzati rendelethez")</f>
        <v>9.4. melléklet a ……/2017. (….) önkormányzati rendelethez</v>
      </c>
    </row>
    <row r="2" spans="1:3" s="315" customFormat="1" ht="36">
      <c r="A2" s="260" t="s">
        <v>458</v>
      </c>
      <c r="B2" s="261" t="s">
        <v>495</v>
      </c>
      <c r="C2" s="314" t="s">
        <v>453</v>
      </c>
    </row>
    <row r="3" spans="1:3" s="315" customFormat="1" ht="24">
      <c r="A3" s="316" t="s">
        <v>426</v>
      </c>
      <c r="B3" s="265" t="s">
        <v>427</v>
      </c>
      <c r="C3" s="317" t="s">
        <v>425</v>
      </c>
    </row>
    <row r="4" spans="1:3" s="318" customFormat="1" ht="15.75" customHeight="1">
      <c r="A4" s="267"/>
      <c r="B4" s="265" t="s">
        <v>460</v>
      </c>
      <c r="C4" s="268" t="str">
        <f>'9.4.2. sz. mell'!C4</f>
        <v>Forintban!</v>
      </c>
    </row>
    <row r="5" spans="1:3" ht="12.75">
      <c r="A5" s="270" t="s">
        <v>428</v>
      </c>
      <c r="B5" s="271" t="s">
        <v>429</v>
      </c>
      <c r="C5" s="319" t="s">
        <v>430</v>
      </c>
    </row>
    <row r="6" spans="1:3" s="320" customFormat="1" ht="12.75" customHeight="1">
      <c r="A6" s="273"/>
      <c r="B6" s="274" t="s">
        <v>19</v>
      </c>
      <c r="C6" s="275" t="s">
        <v>20</v>
      </c>
    </row>
    <row r="7" spans="1:3" s="320" customFormat="1" ht="15.75" customHeight="1">
      <c r="A7" s="277"/>
      <c r="B7" s="278" t="s">
        <v>285</v>
      </c>
      <c r="C7" s="321"/>
    </row>
    <row r="8" spans="1:3" s="323" customFormat="1" ht="12" customHeight="1">
      <c r="A8" s="273" t="s">
        <v>21</v>
      </c>
      <c r="B8" s="322" t="s">
        <v>461</v>
      </c>
      <c r="C8" s="118">
        <f>SUM(C9:C19)</f>
        <v>590000</v>
      </c>
    </row>
    <row r="9" spans="1:3" s="323" customFormat="1" ht="12" customHeight="1">
      <c r="A9" s="324" t="s">
        <v>23</v>
      </c>
      <c r="B9" s="58" t="s">
        <v>82</v>
      </c>
      <c r="C9" s="325"/>
    </row>
    <row r="10" spans="1:3" s="323" customFormat="1" ht="12" customHeight="1">
      <c r="A10" s="326" t="s">
        <v>25</v>
      </c>
      <c r="B10" s="60" t="s">
        <v>84</v>
      </c>
      <c r="C10" s="107">
        <v>190000</v>
      </c>
    </row>
    <row r="11" spans="1:3" s="323" customFormat="1" ht="12" customHeight="1">
      <c r="A11" s="326" t="s">
        <v>27</v>
      </c>
      <c r="B11" s="60" t="s">
        <v>86</v>
      </c>
      <c r="C11" s="107">
        <v>400000</v>
      </c>
    </row>
    <row r="12" spans="1:3" s="323" customFormat="1" ht="12" customHeight="1">
      <c r="A12" s="326" t="s">
        <v>29</v>
      </c>
      <c r="B12" s="60" t="s">
        <v>88</v>
      </c>
      <c r="C12" s="107"/>
    </row>
    <row r="13" spans="1:3" s="323" customFormat="1" ht="12" customHeight="1">
      <c r="A13" s="326" t="s">
        <v>31</v>
      </c>
      <c r="B13" s="60" t="s">
        <v>90</v>
      </c>
      <c r="C13" s="107"/>
    </row>
    <row r="14" spans="1:3" s="323" customFormat="1" ht="12" customHeight="1">
      <c r="A14" s="326" t="s">
        <v>33</v>
      </c>
      <c r="B14" s="60" t="s">
        <v>462</v>
      </c>
      <c r="C14" s="107"/>
    </row>
    <row r="15" spans="1:3" s="323" customFormat="1" ht="12" customHeight="1">
      <c r="A15" s="326" t="s">
        <v>198</v>
      </c>
      <c r="B15" s="78" t="s">
        <v>463</v>
      </c>
      <c r="C15" s="107"/>
    </row>
    <row r="16" spans="1:3" s="323" customFormat="1" ht="12" customHeight="1">
      <c r="A16" s="326" t="s">
        <v>200</v>
      </c>
      <c r="B16" s="60" t="s">
        <v>464</v>
      </c>
      <c r="C16" s="122"/>
    </row>
    <row r="17" spans="1:3" s="327" customFormat="1" ht="12" customHeight="1">
      <c r="A17" s="326" t="s">
        <v>202</v>
      </c>
      <c r="B17" s="60" t="s">
        <v>98</v>
      </c>
      <c r="C17" s="107"/>
    </row>
    <row r="18" spans="1:3" s="327" customFormat="1" ht="12" customHeight="1">
      <c r="A18" s="326" t="s">
        <v>204</v>
      </c>
      <c r="B18" s="60" t="s">
        <v>100</v>
      </c>
      <c r="C18" s="114"/>
    </row>
    <row r="19" spans="1:3" s="327" customFormat="1" ht="12" customHeight="1">
      <c r="A19" s="326" t="s">
        <v>206</v>
      </c>
      <c r="B19" s="78" t="s">
        <v>102</v>
      </c>
      <c r="C19" s="114"/>
    </row>
    <row r="20" spans="1:3" s="323" customFormat="1" ht="12" customHeight="1">
      <c r="A20" s="273" t="s">
        <v>35</v>
      </c>
      <c r="B20" s="322" t="s">
        <v>465</v>
      </c>
      <c r="C20" s="118">
        <f>SUM(C21:C23)</f>
        <v>0</v>
      </c>
    </row>
    <row r="21" spans="1:3" s="327" customFormat="1" ht="12" customHeight="1">
      <c r="A21" s="326" t="s">
        <v>37</v>
      </c>
      <c r="B21" s="77" t="s">
        <v>38</v>
      </c>
      <c r="C21" s="107"/>
    </row>
    <row r="22" spans="1:3" s="327" customFormat="1" ht="12" customHeight="1">
      <c r="A22" s="326" t="s">
        <v>39</v>
      </c>
      <c r="B22" s="60" t="s">
        <v>466</v>
      </c>
      <c r="C22" s="107"/>
    </row>
    <row r="23" spans="1:3" s="327" customFormat="1" ht="12" customHeight="1">
      <c r="A23" s="326" t="s">
        <v>41</v>
      </c>
      <c r="B23" s="60" t="s">
        <v>467</v>
      </c>
      <c r="C23" s="107"/>
    </row>
    <row r="24" spans="1:3" s="327" customFormat="1" ht="12" customHeight="1">
      <c r="A24" s="326" t="s">
        <v>43</v>
      </c>
      <c r="B24" s="60" t="s">
        <v>491</v>
      </c>
      <c r="C24" s="107"/>
    </row>
    <row r="25" spans="1:3" s="327" customFormat="1" ht="12" customHeight="1">
      <c r="A25" s="273" t="s">
        <v>49</v>
      </c>
      <c r="B25" s="19" t="s">
        <v>295</v>
      </c>
      <c r="C25" s="328"/>
    </row>
    <row r="26" spans="1:3" s="327" customFormat="1" ht="12" customHeight="1">
      <c r="A26" s="273" t="s">
        <v>246</v>
      </c>
      <c r="B26" s="19" t="s">
        <v>492</v>
      </c>
      <c r="C26" s="118">
        <f>+C27+C28</f>
        <v>0</v>
      </c>
    </row>
    <row r="27" spans="1:3" s="327" customFormat="1" ht="12" customHeight="1">
      <c r="A27" s="329" t="s">
        <v>65</v>
      </c>
      <c r="B27" s="77" t="s">
        <v>466</v>
      </c>
      <c r="C27" s="103"/>
    </row>
    <row r="28" spans="1:3" s="327" customFormat="1" ht="12" customHeight="1">
      <c r="A28" s="329" t="s">
        <v>67</v>
      </c>
      <c r="B28" s="60" t="s">
        <v>470</v>
      </c>
      <c r="C28" s="122"/>
    </row>
    <row r="29" spans="1:3" s="327" customFormat="1" ht="12" customHeight="1">
      <c r="A29" s="326" t="s">
        <v>69</v>
      </c>
      <c r="B29" s="330" t="s">
        <v>493</v>
      </c>
      <c r="C29" s="331"/>
    </row>
    <row r="30" spans="1:3" s="327" customFormat="1" ht="12" customHeight="1">
      <c r="A30" s="273" t="s">
        <v>79</v>
      </c>
      <c r="B30" s="19" t="s">
        <v>472</v>
      </c>
      <c r="C30" s="118">
        <f>+C31+C32+C33</f>
        <v>0</v>
      </c>
    </row>
    <row r="31" spans="1:3" s="327" customFormat="1" ht="12" customHeight="1">
      <c r="A31" s="329" t="s">
        <v>81</v>
      </c>
      <c r="B31" s="77" t="s">
        <v>106</v>
      </c>
      <c r="C31" s="103"/>
    </row>
    <row r="32" spans="1:3" s="327" customFormat="1" ht="12" customHeight="1">
      <c r="A32" s="329" t="s">
        <v>83</v>
      </c>
      <c r="B32" s="60" t="s">
        <v>108</v>
      </c>
      <c r="C32" s="122"/>
    </row>
    <row r="33" spans="1:3" s="327" customFormat="1" ht="12" customHeight="1">
      <c r="A33" s="326" t="s">
        <v>85</v>
      </c>
      <c r="B33" s="330" t="s">
        <v>110</v>
      </c>
      <c r="C33" s="331"/>
    </row>
    <row r="34" spans="1:3" s="323" customFormat="1" ht="12" customHeight="1">
      <c r="A34" s="273" t="s">
        <v>103</v>
      </c>
      <c r="B34" s="19" t="s">
        <v>297</v>
      </c>
      <c r="C34" s="328"/>
    </row>
    <row r="35" spans="1:3" s="323" customFormat="1" ht="12" customHeight="1">
      <c r="A35" s="273" t="s">
        <v>263</v>
      </c>
      <c r="B35" s="19" t="s">
        <v>473</v>
      </c>
      <c r="C35" s="332"/>
    </row>
    <row r="36" spans="1:3" s="323" customFormat="1" ht="12" customHeight="1">
      <c r="A36" s="273" t="s">
        <v>125</v>
      </c>
      <c r="B36" s="19" t="s">
        <v>494</v>
      </c>
      <c r="C36" s="297">
        <f>+C8+C20+C25+C26+C30+C34+C35</f>
        <v>590000</v>
      </c>
    </row>
    <row r="37" spans="1:3" s="323" customFormat="1" ht="12" customHeight="1">
      <c r="A37" s="333" t="s">
        <v>272</v>
      </c>
      <c r="B37" s="19" t="s">
        <v>475</v>
      </c>
      <c r="C37" s="297">
        <f>+C38+C39+C40</f>
        <v>104612162</v>
      </c>
    </row>
    <row r="38" spans="1:3" s="323" customFormat="1" ht="12" customHeight="1">
      <c r="A38" s="329" t="s">
        <v>476</v>
      </c>
      <c r="B38" s="77" t="s">
        <v>351</v>
      </c>
      <c r="C38" s="103"/>
    </row>
    <row r="39" spans="1:3" s="323" customFormat="1" ht="12" customHeight="1">
      <c r="A39" s="329" t="s">
        <v>477</v>
      </c>
      <c r="B39" s="60" t="s">
        <v>478</v>
      </c>
      <c r="C39" s="122"/>
    </row>
    <row r="40" spans="1:3" s="327" customFormat="1" ht="12" customHeight="1">
      <c r="A40" s="326" t="s">
        <v>479</v>
      </c>
      <c r="B40" s="330" t="s">
        <v>480</v>
      </c>
      <c r="C40" s="331">
        <v>104612162</v>
      </c>
    </row>
    <row r="41" spans="1:3" s="327" customFormat="1" ht="15" customHeight="1">
      <c r="A41" s="333" t="s">
        <v>274</v>
      </c>
      <c r="B41" s="334" t="s">
        <v>481</v>
      </c>
      <c r="C41" s="297">
        <f>+C36+C37</f>
        <v>105202162</v>
      </c>
    </row>
    <row r="42" spans="1:3" s="327" customFormat="1" ht="15" customHeight="1">
      <c r="A42" s="292"/>
      <c r="B42" s="293"/>
      <c r="C42" s="294"/>
    </row>
    <row r="43" spans="1:3" ht="12.75">
      <c r="A43" s="335"/>
      <c r="B43" s="336"/>
      <c r="C43" s="337"/>
    </row>
    <row r="44" spans="1:3" s="320" customFormat="1" ht="16.5" customHeight="1">
      <c r="A44" s="295"/>
      <c r="B44" s="296" t="s">
        <v>286</v>
      </c>
      <c r="C44" s="297"/>
    </row>
    <row r="45" spans="1:3" s="338" customFormat="1" ht="12" customHeight="1">
      <c r="A45" s="273" t="s">
        <v>21</v>
      </c>
      <c r="B45" s="19" t="s">
        <v>482</v>
      </c>
      <c r="C45" s="118">
        <f>SUM(C46:C50)</f>
        <v>105202162</v>
      </c>
    </row>
    <row r="46" spans="1:3" ht="12" customHeight="1">
      <c r="A46" s="326" t="s">
        <v>23</v>
      </c>
      <c r="B46" s="77" t="s">
        <v>191</v>
      </c>
      <c r="C46" s="103">
        <v>70181382</v>
      </c>
    </row>
    <row r="47" spans="1:3" ht="12" customHeight="1">
      <c r="A47" s="326" t="s">
        <v>25</v>
      </c>
      <c r="B47" s="60" t="s">
        <v>192</v>
      </c>
      <c r="C47" s="107">
        <v>16001780</v>
      </c>
    </row>
    <row r="48" spans="1:3" ht="12" customHeight="1">
      <c r="A48" s="326" t="s">
        <v>27</v>
      </c>
      <c r="B48" s="60" t="s">
        <v>193</v>
      </c>
      <c r="C48" s="107">
        <v>19019000</v>
      </c>
    </row>
    <row r="49" spans="1:3" ht="12" customHeight="1">
      <c r="A49" s="326" t="s">
        <v>29</v>
      </c>
      <c r="B49" s="60" t="s">
        <v>194</v>
      </c>
      <c r="C49" s="107"/>
    </row>
    <row r="50" spans="1:3" ht="12" customHeight="1">
      <c r="A50" s="326" t="s">
        <v>31</v>
      </c>
      <c r="B50" s="60" t="s">
        <v>196</v>
      </c>
      <c r="C50" s="107"/>
    </row>
    <row r="51" spans="1:3" ht="12" customHeight="1">
      <c r="A51" s="273" t="s">
        <v>35</v>
      </c>
      <c r="B51" s="19" t="s">
        <v>483</v>
      </c>
      <c r="C51" s="118">
        <f>SUM(C52:C54)</f>
        <v>0</v>
      </c>
    </row>
    <row r="52" spans="1:3" s="338" customFormat="1" ht="12" customHeight="1">
      <c r="A52" s="326" t="s">
        <v>37</v>
      </c>
      <c r="B52" s="77" t="s">
        <v>227</v>
      </c>
      <c r="C52" s="103"/>
    </row>
    <row r="53" spans="1:3" ht="12" customHeight="1">
      <c r="A53" s="326" t="s">
        <v>39</v>
      </c>
      <c r="B53" s="60" t="s">
        <v>229</v>
      </c>
      <c r="C53" s="107"/>
    </row>
    <row r="54" spans="1:3" ht="12" customHeight="1">
      <c r="A54" s="326" t="s">
        <v>41</v>
      </c>
      <c r="B54" s="60" t="s">
        <v>484</v>
      </c>
      <c r="C54" s="107"/>
    </row>
    <row r="55" spans="1:3" ht="12" customHeight="1">
      <c r="A55" s="326" t="s">
        <v>43</v>
      </c>
      <c r="B55" s="60" t="s">
        <v>485</v>
      </c>
      <c r="C55" s="107"/>
    </row>
    <row r="56" spans="1:3" ht="15" customHeight="1">
      <c r="A56" s="273" t="s">
        <v>49</v>
      </c>
      <c r="B56" s="19" t="s">
        <v>486</v>
      </c>
      <c r="C56" s="328"/>
    </row>
    <row r="57" spans="1:3" ht="12.75">
      <c r="A57" s="273" t="s">
        <v>246</v>
      </c>
      <c r="B57" s="339" t="s">
        <v>487</v>
      </c>
      <c r="C57" s="118">
        <f>+C45+C51+C56</f>
        <v>105202162</v>
      </c>
    </row>
    <row r="58" ht="15" customHeight="1">
      <c r="C58" s="340"/>
    </row>
    <row r="59" spans="1:3" ht="14.25" customHeight="1">
      <c r="A59" s="306" t="s">
        <v>448</v>
      </c>
      <c r="B59" s="307"/>
      <c r="C59" s="308">
        <v>23</v>
      </c>
    </row>
    <row r="60" spans="1:3" ht="12.75">
      <c r="A60" s="306" t="s">
        <v>449</v>
      </c>
      <c r="B60" s="307"/>
      <c r="C60" s="30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zoomScale="128" zoomScaleNormal="128" workbookViewId="0" topLeftCell="A1">
      <selection activeCell="I8" sqref="I8"/>
    </sheetView>
  </sheetViews>
  <sheetFormatPr defaultColWidth="9.00390625" defaultRowHeight="12.75"/>
  <cols>
    <col min="1" max="1" width="5.50390625" style="228" customWidth="1"/>
    <col min="2" max="2" width="33.125" style="228" customWidth="1"/>
    <col min="3" max="3" width="12.375" style="228" customWidth="1"/>
    <col min="4" max="4" width="11.50390625" style="228" customWidth="1"/>
    <col min="5" max="5" width="11.375" style="228" customWidth="1"/>
    <col min="6" max="6" width="11.00390625" style="228" customWidth="1"/>
    <col min="7" max="7" width="14.375" style="228" customWidth="1"/>
    <col min="8" max="16384" width="9.375" style="228" customWidth="1"/>
  </cols>
  <sheetData>
    <row r="1" spans="1:7" ht="43.5" customHeight="1">
      <c r="A1" s="588" t="s">
        <v>496</v>
      </c>
      <c r="B1" s="588"/>
      <c r="C1" s="588"/>
      <c r="D1" s="588"/>
      <c r="E1" s="588"/>
      <c r="F1" s="588"/>
      <c r="G1" s="588"/>
    </row>
    <row r="3" spans="1:7" s="343" customFormat="1" ht="27" customHeight="1">
      <c r="A3" s="341" t="s">
        <v>497</v>
      </c>
      <c r="B3" s="342"/>
      <c r="C3" s="589" t="s">
        <v>498</v>
      </c>
      <c r="D3" s="589"/>
      <c r="E3" s="589"/>
      <c r="F3" s="589"/>
      <c r="G3" s="589"/>
    </row>
    <row r="4" spans="1:7" s="343" customFormat="1" ht="15.75">
      <c r="A4" s="342"/>
      <c r="B4" s="342"/>
      <c r="C4" s="342"/>
      <c r="D4" s="342"/>
      <c r="E4" s="342"/>
      <c r="F4" s="342"/>
      <c r="G4" s="342"/>
    </row>
    <row r="5" spans="1:7" s="343" customFormat="1" ht="24.75" customHeight="1">
      <c r="A5" s="341" t="s">
        <v>499</v>
      </c>
      <c r="B5" s="342"/>
      <c r="C5" s="589" t="s">
        <v>498</v>
      </c>
      <c r="D5" s="589"/>
      <c r="E5" s="589"/>
      <c r="F5" s="589"/>
      <c r="G5" s="342"/>
    </row>
    <row r="6" spans="1:7" s="344" customFormat="1" ht="12.75">
      <c r="A6" s="229"/>
      <c r="B6" s="229"/>
      <c r="C6" s="229"/>
      <c r="D6" s="229"/>
      <c r="E6" s="229"/>
      <c r="F6" s="229"/>
      <c r="G6" s="229"/>
    </row>
    <row r="7" spans="1:7" s="348" customFormat="1" ht="15" customHeight="1">
      <c r="A7" s="345" t="s">
        <v>500</v>
      </c>
      <c r="B7" s="346"/>
      <c r="C7" s="346"/>
      <c r="D7" s="347"/>
      <c r="E7" s="347"/>
      <c r="F7" s="347"/>
      <c r="G7" s="347"/>
    </row>
    <row r="8" spans="1:7" s="348" customFormat="1" ht="15" customHeight="1">
      <c r="A8" s="345" t="s">
        <v>501</v>
      </c>
      <c r="B8" s="347"/>
      <c r="C8" s="347"/>
      <c r="D8" s="347"/>
      <c r="E8" s="347"/>
      <c r="F8" s="347"/>
      <c r="G8" s="349"/>
    </row>
    <row r="9" spans="1:7" s="353" customFormat="1" ht="42" customHeight="1">
      <c r="A9" s="350" t="s">
        <v>372</v>
      </c>
      <c r="B9" s="351" t="s">
        <v>502</v>
      </c>
      <c r="C9" s="351" t="s">
        <v>503</v>
      </c>
      <c r="D9" s="351" t="s">
        <v>504</v>
      </c>
      <c r="E9" s="351" t="s">
        <v>505</v>
      </c>
      <c r="F9" s="351" t="s">
        <v>506</v>
      </c>
      <c r="G9" s="352" t="s">
        <v>421</v>
      </c>
    </row>
    <row r="10" spans="1:7" ht="24" customHeight="1">
      <c r="A10" s="354" t="s">
        <v>21</v>
      </c>
      <c r="B10" s="355" t="s">
        <v>507</v>
      </c>
      <c r="C10" s="356"/>
      <c r="D10" s="356"/>
      <c r="E10" s="356"/>
      <c r="F10" s="356"/>
      <c r="G10" s="357">
        <f>SUM(C10:F10)</f>
        <v>0</v>
      </c>
    </row>
    <row r="11" spans="1:7" ht="24" customHeight="1">
      <c r="A11" s="358" t="s">
        <v>35</v>
      </c>
      <c r="B11" s="359" t="s">
        <v>508</v>
      </c>
      <c r="C11" s="360"/>
      <c r="D11" s="360"/>
      <c r="E11" s="360"/>
      <c r="F11" s="360"/>
      <c r="G11" s="361">
        <f aca="true" t="shared" si="0" ref="G11:G16">SUM(C11:F11)</f>
        <v>0</v>
      </c>
    </row>
    <row r="12" spans="1:7" ht="24" customHeight="1">
      <c r="A12" s="358" t="s">
        <v>49</v>
      </c>
      <c r="B12" s="359" t="s">
        <v>509</v>
      </c>
      <c r="C12" s="360"/>
      <c r="D12" s="360"/>
      <c r="E12" s="360"/>
      <c r="F12" s="360"/>
      <c r="G12" s="361">
        <f t="shared" si="0"/>
        <v>0</v>
      </c>
    </row>
    <row r="13" spans="1:7" ht="24" customHeight="1">
      <c r="A13" s="358" t="s">
        <v>246</v>
      </c>
      <c r="B13" s="359" t="s">
        <v>510</v>
      </c>
      <c r="C13" s="360"/>
      <c r="D13" s="360"/>
      <c r="E13" s="360"/>
      <c r="F13" s="360"/>
      <c r="G13" s="361">
        <f t="shared" si="0"/>
        <v>0</v>
      </c>
    </row>
    <row r="14" spans="1:7" ht="24" customHeight="1">
      <c r="A14" s="358" t="s">
        <v>79</v>
      </c>
      <c r="B14" s="359" t="s">
        <v>511</v>
      </c>
      <c r="C14" s="360"/>
      <c r="D14" s="360"/>
      <c r="E14" s="360"/>
      <c r="F14" s="360"/>
      <c r="G14" s="361">
        <f t="shared" si="0"/>
        <v>0</v>
      </c>
    </row>
    <row r="15" spans="1:7" ht="24" customHeight="1">
      <c r="A15" s="362" t="s">
        <v>103</v>
      </c>
      <c r="B15" s="363" t="s">
        <v>512</v>
      </c>
      <c r="C15" s="364"/>
      <c r="D15" s="364"/>
      <c r="E15" s="364"/>
      <c r="F15" s="364"/>
      <c r="G15" s="365">
        <f t="shared" si="0"/>
        <v>0</v>
      </c>
    </row>
    <row r="16" spans="1:7" s="370" customFormat="1" ht="24" customHeight="1">
      <c r="A16" s="366" t="s">
        <v>263</v>
      </c>
      <c r="B16" s="367" t="s">
        <v>421</v>
      </c>
      <c r="C16" s="368">
        <f>SUM(C10:C15)</f>
        <v>0</v>
      </c>
      <c r="D16" s="368">
        <f>SUM(D10:D15)</f>
        <v>0</v>
      </c>
      <c r="E16" s="368">
        <f>SUM(E10:E15)</f>
        <v>0</v>
      </c>
      <c r="F16" s="368">
        <f>SUM(F10:F15)</f>
        <v>0</v>
      </c>
      <c r="G16" s="369">
        <f t="shared" si="0"/>
        <v>0</v>
      </c>
    </row>
    <row r="17" spans="1:7" s="344" customFormat="1" ht="12.75">
      <c r="A17" s="229"/>
      <c r="B17" s="229"/>
      <c r="C17" s="229"/>
      <c r="D17" s="229"/>
      <c r="E17" s="229"/>
      <c r="F17" s="229"/>
      <c r="G17" s="229"/>
    </row>
    <row r="18" spans="1:7" s="344" customFormat="1" ht="12.75">
      <c r="A18" s="229"/>
      <c r="B18" s="229"/>
      <c r="C18" s="229"/>
      <c r="D18" s="229"/>
      <c r="E18" s="229"/>
      <c r="F18" s="229"/>
      <c r="G18" s="229"/>
    </row>
    <row r="19" spans="1:7" s="344" customFormat="1" ht="12.75">
      <c r="A19" s="229"/>
      <c r="B19" s="229"/>
      <c r="C19" s="229"/>
      <c r="D19" s="229"/>
      <c r="E19" s="229"/>
      <c r="F19" s="229"/>
      <c r="G19" s="229"/>
    </row>
    <row r="20" spans="1:7" s="344" customFormat="1" ht="15.75">
      <c r="A20" s="343" t="str">
        <f>+CONCATENATE("......................, ",LEFT(ÖSSZEFÜGGÉSEK!A5,4),". .......................... hó ..... nap")</f>
        <v>......................, 2017. .......................... hó ..... nap</v>
      </c>
      <c r="B20" s="229"/>
      <c r="C20" s="229"/>
      <c r="D20" s="229"/>
      <c r="E20" s="229"/>
      <c r="F20" s="229"/>
      <c r="G20" s="229"/>
    </row>
    <row r="21" spans="1:7" s="344" customFormat="1" ht="12.75">
      <c r="A21" s="229"/>
      <c r="B21" s="229"/>
      <c r="C21" s="229"/>
      <c r="D21" s="229"/>
      <c r="E21" s="229"/>
      <c r="F21" s="229"/>
      <c r="G21" s="229"/>
    </row>
    <row r="22" spans="1:7" ht="12.75">
      <c r="A22" s="229"/>
      <c r="B22" s="229"/>
      <c r="C22" s="229"/>
      <c r="D22" s="229"/>
      <c r="E22" s="229"/>
      <c r="F22" s="229"/>
      <c r="G22" s="229"/>
    </row>
    <row r="23" spans="1:7" ht="12.75">
      <c r="A23" s="229"/>
      <c r="B23" s="229"/>
      <c r="C23" s="344"/>
      <c r="D23" s="344"/>
      <c r="E23" s="344"/>
      <c r="F23" s="344"/>
      <c r="G23" s="229"/>
    </row>
    <row r="24" spans="1:7" ht="13.5">
      <c r="A24" s="229"/>
      <c r="B24" s="229"/>
      <c r="C24" s="371"/>
      <c r="D24" s="372" t="s">
        <v>513</v>
      </c>
      <c r="E24" s="372"/>
      <c r="F24" s="371"/>
      <c r="G24" s="229"/>
    </row>
    <row r="25" spans="3:6" ht="13.5">
      <c r="C25" s="373"/>
      <c r="D25" s="374"/>
      <c r="E25" s="374"/>
      <c r="F25" s="373"/>
    </row>
    <row r="26" spans="3:6" ht="13.5">
      <c r="C26" s="373"/>
      <c r="D26" s="374"/>
      <c r="E26" s="374"/>
      <c r="F26" s="373"/>
    </row>
  </sheetData>
  <sheetProtection selectLockedCells="1" selectUnlockedCells="1"/>
  <mergeCells count="3">
    <mergeCell ref="A1:G1"/>
    <mergeCell ref="C3:G3"/>
    <mergeCell ref="C5:F5"/>
  </mergeCells>
  <printOptions horizontalCentered="1"/>
  <pageMargins left="0.7875" right="0.7875" top="1.14166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10. melléklet a ……/2017. (….)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G167"/>
  <sheetViews>
    <sheetView zoomScale="128" zoomScaleNormal="128" zoomScaleSheetLayoutView="100" workbookViewId="0" topLeftCell="A1">
      <selection activeCell="G114" sqref="G114"/>
    </sheetView>
  </sheetViews>
  <sheetFormatPr defaultColWidth="9.00390625" defaultRowHeight="12.75"/>
  <cols>
    <col min="1" max="1" width="9.00390625" style="375" customWidth="1"/>
    <col min="2" max="2" width="75.875" style="375" customWidth="1"/>
    <col min="3" max="3" width="15.50390625" style="376" customWidth="1"/>
    <col min="4" max="5" width="15.50390625" style="375" customWidth="1"/>
    <col min="6" max="6" width="9.00390625" style="377" customWidth="1"/>
    <col min="7" max="16384" width="9.375" style="377" customWidth="1"/>
  </cols>
  <sheetData>
    <row r="1" spans="1:5" ht="15.75" customHeight="1">
      <c r="A1" s="561" t="s">
        <v>14</v>
      </c>
      <c r="B1" s="561"/>
      <c r="C1" s="561"/>
      <c r="D1" s="561"/>
      <c r="E1" s="561"/>
    </row>
    <row r="2" spans="1:5" ht="15.75" customHeight="1">
      <c r="A2" s="560" t="s">
        <v>15</v>
      </c>
      <c r="B2" s="560"/>
      <c r="D2" s="9"/>
      <c r="E2" s="10"/>
    </row>
    <row r="3" spans="1:5" ht="37.5" customHeight="1">
      <c r="A3" s="11" t="s">
        <v>17</v>
      </c>
      <c r="B3" s="12" t="s">
        <v>18</v>
      </c>
      <c r="C3" s="12" t="str">
        <f>+CONCATENATE(LEFT(ÖSSZEFÜGGÉSEK!A5,4)-2,". évi tény")</f>
        <v>2015. évi tény</v>
      </c>
      <c r="D3" s="378" t="str">
        <f>+CONCATENATE(LEFT(ÖSSZEFÜGGÉSEK!A5,4)-1,". évi várható")</f>
        <v>2016. évi várható</v>
      </c>
      <c r="E3" s="379" t="str">
        <f>+'1.1.sz.mell.'!C3</f>
        <v>2017. évi előirányzat</v>
      </c>
    </row>
    <row r="4" spans="1:5" s="381" customFormat="1" ht="12" customHeight="1">
      <c r="A4" s="51" t="s">
        <v>19</v>
      </c>
      <c r="B4" s="52" t="s">
        <v>20</v>
      </c>
      <c r="C4" s="52" t="s">
        <v>288</v>
      </c>
      <c r="D4" s="52" t="s">
        <v>289</v>
      </c>
      <c r="E4" s="380" t="s">
        <v>376</v>
      </c>
    </row>
    <row r="5" spans="1:5" s="384" customFormat="1" ht="12" customHeight="1">
      <c r="A5" s="18" t="s">
        <v>21</v>
      </c>
      <c r="B5" s="19" t="s">
        <v>22</v>
      </c>
      <c r="C5" s="382">
        <f>+C6+C7+C8+C9+C10+C11</f>
        <v>404468000</v>
      </c>
      <c r="D5" s="382">
        <f>+D6+D7+D8+D9+D10+D11</f>
        <v>424729849</v>
      </c>
      <c r="E5" s="383">
        <f>+E6+E7+E8+E9+E10+E11</f>
        <v>406399386</v>
      </c>
    </row>
    <row r="6" spans="1:5" s="384" customFormat="1" ht="12" customHeight="1">
      <c r="A6" s="22" t="s">
        <v>23</v>
      </c>
      <c r="B6" s="23" t="s">
        <v>24</v>
      </c>
      <c r="C6" s="385">
        <v>153694000</v>
      </c>
      <c r="D6" s="385">
        <v>176306866</v>
      </c>
      <c r="E6" s="386">
        <v>168076061</v>
      </c>
    </row>
    <row r="7" spans="1:5" s="384" customFormat="1" ht="12" customHeight="1">
      <c r="A7" s="25" t="s">
        <v>25</v>
      </c>
      <c r="B7" s="26" t="s">
        <v>26</v>
      </c>
      <c r="C7" s="387">
        <v>89574000</v>
      </c>
      <c r="D7" s="387">
        <v>90019433</v>
      </c>
      <c r="E7" s="74">
        <v>82715372</v>
      </c>
    </row>
    <row r="8" spans="1:5" s="384" customFormat="1" ht="12" customHeight="1">
      <c r="A8" s="25" t="s">
        <v>27</v>
      </c>
      <c r="B8" s="26" t="s">
        <v>514</v>
      </c>
      <c r="C8" s="387">
        <v>134780000</v>
      </c>
      <c r="D8" s="387">
        <v>128771853</v>
      </c>
      <c r="E8" s="74">
        <v>150078953</v>
      </c>
    </row>
    <row r="9" spans="1:5" s="384" customFormat="1" ht="12" customHeight="1">
      <c r="A9" s="25" t="s">
        <v>29</v>
      </c>
      <c r="B9" s="26" t="s">
        <v>30</v>
      </c>
      <c r="C9" s="387">
        <v>5680000</v>
      </c>
      <c r="D9" s="387">
        <v>5670639</v>
      </c>
      <c r="E9" s="74">
        <v>5529000</v>
      </c>
    </row>
    <row r="10" spans="1:5" s="384" customFormat="1" ht="12" customHeight="1">
      <c r="A10" s="25" t="s">
        <v>31</v>
      </c>
      <c r="B10" s="28" t="s">
        <v>32</v>
      </c>
      <c r="C10" s="387">
        <v>20740000</v>
      </c>
      <c r="D10" s="387">
        <v>23961058</v>
      </c>
      <c r="E10" s="74"/>
    </row>
    <row r="11" spans="1:5" s="384" customFormat="1" ht="12" customHeight="1">
      <c r="A11" s="29" t="s">
        <v>33</v>
      </c>
      <c r="B11" s="30" t="s">
        <v>34</v>
      </c>
      <c r="C11" s="387"/>
      <c r="D11" s="387"/>
      <c r="E11" s="74"/>
    </row>
    <row r="12" spans="1:5" s="384" customFormat="1" ht="12" customHeight="1">
      <c r="A12" s="18" t="s">
        <v>35</v>
      </c>
      <c r="B12" s="31" t="s">
        <v>36</v>
      </c>
      <c r="C12" s="382">
        <f>+C13+C14+C15+C16+C17</f>
        <v>840851000</v>
      </c>
      <c r="D12" s="382">
        <f>+D13+D14+D15+D16+D17</f>
        <v>348141882</v>
      </c>
      <c r="E12" s="383">
        <f>+E13+E14+E15+E16+E17</f>
        <v>303600</v>
      </c>
    </row>
    <row r="13" spans="1:5" s="384" customFormat="1" ht="12" customHeight="1">
      <c r="A13" s="22" t="s">
        <v>37</v>
      </c>
      <c r="B13" s="23" t="s">
        <v>38</v>
      </c>
      <c r="C13" s="385"/>
      <c r="D13" s="385"/>
      <c r="E13" s="386"/>
    </row>
    <row r="14" spans="1:5" s="384" customFormat="1" ht="12" customHeight="1">
      <c r="A14" s="25" t="s">
        <v>39</v>
      </c>
      <c r="B14" s="26" t="s">
        <v>40</v>
      </c>
      <c r="C14" s="387"/>
      <c r="D14" s="387"/>
      <c r="E14" s="74"/>
    </row>
    <row r="15" spans="1:5" s="384" customFormat="1" ht="12" customHeight="1">
      <c r="A15" s="25" t="s">
        <v>41</v>
      </c>
      <c r="B15" s="26" t="s">
        <v>42</v>
      </c>
      <c r="C15" s="387"/>
      <c r="D15" s="387"/>
      <c r="E15" s="74"/>
    </row>
    <row r="16" spans="1:5" s="384" customFormat="1" ht="12" customHeight="1">
      <c r="A16" s="25" t="s">
        <v>43</v>
      </c>
      <c r="B16" s="26" t="s">
        <v>44</v>
      </c>
      <c r="C16" s="387"/>
      <c r="D16" s="387"/>
      <c r="E16" s="74"/>
    </row>
    <row r="17" spans="1:5" s="384" customFormat="1" ht="12" customHeight="1">
      <c r="A17" s="25" t="s">
        <v>45</v>
      </c>
      <c r="B17" s="26" t="s">
        <v>46</v>
      </c>
      <c r="C17" s="387">
        <v>840851000</v>
      </c>
      <c r="D17" s="387">
        <v>348141882</v>
      </c>
      <c r="E17" s="74">
        <v>303600</v>
      </c>
    </row>
    <row r="18" spans="1:5" s="384" customFormat="1" ht="12" customHeight="1">
      <c r="A18" s="29" t="s">
        <v>47</v>
      </c>
      <c r="B18" s="30" t="s">
        <v>48</v>
      </c>
      <c r="C18" s="388">
        <v>245684000</v>
      </c>
      <c r="D18" s="388"/>
      <c r="E18" s="76"/>
    </row>
    <row r="19" spans="1:5" s="384" customFormat="1" ht="12" customHeight="1">
      <c r="A19" s="18" t="s">
        <v>49</v>
      </c>
      <c r="B19" s="19" t="s">
        <v>50</v>
      </c>
      <c r="C19" s="382">
        <f>+C20+C21+C22+C23+C24</f>
        <v>315192000</v>
      </c>
      <c r="D19" s="382">
        <f>+D20+D21+D22+D23+D24</f>
        <v>821293</v>
      </c>
      <c r="E19" s="383">
        <f>+E20+E21+E22+E23+E24</f>
        <v>0</v>
      </c>
    </row>
    <row r="20" spans="1:5" s="384" customFormat="1" ht="12" customHeight="1">
      <c r="A20" s="22" t="s">
        <v>51</v>
      </c>
      <c r="B20" s="23" t="s">
        <v>52</v>
      </c>
      <c r="C20" s="385">
        <v>69508000</v>
      </c>
      <c r="D20" s="385">
        <v>143000</v>
      </c>
      <c r="E20" s="386"/>
    </row>
    <row r="21" spans="1:5" s="384" customFormat="1" ht="12" customHeight="1">
      <c r="A21" s="25" t="s">
        <v>53</v>
      </c>
      <c r="B21" s="26" t="s">
        <v>54</v>
      </c>
      <c r="C21" s="387"/>
      <c r="D21" s="387"/>
      <c r="E21" s="74"/>
    </row>
    <row r="22" spans="1:5" s="384" customFormat="1" ht="12" customHeight="1">
      <c r="A22" s="25" t="s">
        <v>55</v>
      </c>
      <c r="B22" s="26" t="s">
        <v>56</v>
      </c>
      <c r="C22" s="387"/>
      <c r="D22" s="387"/>
      <c r="E22" s="74"/>
    </row>
    <row r="23" spans="1:5" s="384" customFormat="1" ht="12" customHeight="1">
      <c r="A23" s="25" t="s">
        <v>57</v>
      </c>
      <c r="B23" s="26" t="s">
        <v>58</v>
      </c>
      <c r="C23" s="387"/>
      <c r="D23" s="387"/>
      <c r="E23" s="74"/>
    </row>
    <row r="24" spans="1:5" s="384" customFormat="1" ht="12" customHeight="1">
      <c r="A24" s="25" t="s">
        <v>59</v>
      </c>
      <c r="B24" s="26" t="s">
        <v>60</v>
      </c>
      <c r="C24" s="387">
        <v>245684000</v>
      </c>
      <c r="D24" s="387">
        <v>678293</v>
      </c>
      <c r="E24" s="74"/>
    </row>
    <row r="25" spans="1:5" s="384" customFormat="1" ht="12" customHeight="1">
      <c r="A25" s="29" t="s">
        <v>61</v>
      </c>
      <c r="B25" s="33" t="s">
        <v>62</v>
      </c>
      <c r="C25" s="388">
        <v>245684000</v>
      </c>
      <c r="D25" s="388"/>
      <c r="E25" s="76"/>
    </row>
    <row r="26" spans="1:5" s="384" customFormat="1" ht="12" customHeight="1">
      <c r="A26" s="18" t="s">
        <v>63</v>
      </c>
      <c r="B26" s="19" t="s">
        <v>454</v>
      </c>
      <c r="C26" s="382">
        <f>SUM(C27:C33)</f>
        <v>44911000</v>
      </c>
      <c r="D26" s="382">
        <f>SUM(D27:D33)</f>
        <v>63814426</v>
      </c>
      <c r="E26" s="383">
        <f>SUM(E27:E33)</f>
        <v>55000000</v>
      </c>
    </row>
    <row r="27" spans="1:5" s="384" customFormat="1" ht="12" customHeight="1">
      <c r="A27" s="22" t="s">
        <v>65</v>
      </c>
      <c r="B27" s="23" t="s">
        <v>515</v>
      </c>
      <c r="C27" s="385">
        <v>5153000</v>
      </c>
      <c r="D27" s="385">
        <v>5053867</v>
      </c>
      <c r="E27" s="59">
        <v>5000000</v>
      </c>
    </row>
    <row r="28" spans="1:5" s="384" customFormat="1" ht="12" customHeight="1">
      <c r="A28" s="25" t="s">
        <v>67</v>
      </c>
      <c r="B28" s="26" t="s">
        <v>68</v>
      </c>
      <c r="C28" s="387"/>
      <c r="D28" s="387"/>
      <c r="E28" s="27"/>
    </row>
    <row r="29" spans="1:5" s="384" customFormat="1" ht="12" customHeight="1">
      <c r="A29" s="25" t="s">
        <v>69</v>
      </c>
      <c r="B29" s="26" t="s">
        <v>70</v>
      </c>
      <c r="C29" s="387">
        <v>30795000</v>
      </c>
      <c r="D29" s="387">
        <v>49441256</v>
      </c>
      <c r="E29" s="27">
        <v>43000000</v>
      </c>
    </row>
    <row r="30" spans="1:5" s="384" customFormat="1" ht="12" customHeight="1">
      <c r="A30" s="25" t="s">
        <v>71</v>
      </c>
      <c r="B30" s="26" t="s">
        <v>72</v>
      </c>
      <c r="C30" s="387"/>
      <c r="D30" s="387"/>
      <c r="E30" s="27"/>
    </row>
    <row r="31" spans="1:5" s="384" customFormat="1" ht="12" customHeight="1">
      <c r="A31" s="25" t="s">
        <v>73</v>
      </c>
      <c r="B31" s="26" t="s">
        <v>74</v>
      </c>
      <c r="C31" s="387">
        <v>7554000</v>
      </c>
      <c r="D31" s="387">
        <v>8725860</v>
      </c>
      <c r="E31" s="27">
        <v>7000000</v>
      </c>
    </row>
    <row r="32" spans="1:5" s="384" customFormat="1" ht="12" customHeight="1">
      <c r="A32" s="25" t="s">
        <v>75</v>
      </c>
      <c r="B32" s="26" t="s">
        <v>76</v>
      </c>
      <c r="C32" s="387">
        <v>135000</v>
      </c>
      <c r="D32" s="387">
        <v>191608</v>
      </c>
      <c r="E32" s="27"/>
    </row>
    <row r="33" spans="1:5" s="384" customFormat="1" ht="12" customHeight="1">
      <c r="A33" s="29" t="s">
        <v>77</v>
      </c>
      <c r="B33" s="33" t="s">
        <v>78</v>
      </c>
      <c r="C33" s="388">
        <v>1274000</v>
      </c>
      <c r="D33" s="388">
        <v>401835</v>
      </c>
      <c r="E33" s="69"/>
    </row>
    <row r="34" spans="1:5" s="384" customFormat="1" ht="12" customHeight="1">
      <c r="A34" s="18" t="s">
        <v>79</v>
      </c>
      <c r="B34" s="19" t="s">
        <v>80</v>
      </c>
      <c r="C34" s="382">
        <f>SUM(C35:C45)</f>
        <v>170524000</v>
      </c>
      <c r="D34" s="382">
        <f>SUM(D35:D45)</f>
        <v>143652314</v>
      </c>
      <c r="E34" s="383">
        <f>SUM(E35:E45)</f>
        <v>86771371</v>
      </c>
    </row>
    <row r="35" spans="1:5" s="384" customFormat="1" ht="12" customHeight="1">
      <c r="A35" s="22" t="s">
        <v>81</v>
      </c>
      <c r="B35" s="23" t="s">
        <v>82</v>
      </c>
      <c r="C35" s="385">
        <v>40411000</v>
      </c>
      <c r="D35" s="385">
        <v>39489338</v>
      </c>
      <c r="E35" s="386">
        <v>15322790</v>
      </c>
    </row>
    <row r="36" spans="1:5" s="384" customFormat="1" ht="12" customHeight="1">
      <c r="A36" s="25" t="s">
        <v>83</v>
      </c>
      <c r="B36" s="26" t="s">
        <v>84</v>
      </c>
      <c r="C36" s="387">
        <v>7001000</v>
      </c>
      <c r="D36" s="387">
        <v>7913979</v>
      </c>
      <c r="E36" s="74">
        <v>5720000</v>
      </c>
    </row>
    <row r="37" spans="1:5" s="384" customFormat="1" ht="12" customHeight="1">
      <c r="A37" s="25" t="s">
        <v>85</v>
      </c>
      <c r="B37" s="26" t="s">
        <v>86</v>
      </c>
      <c r="C37" s="387">
        <v>6734000</v>
      </c>
      <c r="D37" s="387">
        <v>5381104</v>
      </c>
      <c r="E37" s="74">
        <v>4200000</v>
      </c>
    </row>
    <row r="38" spans="1:5" s="384" customFormat="1" ht="12" customHeight="1">
      <c r="A38" s="25" t="s">
        <v>87</v>
      </c>
      <c r="B38" s="26" t="s">
        <v>88</v>
      </c>
      <c r="C38" s="387">
        <v>12589000</v>
      </c>
      <c r="D38" s="387">
        <v>13160101</v>
      </c>
      <c r="E38" s="74">
        <v>13465000</v>
      </c>
    </row>
    <row r="39" spans="1:5" s="384" customFormat="1" ht="12" customHeight="1">
      <c r="A39" s="25" t="s">
        <v>89</v>
      </c>
      <c r="B39" s="26" t="s">
        <v>90</v>
      </c>
      <c r="C39" s="387">
        <v>37683000</v>
      </c>
      <c r="D39" s="387">
        <v>36870512</v>
      </c>
      <c r="E39" s="74">
        <v>36670557</v>
      </c>
    </row>
    <row r="40" spans="1:5" s="384" customFormat="1" ht="12" customHeight="1">
      <c r="A40" s="25" t="s">
        <v>91</v>
      </c>
      <c r="B40" s="26" t="s">
        <v>92</v>
      </c>
      <c r="C40" s="387">
        <v>17985000</v>
      </c>
      <c r="D40" s="387">
        <v>16985596</v>
      </c>
      <c r="E40" s="74">
        <v>10391024</v>
      </c>
    </row>
    <row r="41" spans="1:5" s="384" customFormat="1" ht="12" customHeight="1">
      <c r="A41" s="25" t="s">
        <v>93</v>
      </c>
      <c r="B41" s="26" t="s">
        <v>94</v>
      </c>
      <c r="C41" s="387">
        <v>42009000</v>
      </c>
      <c r="D41" s="387">
        <v>8077000</v>
      </c>
      <c r="E41" s="74">
        <v>302000</v>
      </c>
    </row>
    <row r="42" spans="1:5" s="384" customFormat="1" ht="12" customHeight="1">
      <c r="A42" s="25" t="s">
        <v>95</v>
      </c>
      <c r="B42" s="26" t="s">
        <v>96</v>
      </c>
      <c r="C42" s="387">
        <v>30000</v>
      </c>
      <c r="D42" s="387">
        <v>44122</v>
      </c>
      <c r="E42" s="74"/>
    </row>
    <row r="43" spans="1:5" s="384" customFormat="1" ht="12" customHeight="1">
      <c r="A43" s="25" t="s">
        <v>97</v>
      </c>
      <c r="B43" s="26" t="s">
        <v>98</v>
      </c>
      <c r="C43" s="387">
        <v>293000</v>
      </c>
      <c r="D43" s="387"/>
      <c r="E43" s="74"/>
    </row>
    <row r="44" spans="1:5" s="384" customFormat="1" ht="12" customHeight="1">
      <c r="A44" s="29" t="s">
        <v>99</v>
      </c>
      <c r="B44" s="33" t="s">
        <v>100</v>
      </c>
      <c r="C44" s="388">
        <v>5092000</v>
      </c>
      <c r="D44" s="388">
        <v>351586</v>
      </c>
      <c r="E44" s="76"/>
    </row>
    <row r="45" spans="1:5" s="384" customFormat="1" ht="12" customHeight="1">
      <c r="A45" s="29" t="s">
        <v>101</v>
      </c>
      <c r="B45" s="30" t="s">
        <v>102</v>
      </c>
      <c r="C45" s="388">
        <v>697000</v>
      </c>
      <c r="D45" s="388">
        <v>15378976</v>
      </c>
      <c r="E45" s="76">
        <v>700000</v>
      </c>
    </row>
    <row r="46" spans="1:5" s="384" customFormat="1" ht="12" customHeight="1">
      <c r="A46" s="18" t="s">
        <v>103</v>
      </c>
      <c r="B46" s="19" t="s">
        <v>104</v>
      </c>
      <c r="C46" s="382">
        <f>SUM(C47:C51)</f>
        <v>837000</v>
      </c>
      <c r="D46" s="382">
        <f>SUM(D47:D51)</f>
        <v>31496</v>
      </c>
      <c r="E46" s="383">
        <f>SUM(E47:E51)</f>
        <v>0</v>
      </c>
    </row>
    <row r="47" spans="1:5" s="384" customFormat="1" ht="12" customHeight="1">
      <c r="A47" s="22" t="s">
        <v>105</v>
      </c>
      <c r="B47" s="23" t="s">
        <v>106</v>
      </c>
      <c r="C47" s="385"/>
      <c r="D47" s="385"/>
      <c r="E47" s="386"/>
    </row>
    <row r="48" spans="1:5" s="384" customFormat="1" ht="12" customHeight="1">
      <c r="A48" s="25" t="s">
        <v>107</v>
      </c>
      <c r="B48" s="26" t="s">
        <v>108</v>
      </c>
      <c r="C48" s="387">
        <v>337000</v>
      </c>
      <c r="D48" s="387"/>
      <c r="E48" s="74"/>
    </row>
    <row r="49" spans="1:5" s="384" customFormat="1" ht="12" customHeight="1">
      <c r="A49" s="25" t="s">
        <v>109</v>
      </c>
      <c r="B49" s="26" t="s">
        <v>110</v>
      </c>
      <c r="C49" s="387">
        <v>400000</v>
      </c>
      <c r="D49" s="387">
        <v>31496</v>
      </c>
      <c r="E49" s="74"/>
    </row>
    <row r="50" spans="1:5" s="384" customFormat="1" ht="12" customHeight="1">
      <c r="A50" s="25" t="s">
        <v>111</v>
      </c>
      <c r="B50" s="26" t="s">
        <v>112</v>
      </c>
      <c r="C50" s="387">
        <v>100000</v>
      </c>
      <c r="D50" s="387"/>
      <c r="E50" s="74"/>
    </row>
    <row r="51" spans="1:5" s="384" customFormat="1" ht="12" customHeight="1">
      <c r="A51" s="29" t="s">
        <v>113</v>
      </c>
      <c r="B51" s="30" t="s">
        <v>114</v>
      </c>
      <c r="C51" s="388"/>
      <c r="D51" s="388"/>
      <c r="E51" s="76"/>
    </row>
    <row r="52" spans="1:5" s="384" customFormat="1" ht="12" customHeight="1">
      <c r="A52" s="18" t="s">
        <v>115</v>
      </c>
      <c r="B52" s="19" t="s">
        <v>116</v>
      </c>
      <c r="C52" s="382">
        <f>SUM(C53:C55)</f>
        <v>0</v>
      </c>
      <c r="D52" s="382">
        <f>SUM(D53:D55)</f>
        <v>13424083</v>
      </c>
      <c r="E52" s="383">
        <f>SUM(E53:E55)</f>
        <v>0</v>
      </c>
    </row>
    <row r="53" spans="1:5" s="384" customFormat="1" ht="12" customHeight="1">
      <c r="A53" s="22" t="s">
        <v>117</v>
      </c>
      <c r="B53" s="23" t="s">
        <v>118</v>
      </c>
      <c r="C53" s="385"/>
      <c r="D53" s="385"/>
      <c r="E53" s="386"/>
    </row>
    <row r="54" spans="1:5" s="384" customFormat="1" ht="12" customHeight="1">
      <c r="A54" s="25" t="s">
        <v>119</v>
      </c>
      <c r="B54" s="26" t="s">
        <v>120</v>
      </c>
      <c r="C54" s="387"/>
      <c r="D54" s="387"/>
      <c r="E54" s="74"/>
    </row>
    <row r="55" spans="1:5" s="384" customFormat="1" ht="12" customHeight="1">
      <c r="A55" s="25" t="s">
        <v>121</v>
      </c>
      <c r="B55" s="26" t="s">
        <v>122</v>
      </c>
      <c r="C55" s="387"/>
      <c r="D55" s="387">
        <v>13424083</v>
      </c>
      <c r="E55" s="74"/>
    </row>
    <row r="56" spans="1:5" s="384" customFormat="1" ht="12" customHeight="1">
      <c r="A56" s="29" t="s">
        <v>123</v>
      </c>
      <c r="B56" s="30" t="s">
        <v>124</v>
      </c>
      <c r="C56" s="388"/>
      <c r="D56" s="388">
        <v>7715230</v>
      </c>
      <c r="E56" s="76"/>
    </row>
    <row r="57" spans="1:5" s="384" customFormat="1" ht="12" customHeight="1">
      <c r="A57" s="18" t="s">
        <v>125</v>
      </c>
      <c r="B57" s="31" t="s">
        <v>126</v>
      </c>
      <c r="C57" s="382">
        <f>SUM(C58:C60)</f>
        <v>5299000</v>
      </c>
      <c r="D57" s="382">
        <f>SUM(D58:D60)</f>
        <v>210806</v>
      </c>
      <c r="E57" s="383">
        <f>SUM(E58:E60)</f>
        <v>0</v>
      </c>
    </row>
    <row r="58" spans="1:5" s="384" customFormat="1" ht="12" customHeight="1">
      <c r="A58" s="22" t="s">
        <v>127</v>
      </c>
      <c r="B58" s="23" t="s">
        <v>128</v>
      </c>
      <c r="C58" s="387"/>
      <c r="D58" s="387"/>
      <c r="E58" s="74"/>
    </row>
    <row r="59" spans="1:5" s="384" customFormat="1" ht="12" customHeight="1">
      <c r="A59" s="25" t="s">
        <v>129</v>
      </c>
      <c r="B59" s="26" t="s">
        <v>130</v>
      </c>
      <c r="C59" s="387">
        <v>60000</v>
      </c>
      <c r="D59" s="387">
        <v>60000</v>
      </c>
      <c r="E59" s="74"/>
    </row>
    <row r="60" spans="1:5" s="384" customFormat="1" ht="12" customHeight="1">
      <c r="A60" s="25" t="s">
        <v>131</v>
      </c>
      <c r="B60" s="26" t="s">
        <v>132</v>
      </c>
      <c r="C60" s="387">
        <v>5239000</v>
      </c>
      <c r="D60" s="387">
        <v>150806</v>
      </c>
      <c r="E60" s="74"/>
    </row>
    <row r="61" spans="1:5" s="384" customFormat="1" ht="12" customHeight="1">
      <c r="A61" s="29" t="s">
        <v>133</v>
      </c>
      <c r="B61" s="30" t="s">
        <v>134</v>
      </c>
      <c r="C61" s="387"/>
      <c r="D61" s="387"/>
      <c r="E61" s="74"/>
    </row>
    <row r="62" spans="1:5" s="384" customFormat="1" ht="12" customHeight="1">
      <c r="A62" s="36" t="s">
        <v>135</v>
      </c>
      <c r="B62" s="19" t="s">
        <v>136</v>
      </c>
      <c r="C62" s="382">
        <f>+C5+C12+C19+C26+C34+C46+C52+C57</f>
        <v>1782082000</v>
      </c>
      <c r="D62" s="382">
        <f>+D5+D12+D19+D26+D34+D46+D52+D57</f>
        <v>994826149</v>
      </c>
      <c r="E62" s="383">
        <f>+E5+E12+E19+E26+E34+E46+E52+E57</f>
        <v>548474357</v>
      </c>
    </row>
    <row r="63" spans="1:5" s="384" customFormat="1" ht="12" customHeight="1">
      <c r="A63" s="37" t="s">
        <v>137</v>
      </c>
      <c r="B63" s="31" t="s">
        <v>516</v>
      </c>
      <c r="C63" s="382">
        <f>SUM(C64:C66)</f>
        <v>0</v>
      </c>
      <c r="D63" s="382">
        <f>SUM(D64:D66)</f>
        <v>0</v>
      </c>
      <c r="E63" s="383">
        <f>SUM(E64:E66)</f>
        <v>0</v>
      </c>
    </row>
    <row r="64" spans="1:5" s="384" customFormat="1" ht="12" customHeight="1">
      <c r="A64" s="22" t="s">
        <v>139</v>
      </c>
      <c r="B64" s="23" t="s">
        <v>140</v>
      </c>
      <c r="C64" s="387"/>
      <c r="D64" s="387"/>
      <c r="E64" s="74"/>
    </row>
    <row r="65" spans="1:5" s="384" customFormat="1" ht="12" customHeight="1">
      <c r="A65" s="25" t="s">
        <v>141</v>
      </c>
      <c r="B65" s="26" t="s">
        <v>142</v>
      </c>
      <c r="C65" s="387"/>
      <c r="D65" s="387"/>
      <c r="E65" s="74"/>
    </row>
    <row r="66" spans="1:5" s="384" customFormat="1" ht="12" customHeight="1">
      <c r="A66" s="29" t="s">
        <v>143</v>
      </c>
      <c r="B66" s="38" t="s">
        <v>144</v>
      </c>
      <c r="C66" s="387"/>
      <c r="D66" s="387"/>
      <c r="E66" s="74"/>
    </row>
    <row r="67" spans="1:5" s="384" customFormat="1" ht="12" customHeight="1">
      <c r="A67" s="37" t="s">
        <v>145</v>
      </c>
      <c r="B67" s="31" t="s">
        <v>146</v>
      </c>
      <c r="C67" s="382">
        <f>SUM(C68:C71)</f>
        <v>0</v>
      </c>
      <c r="D67" s="382">
        <f>SUM(D68:D71)</f>
        <v>0</v>
      </c>
      <c r="E67" s="383">
        <f>SUM(E68:E71)</f>
        <v>0</v>
      </c>
    </row>
    <row r="68" spans="1:5" s="384" customFormat="1" ht="12" customHeight="1">
      <c r="A68" s="22" t="s">
        <v>147</v>
      </c>
      <c r="B68" s="23" t="s">
        <v>148</v>
      </c>
      <c r="C68" s="387"/>
      <c r="D68" s="387"/>
      <c r="E68" s="74"/>
    </row>
    <row r="69" spans="1:7" s="384" customFormat="1" ht="17.25" customHeight="1">
      <c r="A69" s="25" t="s">
        <v>149</v>
      </c>
      <c r="B69" s="26" t="s">
        <v>150</v>
      </c>
      <c r="C69" s="387"/>
      <c r="D69" s="387"/>
      <c r="E69" s="74"/>
      <c r="G69" s="389"/>
    </row>
    <row r="70" spans="1:5" s="384" customFormat="1" ht="12" customHeight="1">
      <c r="A70" s="25" t="s">
        <v>151</v>
      </c>
      <c r="B70" s="26" t="s">
        <v>152</v>
      </c>
      <c r="C70" s="387"/>
      <c r="D70" s="387"/>
      <c r="E70" s="74"/>
    </row>
    <row r="71" spans="1:5" s="384" customFormat="1" ht="12" customHeight="1">
      <c r="A71" s="29" t="s">
        <v>153</v>
      </c>
      <c r="B71" s="30" t="s">
        <v>154</v>
      </c>
      <c r="C71" s="387"/>
      <c r="D71" s="387"/>
      <c r="E71" s="74"/>
    </row>
    <row r="72" spans="1:5" s="384" customFormat="1" ht="12" customHeight="1">
      <c r="A72" s="37" t="s">
        <v>155</v>
      </c>
      <c r="B72" s="31" t="s">
        <v>156</v>
      </c>
      <c r="C72" s="382">
        <f>SUM(C73:C74)</f>
        <v>245823000</v>
      </c>
      <c r="D72" s="382">
        <f>SUM(D73:D74)</f>
        <v>263073270</v>
      </c>
      <c r="E72" s="383">
        <f>SUM(E73:E74)</f>
        <v>90910504</v>
      </c>
    </row>
    <row r="73" spans="1:5" s="384" customFormat="1" ht="12" customHeight="1">
      <c r="A73" s="22" t="s">
        <v>157</v>
      </c>
      <c r="B73" s="23" t="s">
        <v>158</v>
      </c>
      <c r="C73" s="387">
        <v>245823000</v>
      </c>
      <c r="D73" s="387">
        <v>263073270</v>
      </c>
      <c r="E73" s="74">
        <v>90910504</v>
      </c>
    </row>
    <row r="74" spans="1:5" s="384" customFormat="1" ht="12" customHeight="1">
      <c r="A74" s="29" t="s">
        <v>159</v>
      </c>
      <c r="B74" s="30" t="s">
        <v>160</v>
      </c>
      <c r="C74" s="387"/>
      <c r="D74" s="387"/>
      <c r="E74" s="74"/>
    </row>
    <row r="75" spans="1:5" s="384" customFormat="1" ht="12" customHeight="1">
      <c r="A75" s="37" t="s">
        <v>161</v>
      </c>
      <c r="B75" s="31" t="s">
        <v>162</v>
      </c>
      <c r="C75" s="382">
        <f>SUM(C76:C78)</f>
        <v>14665000</v>
      </c>
      <c r="D75" s="382">
        <f>SUM(D76:D78)</f>
        <v>15149348</v>
      </c>
      <c r="E75" s="383">
        <f>SUM(E76:E78)</f>
        <v>0</v>
      </c>
    </row>
    <row r="76" spans="1:5" s="384" customFormat="1" ht="12" customHeight="1">
      <c r="A76" s="22" t="s">
        <v>163</v>
      </c>
      <c r="B76" s="23" t="s">
        <v>164</v>
      </c>
      <c r="C76" s="387">
        <v>14665000</v>
      </c>
      <c r="D76" s="387">
        <v>15149348</v>
      </c>
      <c r="E76" s="74"/>
    </row>
    <row r="77" spans="1:5" s="384" customFormat="1" ht="12" customHeight="1">
      <c r="A77" s="25" t="s">
        <v>165</v>
      </c>
      <c r="B77" s="26" t="s">
        <v>166</v>
      </c>
      <c r="C77" s="387"/>
      <c r="D77" s="387"/>
      <c r="E77" s="74"/>
    </row>
    <row r="78" spans="1:5" s="384" customFormat="1" ht="12" customHeight="1">
      <c r="A78" s="29" t="s">
        <v>167</v>
      </c>
      <c r="B78" s="30" t="s">
        <v>168</v>
      </c>
      <c r="C78" s="387"/>
      <c r="D78" s="387"/>
      <c r="E78" s="74"/>
    </row>
    <row r="79" spans="1:5" s="384" customFormat="1" ht="12" customHeight="1">
      <c r="A79" s="37" t="s">
        <v>169</v>
      </c>
      <c r="B79" s="31" t="s">
        <v>170</v>
      </c>
      <c r="C79" s="382">
        <f>SUM(C80:C83)</f>
        <v>0</v>
      </c>
      <c r="D79" s="382">
        <f>SUM(D80:D83)</f>
        <v>0</v>
      </c>
      <c r="E79" s="383">
        <f>SUM(E80:E83)</f>
        <v>0</v>
      </c>
    </row>
    <row r="80" spans="1:5" s="384" customFormat="1" ht="12" customHeight="1">
      <c r="A80" s="39" t="s">
        <v>171</v>
      </c>
      <c r="B80" s="23" t="s">
        <v>172</v>
      </c>
      <c r="C80" s="387"/>
      <c r="D80" s="387"/>
      <c r="E80" s="74"/>
    </row>
    <row r="81" spans="1:5" s="384" customFormat="1" ht="12" customHeight="1">
      <c r="A81" s="40" t="s">
        <v>173</v>
      </c>
      <c r="B81" s="26" t="s">
        <v>174</v>
      </c>
      <c r="C81" s="387"/>
      <c r="D81" s="387"/>
      <c r="E81" s="74"/>
    </row>
    <row r="82" spans="1:5" s="384" customFormat="1" ht="12" customHeight="1">
      <c r="A82" s="40" t="s">
        <v>175</v>
      </c>
      <c r="B82" s="26" t="s">
        <v>176</v>
      </c>
      <c r="C82" s="387"/>
      <c r="D82" s="387"/>
      <c r="E82" s="74"/>
    </row>
    <row r="83" spans="1:5" s="384" customFormat="1" ht="12" customHeight="1">
      <c r="A83" s="41" t="s">
        <v>177</v>
      </c>
      <c r="B83" s="30" t="s">
        <v>178</v>
      </c>
      <c r="C83" s="387"/>
      <c r="D83" s="387"/>
      <c r="E83" s="74"/>
    </row>
    <row r="84" spans="1:5" s="384" customFormat="1" ht="12" customHeight="1">
      <c r="A84" s="37" t="s">
        <v>179</v>
      </c>
      <c r="B84" s="31" t="s">
        <v>180</v>
      </c>
      <c r="C84" s="390"/>
      <c r="D84" s="390"/>
      <c r="E84" s="391"/>
    </row>
    <row r="85" spans="1:5" s="384" customFormat="1" ht="12" customHeight="1">
      <c r="A85" s="37" t="s">
        <v>181</v>
      </c>
      <c r="B85" s="31" t="s">
        <v>182</v>
      </c>
      <c r="C85" s="390"/>
      <c r="D85" s="390"/>
      <c r="E85" s="391"/>
    </row>
    <row r="86" spans="1:5" s="384" customFormat="1" ht="12" customHeight="1">
      <c r="A86" s="37" t="s">
        <v>183</v>
      </c>
      <c r="B86" s="43" t="s">
        <v>184</v>
      </c>
      <c r="C86" s="382">
        <f>+C63+C67+C72+C75+C79+C85+C84</f>
        <v>260488000</v>
      </c>
      <c r="D86" s="382">
        <f>+D63+D67+D72+D75+D79+D85+D84</f>
        <v>278222618</v>
      </c>
      <c r="E86" s="383">
        <f>+E63+E67+E72+E75+E79+E85+E84</f>
        <v>90910504</v>
      </c>
    </row>
    <row r="87" spans="1:5" s="384" customFormat="1" ht="12" customHeight="1">
      <c r="A87" s="44" t="s">
        <v>185</v>
      </c>
      <c r="B87" s="45" t="s">
        <v>186</v>
      </c>
      <c r="C87" s="382">
        <f>+C62+C86</f>
        <v>2042570000</v>
      </c>
      <c r="D87" s="382">
        <f>+D62+D86</f>
        <v>1273048767</v>
      </c>
      <c r="E87" s="383">
        <f>+E62+E86</f>
        <v>639384861</v>
      </c>
    </row>
    <row r="88" spans="1:5" s="384" customFormat="1" ht="12" customHeight="1">
      <c r="A88" s="392"/>
      <c r="B88" s="393"/>
      <c r="C88" s="394"/>
      <c r="D88" s="395"/>
      <c r="E88" s="396"/>
    </row>
    <row r="89" spans="1:5" s="384" customFormat="1" ht="12" customHeight="1">
      <c r="A89" s="561" t="s">
        <v>187</v>
      </c>
      <c r="B89" s="561"/>
      <c r="C89" s="561"/>
      <c r="D89" s="561"/>
      <c r="E89" s="561"/>
    </row>
    <row r="90" spans="1:5" s="384" customFormat="1" ht="12" customHeight="1">
      <c r="A90" s="562" t="s">
        <v>188</v>
      </c>
      <c r="B90" s="562"/>
      <c r="C90" s="376"/>
      <c r="D90" s="9"/>
      <c r="E90" s="10"/>
    </row>
    <row r="91" spans="1:6" s="384" customFormat="1" ht="24" customHeight="1">
      <c r="A91" s="11" t="s">
        <v>372</v>
      </c>
      <c r="B91" s="12" t="s">
        <v>189</v>
      </c>
      <c r="C91" s="12" t="str">
        <f>+C3</f>
        <v>2015. évi tény</v>
      </c>
      <c r="D91" s="12" t="str">
        <f>+D3</f>
        <v>2016. évi várható</v>
      </c>
      <c r="E91" s="379" t="str">
        <f>+E3</f>
        <v>2017. évi előirányzat</v>
      </c>
      <c r="F91" s="397"/>
    </row>
    <row r="92" spans="1:6" s="384" customFormat="1" ht="12" customHeight="1">
      <c r="A92" s="51" t="s">
        <v>19</v>
      </c>
      <c r="B92" s="52" t="s">
        <v>20</v>
      </c>
      <c r="C92" s="52" t="s">
        <v>288</v>
      </c>
      <c r="D92" s="52" t="s">
        <v>289</v>
      </c>
      <c r="E92" s="380" t="s">
        <v>376</v>
      </c>
      <c r="F92" s="397"/>
    </row>
    <row r="93" spans="1:6" s="384" customFormat="1" ht="15" customHeight="1">
      <c r="A93" s="54" t="s">
        <v>21</v>
      </c>
      <c r="B93" s="55" t="s">
        <v>190</v>
      </c>
      <c r="C93" s="398">
        <f>C94+C95+C96+C97+C98+C111</f>
        <v>990695000</v>
      </c>
      <c r="D93" s="398">
        <f>D94+D95+D96+D97+D98+D111</f>
        <v>926607878</v>
      </c>
      <c r="E93" s="399">
        <f>E94+E95+E96+E97+E98+E111</f>
        <v>585440513</v>
      </c>
      <c r="F93" s="397"/>
    </row>
    <row r="94" spans="1:5" s="384" customFormat="1" ht="12.75" customHeight="1">
      <c r="A94" s="57" t="s">
        <v>23</v>
      </c>
      <c r="B94" s="58" t="s">
        <v>191</v>
      </c>
      <c r="C94" s="400">
        <v>536810000</v>
      </c>
      <c r="D94" s="400">
        <v>484978921</v>
      </c>
      <c r="E94" s="401">
        <v>275942723</v>
      </c>
    </row>
    <row r="95" spans="1:5" ht="16.5" customHeight="1">
      <c r="A95" s="25" t="s">
        <v>25</v>
      </c>
      <c r="B95" s="60" t="s">
        <v>192</v>
      </c>
      <c r="C95" s="387">
        <v>109525000</v>
      </c>
      <c r="D95" s="387">
        <v>103070312</v>
      </c>
      <c r="E95" s="74">
        <v>56678289</v>
      </c>
    </row>
    <row r="96" spans="1:5" ht="15.75">
      <c r="A96" s="25" t="s">
        <v>27</v>
      </c>
      <c r="B96" s="60" t="s">
        <v>193</v>
      </c>
      <c r="C96" s="388">
        <v>285463000</v>
      </c>
      <c r="D96" s="388">
        <v>294098176</v>
      </c>
      <c r="E96" s="76">
        <v>199915501</v>
      </c>
    </row>
    <row r="97" spans="1:5" s="381" customFormat="1" ht="12" customHeight="1">
      <c r="A97" s="25" t="s">
        <v>29</v>
      </c>
      <c r="B97" s="61" t="s">
        <v>194</v>
      </c>
      <c r="C97" s="388">
        <v>43232000</v>
      </c>
      <c r="D97" s="388">
        <v>27699960</v>
      </c>
      <c r="E97" s="76">
        <v>18800000</v>
      </c>
    </row>
    <row r="98" spans="1:5" ht="12" customHeight="1">
      <c r="A98" s="25" t="s">
        <v>195</v>
      </c>
      <c r="B98" s="62" t="s">
        <v>196</v>
      </c>
      <c r="C98" s="388">
        <v>15665000</v>
      </c>
      <c r="D98" s="388">
        <v>16760509</v>
      </c>
      <c r="E98" s="76">
        <v>14104000</v>
      </c>
    </row>
    <row r="99" spans="1:5" ht="12" customHeight="1">
      <c r="A99" s="25" t="s">
        <v>33</v>
      </c>
      <c r="B99" s="60" t="s">
        <v>517</v>
      </c>
      <c r="C99" s="388">
        <v>7820000</v>
      </c>
      <c r="D99" s="388">
        <v>733899</v>
      </c>
      <c r="E99" s="76"/>
    </row>
    <row r="100" spans="1:5" ht="12" customHeight="1">
      <c r="A100" s="25" t="s">
        <v>198</v>
      </c>
      <c r="B100" s="63" t="s">
        <v>199</v>
      </c>
      <c r="C100" s="388">
        <v>85000</v>
      </c>
      <c r="D100" s="388"/>
      <c r="E100" s="76"/>
    </row>
    <row r="101" spans="1:5" ht="12" customHeight="1">
      <c r="A101" s="25" t="s">
        <v>200</v>
      </c>
      <c r="B101" s="63" t="s">
        <v>201</v>
      </c>
      <c r="C101" s="388">
        <v>92000</v>
      </c>
      <c r="D101" s="388"/>
      <c r="E101" s="76">
        <v>3000000</v>
      </c>
    </row>
    <row r="102" spans="1:5" ht="12" customHeight="1">
      <c r="A102" s="25" t="s">
        <v>202</v>
      </c>
      <c r="B102" s="64" t="s">
        <v>203</v>
      </c>
      <c r="C102" s="388"/>
      <c r="D102" s="388"/>
      <c r="E102" s="76"/>
    </row>
    <row r="103" spans="1:5" ht="12" customHeight="1">
      <c r="A103" s="25" t="s">
        <v>204</v>
      </c>
      <c r="B103" s="65" t="s">
        <v>205</v>
      </c>
      <c r="C103" s="388"/>
      <c r="D103" s="388"/>
      <c r="E103" s="76"/>
    </row>
    <row r="104" spans="1:5" ht="12" customHeight="1">
      <c r="A104" s="25" t="s">
        <v>206</v>
      </c>
      <c r="B104" s="65" t="s">
        <v>207</v>
      </c>
      <c r="C104" s="388"/>
      <c r="D104" s="388"/>
      <c r="E104" s="76"/>
    </row>
    <row r="105" spans="1:5" ht="12" customHeight="1">
      <c r="A105" s="25" t="s">
        <v>208</v>
      </c>
      <c r="B105" s="64" t="s">
        <v>209</v>
      </c>
      <c r="C105" s="388">
        <v>4458000</v>
      </c>
      <c r="D105" s="388">
        <v>13321910</v>
      </c>
      <c r="E105" s="76">
        <v>8654000</v>
      </c>
    </row>
    <row r="106" spans="1:5" ht="12" customHeight="1">
      <c r="A106" s="25" t="s">
        <v>210</v>
      </c>
      <c r="B106" s="64" t="s">
        <v>211</v>
      </c>
      <c r="C106" s="388"/>
      <c r="D106" s="388"/>
      <c r="E106" s="76"/>
    </row>
    <row r="107" spans="1:5" ht="12" customHeight="1">
      <c r="A107" s="25" t="s">
        <v>212</v>
      </c>
      <c r="B107" s="65" t="s">
        <v>213</v>
      </c>
      <c r="C107" s="388"/>
      <c r="D107" s="388"/>
      <c r="E107" s="76"/>
    </row>
    <row r="108" spans="1:5" ht="12" customHeight="1">
      <c r="A108" s="66" t="s">
        <v>214</v>
      </c>
      <c r="B108" s="63" t="s">
        <v>215</v>
      </c>
      <c r="C108" s="388"/>
      <c r="D108" s="388"/>
      <c r="E108" s="76"/>
    </row>
    <row r="109" spans="1:5" ht="12" customHeight="1">
      <c r="A109" s="25" t="s">
        <v>216</v>
      </c>
      <c r="B109" s="63" t="s">
        <v>217</v>
      </c>
      <c r="C109" s="388"/>
      <c r="D109" s="388"/>
      <c r="E109" s="76"/>
    </row>
    <row r="110" spans="1:5" ht="12" customHeight="1">
      <c r="A110" s="29" t="s">
        <v>218</v>
      </c>
      <c r="B110" s="63" t="s">
        <v>219</v>
      </c>
      <c r="C110" s="388">
        <v>3210000</v>
      </c>
      <c r="D110" s="388">
        <v>2704700</v>
      </c>
      <c r="E110" s="76">
        <v>2450000</v>
      </c>
    </row>
    <row r="111" spans="1:5" ht="12" customHeight="1">
      <c r="A111" s="25" t="s">
        <v>220</v>
      </c>
      <c r="B111" s="61" t="s">
        <v>221</v>
      </c>
      <c r="C111" s="387"/>
      <c r="D111" s="387"/>
      <c r="E111" s="74">
        <f>SUM(E112:E113)</f>
        <v>20000000</v>
      </c>
    </row>
    <row r="112" spans="1:5" ht="12" customHeight="1">
      <c r="A112" s="25" t="s">
        <v>222</v>
      </c>
      <c r="B112" s="60" t="s">
        <v>223</v>
      </c>
      <c r="C112" s="387"/>
      <c r="D112" s="387"/>
      <c r="E112" s="74">
        <v>20000000</v>
      </c>
    </row>
    <row r="113" spans="1:5" ht="12" customHeight="1">
      <c r="A113" s="67" t="s">
        <v>224</v>
      </c>
      <c r="B113" s="68" t="s">
        <v>225</v>
      </c>
      <c r="C113" s="402"/>
      <c r="D113" s="402"/>
      <c r="E113" s="403"/>
    </row>
    <row r="114" spans="1:5" ht="12" customHeight="1">
      <c r="A114" s="70" t="s">
        <v>35</v>
      </c>
      <c r="B114" s="71" t="s">
        <v>226</v>
      </c>
      <c r="C114" s="404">
        <f>+C115+C117+C119</f>
        <v>372633000</v>
      </c>
      <c r="D114" s="404">
        <f>+D115+D117+D119</f>
        <v>29403164</v>
      </c>
      <c r="E114" s="405">
        <f>+E115+E117+E119</f>
        <v>38795000</v>
      </c>
    </row>
    <row r="115" spans="1:5" ht="12" customHeight="1">
      <c r="A115" s="22" t="s">
        <v>37</v>
      </c>
      <c r="B115" s="60" t="s">
        <v>227</v>
      </c>
      <c r="C115" s="385">
        <v>337258000</v>
      </c>
      <c r="D115" s="385">
        <v>22913723</v>
      </c>
      <c r="E115" s="386">
        <v>29671000</v>
      </c>
    </row>
    <row r="116" spans="1:5" ht="15.75">
      <c r="A116" s="22" t="s">
        <v>39</v>
      </c>
      <c r="B116" s="73" t="s">
        <v>228</v>
      </c>
      <c r="C116" s="385">
        <v>296548000</v>
      </c>
      <c r="D116" s="385"/>
      <c r="E116" s="386"/>
    </row>
    <row r="117" spans="1:5" ht="12" customHeight="1">
      <c r="A117" s="22" t="s">
        <v>41</v>
      </c>
      <c r="B117" s="73" t="s">
        <v>229</v>
      </c>
      <c r="C117" s="387">
        <v>35375000</v>
      </c>
      <c r="D117" s="387">
        <v>6489441</v>
      </c>
      <c r="E117" s="74">
        <v>6270000</v>
      </c>
    </row>
    <row r="118" spans="1:5" ht="12" customHeight="1">
      <c r="A118" s="22" t="s">
        <v>43</v>
      </c>
      <c r="B118" s="73" t="s">
        <v>230</v>
      </c>
      <c r="C118" s="387"/>
      <c r="D118" s="387"/>
      <c r="E118" s="74"/>
    </row>
    <row r="119" spans="1:5" ht="12" customHeight="1">
      <c r="A119" s="22" t="s">
        <v>45</v>
      </c>
      <c r="B119" s="30" t="s">
        <v>231</v>
      </c>
      <c r="C119" s="387"/>
      <c r="D119" s="387"/>
      <c r="E119" s="74">
        <v>2854000</v>
      </c>
    </row>
    <row r="120" spans="1:5" ht="12" customHeight="1">
      <c r="A120" s="22" t="s">
        <v>47</v>
      </c>
      <c r="B120" s="28" t="s">
        <v>232</v>
      </c>
      <c r="C120" s="387"/>
      <c r="D120" s="387"/>
      <c r="E120" s="74"/>
    </row>
    <row r="121" spans="1:5" ht="12" customHeight="1">
      <c r="A121" s="22" t="s">
        <v>233</v>
      </c>
      <c r="B121" s="75" t="s">
        <v>234</v>
      </c>
      <c r="C121" s="387"/>
      <c r="D121" s="387"/>
      <c r="E121" s="74"/>
    </row>
    <row r="122" spans="1:5" ht="12" customHeight="1">
      <c r="A122" s="22" t="s">
        <v>235</v>
      </c>
      <c r="B122" s="65" t="s">
        <v>207</v>
      </c>
      <c r="C122" s="387"/>
      <c r="D122" s="387"/>
      <c r="E122" s="74"/>
    </row>
    <row r="123" spans="1:5" ht="12" customHeight="1">
      <c r="A123" s="22" t="s">
        <v>236</v>
      </c>
      <c r="B123" s="65" t="s">
        <v>237</v>
      </c>
      <c r="C123" s="387"/>
      <c r="D123" s="387"/>
      <c r="E123" s="74"/>
    </row>
    <row r="124" spans="1:5" ht="12" customHeight="1">
      <c r="A124" s="22" t="s">
        <v>238</v>
      </c>
      <c r="B124" s="65" t="s">
        <v>239</v>
      </c>
      <c r="C124" s="387"/>
      <c r="D124" s="387"/>
      <c r="E124" s="74"/>
    </row>
    <row r="125" spans="1:5" ht="12" customHeight="1">
      <c r="A125" s="22" t="s">
        <v>240</v>
      </c>
      <c r="B125" s="65" t="s">
        <v>213</v>
      </c>
      <c r="C125" s="387"/>
      <c r="D125" s="387"/>
      <c r="E125" s="74"/>
    </row>
    <row r="126" spans="1:5" ht="12" customHeight="1">
      <c r="A126" s="22" t="s">
        <v>241</v>
      </c>
      <c r="B126" s="65" t="s">
        <v>242</v>
      </c>
      <c r="C126" s="387"/>
      <c r="D126" s="387"/>
      <c r="E126" s="74"/>
    </row>
    <row r="127" spans="1:5" ht="12" customHeight="1">
      <c r="A127" s="66" t="s">
        <v>243</v>
      </c>
      <c r="B127" s="65" t="s">
        <v>244</v>
      </c>
      <c r="C127" s="388"/>
      <c r="D127" s="388"/>
      <c r="E127" s="76">
        <v>2854000</v>
      </c>
    </row>
    <row r="128" spans="1:5" ht="12" customHeight="1">
      <c r="A128" s="18" t="s">
        <v>49</v>
      </c>
      <c r="B128" s="19" t="s">
        <v>245</v>
      </c>
      <c r="C128" s="382">
        <f>+C93+C114</f>
        <v>1363328000</v>
      </c>
      <c r="D128" s="382">
        <f>+D93+D114</f>
        <v>956011042</v>
      </c>
      <c r="E128" s="383">
        <f>+E93+E114</f>
        <v>624235513</v>
      </c>
    </row>
    <row r="129" spans="1:5" ht="12" customHeight="1">
      <c r="A129" s="18" t="s">
        <v>246</v>
      </c>
      <c r="B129" s="19" t="s">
        <v>247</v>
      </c>
      <c r="C129" s="382">
        <f>+C130+C131+C132</f>
        <v>0</v>
      </c>
      <c r="D129" s="382">
        <f>+D130+D131+D132</f>
        <v>0</v>
      </c>
      <c r="E129" s="383">
        <f>+E130+E131+E132</f>
        <v>0</v>
      </c>
    </row>
    <row r="130" spans="1:5" ht="12" customHeight="1">
      <c r="A130" s="22" t="s">
        <v>65</v>
      </c>
      <c r="B130" s="73" t="s">
        <v>248</v>
      </c>
      <c r="C130" s="387"/>
      <c r="D130" s="387"/>
      <c r="E130" s="74"/>
    </row>
    <row r="131" spans="1:5" ht="12" customHeight="1">
      <c r="A131" s="22" t="s">
        <v>67</v>
      </c>
      <c r="B131" s="73" t="s">
        <v>249</v>
      </c>
      <c r="C131" s="387"/>
      <c r="D131" s="387"/>
      <c r="E131" s="74"/>
    </row>
    <row r="132" spans="1:5" ht="12" customHeight="1">
      <c r="A132" s="66" t="s">
        <v>69</v>
      </c>
      <c r="B132" s="73" t="s">
        <v>250</v>
      </c>
      <c r="C132" s="387"/>
      <c r="D132" s="387"/>
      <c r="E132" s="74"/>
    </row>
    <row r="133" spans="1:5" ht="12" customHeight="1">
      <c r="A133" s="18" t="s">
        <v>79</v>
      </c>
      <c r="B133" s="19" t="s">
        <v>251</v>
      </c>
      <c r="C133" s="382">
        <f>SUM(C134:C139)</f>
        <v>0</v>
      </c>
      <c r="D133" s="382">
        <f>SUM(D134:D139)</f>
        <v>0</v>
      </c>
      <c r="E133" s="383">
        <f>SUM(E134:E139)</f>
        <v>0</v>
      </c>
    </row>
    <row r="134" spans="1:5" ht="12" customHeight="1">
      <c r="A134" s="22" t="s">
        <v>81</v>
      </c>
      <c r="B134" s="77" t="s">
        <v>252</v>
      </c>
      <c r="C134" s="387"/>
      <c r="D134" s="387"/>
      <c r="E134" s="74"/>
    </row>
    <row r="135" spans="1:5" ht="12" customHeight="1">
      <c r="A135" s="22" t="s">
        <v>83</v>
      </c>
      <c r="B135" s="77" t="s">
        <v>253</v>
      </c>
      <c r="C135" s="387"/>
      <c r="D135" s="387"/>
      <c r="E135" s="74"/>
    </row>
    <row r="136" spans="1:5" ht="12" customHeight="1">
      <c r="A136" s="22" t="s">
        <v>85</v>
      </c>
      <c r="B136" s="77" t="s">
        <v>254</v>
      </c>
      <c r="C136" s="387"/>
      <c r="D136" s="387"/>
      <c r="E136" s="74"/>
    </row>
    <row r="137" spans="1:5" ht="12" customHeight="1">
      <c r="A137" s="22" t="s">
        <v>87</v>
      </c>
      <c r="B137" s="77" t="s">
        <v>255</v>
      </c>
      <c r="C137" s="387"/>
      <c r="D137" s="387"/>
      <c r="E137" s="74"/>
    </row>
    <row r="138" spans="1:5" ht="12" customHeight="1">
      <c r="A138" s="22" t="s">
        <v>89</v>
      </c>
      <c r="B138" s="77" t="s">
        <v>256</v>
      </c>
      <c r="C138" s="387"/>
      <c r="D138" s="387"/>
      <c r="E138" s="74"/>
    </row>
    <row r="139" spans="1:5" ht="12" customHeight="1">
      <c r="A139" s="66" t="s">
        <v>91</v>
      </c>
      <c r="B139" s="77" t="s">
        <v>257</v>
      </c>
      <c r="C139" s="387"/>
      <c r="D139" s="387"/>
      <c r="E139" s="74"/>
    </row>
    <row r="140" spans="1:5" ht="12" customHeight="1">
      <c r="A140" s="18" t="s">
        <v>103</v>
      </c>
      <c r="B140" s="19" t="s">
        <v>258</v>
      </c>
      <c r="C140" s="382">
        <f>+C141+C142+C143+C144</f>
        <v>11700000</v>
      </c>
      <c r="D140" s="382">
        <f>+D141+D142+D143+D144</f>
        <v>14664928</v>
      </c>
      <c r="E140" s="383">
        <f>+E141+E142+E143+E144</f>
        <v>15149348</v>
      </c>
    </row>
    <row r="141" spans="1:5" ht="12" customHeight="1">
      <c r="A141" s="22" t="s">
        <v>105</v>
      </c>
      <c r="B141" s="77" t="s">
        <v>259</v>
      </c>
      <c r="C141" s="387"/>
      <c r="D141" s="387"/>
      <c r="E141" s="74"/>
    </row>
    <row r="142" spans="1:5" ht="12" customHeight="1">
      <c r="A142" s="22" t="s">
        <v>107</v>
      </c>
      <c r="B142" s="77" t="s">
        <v>260</v>
      </c>
      <c r="C142" s="387">
        <v>11700000</v>
      </c>
      <c r="D142" s="387">
        <v>14664928</v>
      </c>
      <c r="E142" s="74">
        <v>15149348</v>
      </c>
    </row>
    <row r="143" spans="1:5" ht="12" customHeight="1">
      <c r="A143" s="22" t="s">
        <v>109</v>
      </c>
      <c r="B143" s="77" t="s">
        <v>261</v>
      </c>
      <c r="C143" s="387"/>
      <c r="D143" s="387"/>
      <c r="E143" s="74"/>
    </row>
    <row r="144" spans="1:5" ht="12" customHeight="1">
      <c r="A144" s="66" t="s">
        <v>111</v>
      </c>
      <c r="B144" s="78" t="s">
        <v>262</v>
      </c>
      <c r="C144" s="387"/>
      <c r="D144" s="387"/>
      <c r="E144" s="74"/>
    </row>
    <row r="145" spans="1:5" ht="12" customHeight="1">
      <c r="A145" s="18" t="s">
        <v>263</v>
      </c>
      <c r="B145" s="19" t="s">
        <v>264</v>
      </c>
      <c r="C145" s="406">
        <f>SUM(C146:C150)</f>
        <v>0</v>
      </c>
      <c r="D145" s="406">
        <f>SUM(D146:D150)</f>
        <v>0</v>
      </c>
      <c r="E145" s="407">
        <f>SUM(E146:E150)</f>
        <v>0</v>
      </c>
    </row>
    <row r="146" spans="1:5" ht="12" customHeight="1">
      <c r="A146" s="22" t="s">
        <v>117</v>
      </c>
      <c r="B146" s="77" t="s">
        <v>265</v>
      </c>
      <c r="C146" s="387"/>
      <c r="D146" s="387"/>
      <c r="E146" s="74"/>
    </row>
    <row r="147" spans="1:5" ht="12" customHeight="1">
      <c r="A147" s="22" t="s">
        <v>119</v>
      </c>
      <c r="B147" s="77" t="s">
        <v>266</v>
      </c>
      <c r="C147" s="387"/>
      <c r="D147" s="387"/>
      <c r="E147" s="74"/>
    </row>
    <row r="148" spans="1:5" ht="12" customHeight="1">
      <c r="A148" s="22" t="s">
        <v>121</v>
      </c>
      <c r="B148" s="77" t="s">
        <v>267</v>
      </c>
      <c r="C148" s="387"/>
      <c r="D148" s="387"/>
      <c r="E148" s="74"/>
    </row>
    <row r="149" spans="1:5" ht="12" customHeight="1">
      <c r="A149" s="22" t="s">
        <v>123</v>
      </c>
      <c r="B149" s="77" t="s">
        <v>268</v>
      </c>
      <c r="C149" s="387"/>
      <c r="D149" s="387"/>
      <c r="E149" s="74"/>
    </row>
    <row r="150" spans="1:5" ht="12" customHeight="1">
      <c r="A150" s="22" t="s">
        <v>269</v>
      </c>
      <c r="B150" s="77" t="s">
        <v>270</v>
      </c>
      <c r="C150" s="387"/>
      <c r="D150" s="387"/>
      <c r="E150" s="74"/>
    </row>
    <row r="151" spans="1:5" ht="12" customHeight="1">
      <c r="A151" s="18" t="s">
        <v>125</v>
      </c>
      <c r="B151" s="19" t="s">
        <v>271</v>
      </c>
      <c r="C151" s="408"/>
      <c r="D151" s="408"/>
      <c r="E151" s="409"/>
    </row>
    <row r="152" spans="1:5" ht="12" customHeight="1">
      <c r="A152" s="18" t="s">
        <v>272</v>
      </c>
      <c r="B152" s="19" t="s">
        <v>273</v>
      </c>
      <c r="C152" s="408"/>
      <c r="D152" s="408"/>
      <c r="E152" s="409"/>
    </row>
    <row r="153" spans="1:6" ht="15" customHeight="1">
      <c r="A153" s="18" t="s">
        <v>274</v>
      </c>
      <c r="B153" s="19" t="s">
        <v>275</v>
      </c>
      <c r="C153" s="410">
        <f>+C129+C133+C140+C145+C151+C152</f>
        <v>11700000</v>
      </c>
      <c r="D153" s="410">
        <f>+D129+D133+D140+D145+D151+D152</f>
        <v>14664928</v>
      </c>
      <c r="E153" s="411">
        <f>+E129+E133+E140+E145+E151+E152</f>
        <v>15149348</v>
      </c>
      <c r="F153" s="412"/>
    </row>
    <row r="154" spans="1:5" s="384" customFormat="1" ht="12.75" customHeight="1">
      <c r="A154" s="84" t="s">
        <v>276</v>
      </c>
      <c r="B154" s="85" t="s">
        <v>277</v>
      </c>
      <c r="C154" s="410">
        <f>+C128+C153</f>
        <v>1375028000</v>
      </c>
      <c r="D154" s="410">
        <f>+D128+D153</f>
        <v>970675970</v>
      </c>
      <c r="E154" s="411">
        <f>+E128+E153</f>
        <v>639384861</v>
      </c>
    </row>
    <row r="155" ht="15.75">
      <c r="C155" s="375"/>
    </row>
    <row r="156" ht="15.75">
      <c r="C156" s="375"/>
    </row>
    <row r="157" ht="15.75">
      <c r="C157" s="375"/>
    </row>
    <row r="158" ht="16.5" customHeight="1">
      <c r="C158" s="375"/>
    </row>
    <row r="159" ht="15.75">
      <c r="C159" s="375"/>
    </row>
    <row r="160" ht="15.75">
      <c r="C160" s="375"/>
    </row>
    <row r="161" ht="15.75">
      <c r="C161" s="375"/>
    </row>
    <row r="162" ht="15.75">
      <c r="C162" s="375"/>
    </row>
    <row r="163" ht="15.75">
      <c r="C163" s="375"/>
    </row>
    <row r="164" ht="15.75">
      <c r="C164" s="375"/>
    </row>
    <row r="165" ht="15.75">
      <c r="C165" s="375"/>
    </row>
    <row r="166" ht="15.75">
      <c r="C166" s="375"/>
    </row>
    <row r="167" ht="15.75">
      <c r="C167" s="375"/>
    </row>
  </sheetData>
  <sheetProtection selectLockedCells="1" selectUnlockedCells="1"/>
  <mergeCells count="4">
    <mergeCell ref="A1:E1"/>
    <mergeCell ref="A2:B2"/>
    <mergeCell ref="A89:E89"/>
    <mergeCell ref="A90:B90"/>
  </mergeCells>
  <printOptions horizontalCentered="1"/>
  <pageMargins left="0.7875" right="0.7875" top="1.4722222222222223" bottom="0.8659722222222223" header="0.7875" footer="0.5118055555555555"/>
  <pageSetup horizontalDpi="300" verticalDpi="300" orientation="portrait" paperSize="9" scale="62"/>
  <headerFooter alignWithMargins="0">
    <oddHeader>&amp;C&amp;"Times New Roman CE,Félkövér"&amp;12&amp;UTájékoztató kimutatások, mérlegek
&amp;UElek Város Önkormányzat
2017. ÉVI KÖLTSÉGVETÉSÉNEK ÖSSZEVONT MÉRLEGE&amp;R&amp;"Times New Roman CE,Félkövér dőlt"&amp;11 1. számú tájékoztató tábla</oddHeader>
  </headerFooter>
  <rowBreaks count="1" manualBreakCount="1">
    <brk id="8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8"/>
  <sheetViews>
    <sheetView zoomScale="128" zoomScaleNormal="128" workbookViewId="0" topLeftCell="A1">
      <selection activeCell="B22" sqref="B22"/>
    </sheetView>
  </sheetViews>
  <sheetFormatPr defaultColWidth="9.00390625" defaultRowHeight="12.75"/>
  <cols>
    <col min="1" max="1" width="6.875" style="89" customWidth="1"/>
    <col min="2" max="2" width="49.625" style="88" customWidth="1"/>
    <col min="3" max="8" width="12.875" style="88" customWidth="1"/>
    <col min="9" max="9" width="14.375" style="88" customWidth="1"/>
    <col min="10" max="10" width="3.375" style="88" customWidth="1"/>
    <col min="11" max="16384" width="9.375" style="88" customWidth="1"/>
  </cols>
  <sheetData>
    <row r="1" spans="1:9" ht="27.75" customHeight="1">
      <c r="A1" s="564" t="s">
        <v>518</v>
      </c>
      <c r="B1" s="564"/>
      <c r="C1" s="564"/>
      <c r="D1" s="564"/>
      <c r="E1" s="564"/>
      <c r="F1" s="564"/>
      <c r="G1" s="564"/>
      <c r="H1" s="564"/>
      <c r="I1" s="564"/>
    </row>
    <row r="2" ht="20.25" customHeight="1">
      <c r="I2" s="413">
        <f>'1. sz tájékoztató t.'!E2</f>
        <v>0</v>
      </c>
    </row>
    <row r="3" spans="1:9" s="414" customFormat="1" ht="26.25" customHeight="1">
      <c r="A3" s="566" t="s">
        <v>17</v>
      </c>
      <c r="B3" s="592" t="s">
        <v>519</v>
      </c>
      <c r="C3" s="566" t="s">
        <v>520</v>
      </c>
      <c r="D3" s="566" t="str">
        <f>+CONCATENATE(LEFT(ÖSSZEFÜGGÉSEK!A5,4)," előtti kifizetés")</f>
        <v>2017 előtti kifizetés</v>
      </c>
      <c r="E3" s="593" t="s">
        <v>521</v>
      </c>
      <c r="F3" s="593"/>
      <c r="G3" s="593"/>
      <c r="H3" s="593"/>
      <c r="I3" s="592" t="s">
        <v>408</v>
      </c>
    </row>
    <row r="4" spans="1:9" s="417" customFormat="1" ht="32.25" customHeight="1">
      <c r="A4" s="566"/>
      <c r="B4" s="592"/>
      <c r="C4" s="592"/>
      <c r="D4" s="566"/>
      <c r="E4" s="415" t="str">
        <f>+CONCATENATE(LEFT(ÖSSZEFÜGGÉSEK!A5,4),".")</f>
        <v>2017.</v>
      </c>
      <c r="F4" s="415" t="str">
        <f>+CONCATENATE(LEFT(ÖSSZEFÜGGÉSEK!A5,4)+1,".")</f>
        <v>2018.</v>
      </c>
      <c r="G4" s="415" t="str">
        <f>+CONCATENATE(LEFT(ÖSSZEFÜGGÉSEK!A5,4)+2,".")</f>
        <v>2019.</v>
      </c>
      <c r="H4" s="416" t="str">
        <f>+CONCATENATE(LEFT(ÖSSZEFÜGGÉSEK!A5,4)+2,".",CHAR(10)," után")</f>
        <v>2019.
 után</v>
      </c>
      <c r="I4" s="592"/>
    </row>
    <row r="5" spans="1:9" s="421" customFormat="1" ht="12.75" customHeight="1">
      <c r="A5" s="418" t="s">
        <v>19</v>
      </c>
      <c r="B5" s="95" t="s">
        <v>20</v>
      </c>
      <c r="C5" s="419" t="s">
        <v>288</v>
      </c>
      <c r="D5" s="95" t="s">
        <v>289</v>
      </c>
      <c r="E5" s="418" t="s">
        <v>376</v>
      </c>
      <c r="F5" s="419" t="s">
        <v>522</v>
      </c>
      <c r="G5" s="419" t="s">
        <v>523</v>
      </c>
      <c r="H5" s="98" t="s">
        <v>524</v>
      </c>
      <c r="I5" s="420" t="s">
        <v>525</v>
      </c>
    </row>
    <row r="6" spans="1:9" ht="24.75" customHeight="1">
      <c r="A6" s="96" t="s">
        <v>21</v>
      </c>
      <c r="B6" s="422" t="s">
        <v>526</v>
      </c>
      <c r="C6" s="423"/>
      <c r="D6" s="424">
        <f>+D7+D8</f>
        <v>1911000</v>
      </c>
      <c r="E6" s="425">
        <f>+E7+E8</f>
        <v>709800</v>
      </c>
      <c r="F6" s="426">
        <f>+F7+F8</f>
        <v>655200</v>
      </c>
      <c r="G6" s="426">
        <f>+G7+G8</f>
        <v>655200</v>
      </c>
      <c r="H6" s="427">
        <f>+H7+H8</f>
        <v>2620800</v>
      </c>
      <c r="I6" s="428">
        <f aca="true" t="shared" si="0" ref="I6:I17">SUM(D6:H6)</f>
        <v>6552000</v>
      </c>
    </row>
    <row r="7" spans="1:10" ht="19.5" customHeight="1">
      <c r="A7" s="429" t="s">
        <v>35</v>
      </c>
      <c r="B7" s="430" t="s">
        <v>527</v>
      </c>
      <c r="C7" s="431" t="s">
        <v>528</v>
      </c>
      <c r="D7" s="432">
        <v>1911000</v>
      </c>
      <c r="E7" s="433">
        <v>709800</v>
      </c>
      <c r="F7" s="434">
        <v>655200</v>
      </c>
      <c r="G7" s="434">
        <v>655200</v>
      </c>
      <c r="H7" s="435">
        <v>2620800</v>
      </c>
      <c r="I7" s="436">
        <f t="shared" si="0"/>
        <v>6552000</v>
      </c>
      <c r="J7" s="590" t="s">
        <v>529</v>
      </c>
    </row>
    <row r="8" spans="1:10" ht="19.5" customHeight="1">
      <c r="A8" s="429" t="s">
        <v>49</v>
      </c>
      <c r="B8" s="430"/>
      <c r="C8" s="431"/>
      <c r="D8" s="432"/>
      <c r="E8" s="433"/>
      <c r="F8" s="434"/>
      <c r="G8" s="434"/>
      <c r="H8" s="435"/>
      <c r="I8" s="436">
        <f t="shared" si="0"/>
        <v>0</v>
      </c>
      <c r="J8" s="590"/>
    </row>
    <row r="9" spans="1:10" ht="25.5" customHeight="1">
      <c r="A9" s="96" t="s">
        <v>246</v>
      </c>
      <c r="B9" s="422" t="s">
        <v>530</v>
      </c>
      <c r="C9" s="423"/>
      <c r="D9" s="424">
        <f>+D10+D11</f>
        <v>2159000</v>
      </c>
      <c r="E9" s="425">
        <f>+E10+E11</f>
        <v>0</v>
      </c>
      <c r="F9" s="426">
        <f>+F10+F11</f>
        <v>0</v>
      </c>
      <c r="G9" s="426">
        <f>+G10+G11</f>
        <v>0</v>
      </c>
      <c r="H9" s="427">
        <f>+H10+H11</f>
        <v>0</v>
      </c>
      <c r="I9" s="428">
        <f t="shared" si="0"/>
        <v>2159000</v>
      </c>
      <c r="J9" s="590"/>
    </row>
    <row r="10" spans="1:10" ht="19.5" customHeight="1">
      <c r="A10" s="429" t="s">
        <v>79</v>
      </c>
      <c r="B10" s="430" t="s">
        <v>531</v>
      </c>
      <c r="C10" s="431" t="s">
        <v>528</v>
      </c>
      <c r="D10" s="432">
        <v>2159000</v>
      </c>
      <c r="E10" s="433"/>
      <c r="F10" s="434"/>
      <c r="G10" s="434"/>
      <c r="H10" s="435"/>
      <c r="I10" s="436">
        <f t="shared" si="0"/>
        <v>2159000</v>
      </c>
      <c r="J10" s="590"/>
    </row>
    <row r="11" spans="1:10" ht="19.5" customHeight="1">
      <c r="A11" s="429" t="s">
        <v>103</v>
      </c>
      <c r="B11" s="430"/>
      <c r="C11" s="431"/>
      <c r="D11" s="432"/>
      <c r="E11" s="433"/>
      <c r="F11" s="434"/>
      <c r="G11" s="434"/>
      <c r="H11" s="435"/>
      <c r="I11" s="436">
        <f t="shared" si="0"/>
        <v>0</v>
      </c>
      <c r="J11" s="590"/>
    </row>
    <row r="12" spans="1:10" ht="19.5" customHeight="1">
      <c r="A12" s="96" t="s">
        <v>263</v>
      </c>
      <c r="B12" s="422" t="s">
        <v>532</v>
      </c>
      <c r="C12" s="423"/>
      <c r="D12" s="424">
        <f>+D13</f>
        <v>0</v>
      </c>
      <c r="E12" s="425">
        <f>+E13</f>
        <v>0</v>
      </c>
      <c r="F12" s="426">
        <f>+F13</f>
        <v>0</v>
      </c>
      <c r="G12" s="426">
        <f>+G13</f>
        <v>0</v>
      </c>
      <c r="H12" s="427">
        <f>+H13</f>
        <v>0</v>
      </c>
      <c r="I12" s="428">
        <f t="shared" si="0"/>
        <v>0</v>
      </c>
      <c r="J12" s="590"/>
    </row>
    <row r="13" spans="1:10" ht="19.5" customHeight="1">
      <c r="A13" s="429" t="s">
        <v>125</v>
      </c>
      <c r="B13" s="430"/>
      <c r="C13" s="431"/>
      <c r="D13" s="432"/>
      <c r="E13" s="433"/>
      <c r="F13" s="434"/>
      <c r="G13" s="434"/>
      <c r="H13" s="435"/>
      <c r="I13" s="436">
        <f t="shared" si="0"/>
        <v>0</v>
      </c>
      <c r="J13" s="590"/>
    </row>
    <row r="14" spans="1:10" ht="19.5" customHeight="1">
      <c r="A14" s="96" t="s">
        <v>272</v>
      </c>
      <c r="B14" s="422" t="s">
        <v>533</v>
      </c>
      <c r="C14" s="423"/>
      <c r="D14" s="424">
        <f>+D15</f>
        <v>0</v>
      </c>
      <c r="E14" s="425">
        <f>+E15</f>
        <v>0</v>
      </c>
      <c r="F14" s="426">
        <f>+F15</f>
        <v>0</v>
      </c>
      <c r="G14" s="426">
        <f>+G15</f>
        <v>0</v>
      </c>
      <c r="H14" s="427">
        <f>+H15</f>
        <v>0</v>
      </c>
      <c r="I14" s="428">
        <f t="shared" si="0"/>
        <v>0</v>
      </c>
      <c r="J14" s="590"/>
    </row>
    <row r="15" spans="1:10" ht="19.5" customHeight="1">
      <c r="A15" s="437" t="s">
        <v>274</v>
      </c>
      <c r="B15" s="438"/>
      <c r="C15" s="439"/>
      <c r="D15" s="440"/>
      <c r="E15" s="441"/>
      <c r="F15" s="442"/>
      <c r="G15" s="442"/>
      <c r="H15" s="443"/>
      <c r="I15" s="444">
        <f t="shared" si="0"/>
        <v>0</v>
      </c>
      <c r="J15" s="590"/>
    </row>
    <row r="16" spans="1:10" ht="19.5" customHeight="1">
      <c r="A16" s="96" t="s">
        <v>276</v>
      </c>
      <c r="B16" s="422" t="s">
        <v>534</v>
      </c>
      <c r="C16" s="423"/>
      <c r="D16" s="424">
        <f>+D17</f>
        <v>0</v>
      </c>
      <c r="E16" s="425">
        <f>+E17</f>
        <v>0</v>
      </c>
      <c r="F16" s="426">
        <f>+F17</f>
        <v>0</v>
      </c>
      <c r="G16" s="426">
        <f>+G17</f>
        <v>0</v>
      </c>
      <c r="H16" s="427">
        <f>+H17</f>
        <v>0</v>
      </c>
      <c r="I16" s="428">
        <f t="shared" si="0"/>
        <v>0</v>
      </c>
      <c r="J16" s="590"/>
    </row>
    <row r="17" spans="1:10" ht="19.5" customHeight="1">
      <c r="A17" s="445" t="s">
        <v>299</v>
      </c>
      <c r="B17" s="446"/>
      <c r="C17" s="447"/>
      <c r="D17" s="448"/>
      <c r="E17" s="449"/>
      <c r="F17" s="450"/>
      <c r="G17" s="450"/>
      <c r="H17" s="451"/>
      <c r="I17" s="452">
        <f t="shared" si="0"/>
        <v>0</v>
      </c>
      <c r="J17" s="590"/>
    </row>
    <row r="18" spans="1:10" ht="19.5" customHeight="1">
      <c r="A18" s="591" t="s">
        <v>535</v>
      </c>
      <c r="B18" s="591"/>
      <c r="C18" s="453"/>
      <c r="D18" s="424">
        <f aca="true" t="shared" si="1" ref="D18:I18">+D6+D9+D12+D14+D16</f>
        <v>4070000</v>
      </c>
      <c r="E18" s="425">
        <f t="shared" si="1"/>
        <v>709800</v>
      </c>
      <c r="F18" s="426">
        <f t="shared" si="1"/>
        <v>655200</v>
      </c>
      <c r="G18" s="426">
        <f t="shared" si="1"/>
        <v>655200</v>
      </c>
      <c r="H18" s="427">
        <f t="shared" si="1"/>
        <v>2620800</v>
      </c>
      <c r="I18" s="428">
        <f t="shared" si="1"/>
        <v>8711000</v>
      </c>
      <c r="J18" s="590"/>
    </row>
  </sheetData>
  <sheetProtection sheet="1" objects="1" scenarios="1"/>
  <mergeCells count="9">
    <mergeCell ref="J7:J18"/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5118055555555555" footer="0.5118055555555555"/>
  <pageSetup horizontalDpi="300" verticalDpi="300" orientation="landscape" paperSize="9" scale="95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zoomScale="128" zoomScaleNormal="128" workbookViewId="0" topLeftCell="A1">
      <selection activeCell="C13" sqref="C13"/>
    </sheetView>
  </sheetViews>
  <sheetFormatPr defaultColWidth="9.00390625" defaultRowHeight="12.75"/>
  <cols>
    <col min="1" max="1" width="5.875" style="454" customWidth="1"/>
    <col min="2" max="2" width="54.875" style="255" customWidth="1"/>
    <col min="3" max="4" width="17.625" style="255" customWidth="1"/>
    <col min="5" max="16384" width="9.375" style="255" customWidth="1"/>
  </cols>
  <sheetData>
    <row r="1" spans="2:4" ht="31.5" customHeight="1">
      <c r="B1" s="594" t="s">
        <v>536</v>
      </c>
      <c r="C1" s="594"/>
      <c r="D1" s="594"/>
    </row>
    <row r="2" spans="1:4" s="457" customFormat="1" ht="15.75">
      <c r="A2" s="455"/>
      <c r="B2" s="456"/>
      <c r="D2" s="458">
        <f>'2. sz tájékoztató t'!I2</f>
        <v>0</v>
      </c>
    </row>
    <row r="3" spans="1:4" s="353" customFormat="1" ht="48" customHeight="1">
      <c r="A3" s="459" t="s">
        <v>372</v>
      </c>
      <c r="B3" s="351" t="s">
        <v>18</v>
      </c>
      <c r="C3" s="351" t="s">
        <v>537</v>
      </c>
      <c r="D3" s="352" t="s">
        <v>538</v>
      </c>
    </row>
    <row r="4" spans="1:4" s="353" customFormat="1" ht="13.5" customHeight="1">
      <c r="A4" s="460" t="s">
        <v>19</v>
      </c>
      <c r="B4" s="274" t="s">
        <v>20</v>
      </c>
      <c r="C4" s="274" t="s">
        <v>288</v>
      </c>
      <c r="D4" s="275" t="s">
        <v>289</v>
      </c>
    </row>
    <row r="5" spans="1:4" ht="18" customHeight="1">
      <c r="A5" s="461" t="s">
        <v>21</v>
      </c>
      <c r="B5" s="462" t="s">
        <v>539</v>
      </c>
      <c r="C5" s="463"/>
      <c r="D5" s="325"/>
    </row>
    <row r="6" spans="1:4" ht="18" customHeight="1">
      <c r="A6" s="464" t="s">
        <v>35</v>
      </c>
      <c r="B6" s="465" t="s">
        <v>540</v>
      </c>
      <c r="C6" s="466"/>
      <c r="D6" s="107"/>
    </row>
    <row r="7" spans="1:4" ht="18" customHeight="1">
      <c r="A7" s="464" t="s">
        <v>49</v>
      </c>
      <c r="B7" s="465" t="s">
        <v>541</v>
      </c>
      <c r="C7" s="466"/>
      <c r="D7" s="107"/>
    </row>
    <row r="8" spans="1:4" ht="18" customHeight="1">
      <c r="A8" s="464" t="s">
        <v>246</v>
      </c>
      <c r="B8" s="465" t="s">
        <v>542</v>
      </c>
      <c r="C8" s="466"/>
      <c r="D8" s="107"/>
    </row>
    <row r="9" spans="1:4" ht="18" customHeight="1">
      <c r="A9" s="464" t="s">
        <v>79</v>
      </c>
      <c r="B9" s="465" t="s">
        <v>543</v>
      </c>
      <c r="C9" s="466">
        <f>SUM(C10:C16)</f>
        <v>55000000</v>
      </c>
      <c r="D9" s="467">
        <f>SUM(D10:D16)</f>
        <v>135000</v>
      </c>
    </row>
    <row r="10" spans="1:4" ht="18" customHeight="1">
      <c r="A10" s="464" t="s">
        <v>103</v>
      </c>
      <c r="B10" s="465" t="s">
        <v>544</v>
      </c>
      <c r="C10" s="466"/>
      <c r="D10" s="107"/>
    </row>
    <row r="11" spans="1:4" ht="18" customHeight="1">
      <c r="A11" s="464" t="s">
        <v>263</v>
      </c>
      <c r="B11" s="468" t="s">
        <v>545</v>
      </c>
      <c r="C11" s="466"/>
      <c r="D11" s="107"/>
    </row>
    <row r="12" spans="1:4" ht="18" customHeight="1">
      <c r="A12" s="464" t="s">
        <v>272</v>
      </c>
      <c r="B12" s="468" t="s">
        <v>546</v>
      </c>
      <c r="C12" s="466">
        <v>5000000</v>
      </c>
      <c r="D12" s="107">
        <v>135000</v>
      </c>
    </row>
    <row r="13" spans="1:4" ht="18" customHeight="1">
      <c r="A13" s="464" t="s">
        <v>274</v>
      </c>
      <c r="B13" s="468" t="s">
        <v>547</v>
      </c>
      <c r="C13" s="466"/>
      <c r="D13" s="107"/>
    </row>
    <row r="14" spans="1:4" ht="18" customHeight="1">
      <c r="A14" s="464" t="s">
        <v>276</v>
      </c>
      <c r="B14" s="468" t="s">
        <v>548</v>
      </c>
      <c r="C14" s="466"/>
      <c r="D14" s="107"/>
    </row>
    <row r="15" spans="1:4" ht="22.5" customHeight="1">
      <c r="A15" s="464" t="s">
        <v>299</v>
      </c>
      <c r="B15" s="468" t="s">
        <v>549</v>
      </c>
      <c r="C15" s="466">
        <v>43000000</v>
      </c>
      <c r="D15" s="107"/>
    </row>
    <row r="16" spans="1:4" ht="18" customHeight="1">
      <c r="A16" s="464" t="s">
        <v>300</v>
      </c>
      <c r="B16" s="465" t="s">
        <v>550</v>
      </c>
      <c r="C16" s="466">
        <v>7000000</v>
      </c>
      <c r="D16" s="107"/>
    </row>
    <row r="17" spans="1:4" ht="18" customHeight="1">
      <c r="A17" s="464" t="s">
        <v>303</v>
      </c>
      <c r="B17" s="465" t="s">
        <v>551</v>
      </c>
      <c r="C17" s="466"/>
      <c r="D17" s="107"/>
    </row>
    <row r="18" spans="1:4" ht="18" customHeight="1">
      <c r="A18" s="464" t="s">
        <v>306</v>
      </c>
      <c r="B18" s="465" t="s">
        <v>552</v>
      </c>
      <c r="C18" s="466"/>
      <c r="D18" s="107"/>
    </row>
    <row r="19" spans="1:4" ht="18" customHeight="1">
      <c r="A19" s="464" t="s">
        <v>309</v>
      </c>
      <c r="B19" s="465" t="s">
        <v>553</v>
      </c>
      <c r="C19" s="466"/>
      <c r="D19" s="107"/>
    </row>
    <row r="20" spans="1:4" ht="18" customHeight="1">
      <c r="A20" s="464" t="s">
        <v>312</v>
      </c>
      <c r="B20" s="465" t="s">
        <v>554</v>
      </c>
      <c r="C20" s="466"/>
      <c r="D20" s="107"/>
    </row>
    <row r="21" spans="1:4" ht="18" customHeight="1">
      <c r="A21" s="464" t="s">
        <v>315</v>
      </c>
      <c r="B21" s="469"/>
      <c r="C21" s="106"/>
      <c r="D21" s="107"/>
    </row>
    <row r="22" spans="1:4" ht="18" customHeight="1">
      <c r="A22" s="464" t="s">
        <v>318</v>
      </c>
      <c r="B22" s="470"/>
      <c r="C22" s="106"/>
      <c r="D22" s="107"/>
    </row>
    <row r="23" spans="1:4" ht="18" customHeight="1">
      <c r="A23" s="464" t="s">
        <v>321</v>
      </c>
      <c r="B23" s="470"/>
      <c r="C23" s="106"/>
      <c r="D23" s="107"/>
    </row>
    <row r="24" spans="1:4" ht="18" customHeight="1">
      <c r="A24" s="464" t="s">
        <v>323</v>
      </c>
      <c r="B24" s="470"/>
      <c r="C24" s="106"/>
      <c r="D24" s="107"/>
    </row>
    <row r="25" spans="1:4" ht="18" customHeight="1">
      <c r="A25" s="464" t="s">
        <v>325</v>
      </c>
      <c r="B25" s="470"/>
      <c r="C25" s="106"/>
      <c r="D25" s="107"/>
    </row>
    <row r="26" spans="1:4" ht="18" customHeight="1">
      <c r="A26" s="464" t="s">
        <v>326</v>
      </c>
      <c r="B26" s="470"/>
      <c r="C26" s="106"/>
      <c r="D26" s="107"/>
    </row>
    <row r="27" spans="1:4" ht="18" customHeight="1">
      <c r="A27" s="464" t="s">
        <v>327</v>
      </c>
      <c r="B27" s="470"/>
      <c r="C27" s="106"/>
      <c r="D27" s="107"/>
    </row>
    <row r="28" spans="1:4" ht="18" customHeight="1">
      <c r="A28" s="464" t="s">
        <v>330</v>
      </c>
      <c r="B28" s="470"/>
      <c r="C28" s="106"/>
      <c r="D28" s="107"/>
    </row>
    <row r="29" spans="1:4" ht="18" customHeight="1">
      <c r="A29" s="471" t="s">
        <v>333</v>
      </c>
      <c r="B29" s="472"/>
      <c r="C29" s="473"/>
      <c r="D29" s="331"/>
    </row>
    <row r="30" spans="1:4" ht="18" customHeight="1">
      <c r="A30" s="460" t="s">
        <v>336</v>
      </c>
      <c r="B30" s="474" t="s">
        <v>421</v>
      </c>
      <c r="C30" s="475">
        <f>+C5+C6+C7+C8+C9+C16+C17+C18+C19+C20+C21+C22+C23+C24+C25+C26+C27+C28+C29</f>
        <v>62000000</v>
      </c>
      <c r="D30" s="476">
        <f>+D5+D6+D7+D8+D9+D16+D17+D18+D19+D20+D21+D22+D23+D24+D25+D26+D27+D28+D29</f>
        <v>135000</v>
      </c>
    </row>
    <row r="31" spans="1:4" ht="8.25" customHeight="1">
      <c r="A31" s="477"/>
      <c r="B31" s="595"/>
      <c r="C31" s="595"/>
      <c r="D31" s="595"/>
    </row>
  </sheetData>
  <sheetProtection selectLockedCells="1" selectUnlockedCell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CE,Dőlt"&amp;11 &amp;"Times New Roman CE,Félkövér dőlt"3.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O81"/>
  <sheetViews>
    <sheetView tabSelected="1" zoomScale="128" zoomScaleNormal="128" workbookViewId="0" topLeftCell="B1">
      <selection activeCell="O3" sqref="O3"/>
    </sheetView>
  </sheetViews>
  <sheetFormatPr defaultColWidth="9.00390625" defaultRowHeight="12.75"/>
  <cols>
    <col min="1" max="1" width="4.875" style="478" customWidth="1"/>
    <col min="2" max="2" width="31.125" style="479" customWidth="1"/>
    <col min="3" max="4" width="9.00390625" style="479" customWidth="1"/>
    <col min="5" max="5" width="9.50390625" style="479" customWidth="1"/>
    <col min="6" max="6" width="8.875" style="479" customWidth="1"/>
    <col min="7" max="7" width="8.625" style="479" customWidth="1"/>
    <col min="8" max="8" width="8.875" style="479" customWidth="1"/>
    <col min="9" max="9" width="8.125" style="479" customWidth="1"/>
    <col min="10" max="14" width="9.50390625" style="479" customWidth="1"/>
    <col min="15" max="15" width="12.625" style="478" customWidth="1"/>
    <col min="16" max="16384" width="9.375" style="479" customWidth="1"/>
  </cols>
  <sheetData>
    <row r="1" spans="1:15" ht="31.5" customHeight="1">
      <c r="A1" s="596" t="str">
        <f>+CONCATENATE("Előirányzat-felhasználási terv",CHAR(10),LEFT(ÖSSZEFÜGGÉSEK!A5,4),". évre")</f>
        <v>Előirányzat-felhasználási terv
2017. évre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</row>
    <row r="2" ht="15.75">
      <c r="O2" s="480"/>
    </row>
    <row r="3" spans="1:15" s="478" customFormat="1" ht="25.5" customHeight="1">
      <c r="A3" s="481" t="s">
        <v>372</v>
      </c>
      <c r="B3" s="482" t="s">
        <v>287</v>
      </c>
      <c r="C3" s="482" t="s">
        <v>555</v>
      </c>
      <c r="D3" s="482" t="s">
        <v>556</v>
      </c>
      <c r="E3" s="482" t="s">
        <v>557</v>
      </c>
      <c r="F3" s="482" t="s">
        <v>558</v>
      </c>
      <c r="G3" s="482" t="s">
        <v>559</v>
      </c>
      <c r="H3" s="482" t="s">
        <v>560</v>
      </c>
      <c r="I3" s="482" t="s">
        <v>561</v>
      </c>
      <c r="J3" s="482" t="s">
        <v>562</v>
      </c>
      <c r="K3" s="482" t="s">
        <v>563</v>
      </c>
      <c r="L3" s="482" t="s">
        <v>564</v>
      </c>
      <c r="M3" s="482" t="s">
        <v>565</v>
      </c>
      <c r="N3" s="482" t="s">
        <v>566</v>
      </c>
      <c r="O3" s="483" t="s">
        <v>421</v>
      </c>
    </row>
    <row r="4" spans="1:15" s="485" customFormat="1" ht="15" customHeight="1">
      <c r="A4" s="484" t="s">
        <v>21</v>
      </c>
      <c r="B4" s="597" t="s">
        <v>285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</row>
    <row r="5" spans="1:15" s="485" customFormat="1" ht="22.5">
      <c r="A5" s="486" t="s">
        <v>35</v>
      </c>
      <c r="B5" s="487" t="s">
        <v>290</v>
      </c>
      <c r="C5" s="488">
        <v>33866615</v>
      </c>
      <c r="D5" s="488">
        <v>33866615</v>
      </c>
      <c r="E5" s="488">
        <v>33866615</v>
      </c>
      <c r="F5" s="488">
        <v>33866615</v>
      </c>
      <c r="G5" s="488">
        <v>33866615</v>
      </c>
      <c r="H5" s="488">
        <v>33866615</v>
      </c>
      <c r="I5" s="488">
        <v>33866615</v>
      </c>
      <c r="J5" s="488">
        <v>33866615</v>
      </c>
      <c r="K5" s="488">
        <v>33866615</v>
      </c>
      <c r="L5" s="488">
        <v>33866615</v>
      </c>
      <c r="M5" s="488">
        <v>33866615</v>
      </c>
      <c r="N5" s="488">
        <v>33866621</v>
      </c>
      <c r="O5" s="489">
        <f aca="true" t="shared" si="0" ref="O5:O25">SUM(C5:N5)</f>
        <v>406399386</v>
      </c>
    </row>
    <row r="6" spans="1:15" s="494" customFormat="1" ht="22.5">
      <c r="A6" s="490" t="s">
        <v>49</v>
      </c>
      <c r="B6" s="491" t="s">
        <v>567</v>
      </c>
      <c r="C6" s="492">
        <v>25300</v>
      </c>
      <c r="D6" s="492">
        <v>25300</v>
      </c>
      <c r="E6" s="492">
        <v>25300</v>
      </c>
      <c r="F6" s="492">
        <v>25300</v>
      </c>
      <c r="G6" s="492">
        <v>25300</v>
      </c>
      <c r="H6" s="492">
        <v>25300</v>
      </c>
      <c r="I6" s="492">
        <v>25300</v>
      </c>
      <c r="J6" s="492">
        <v>25300</v>
      </c>
      <c r="K6" s="492">
        <v>25300</v>
      </c>
      <c r="L6" s="492">
        <v>25300</v>
      </c>
      <c r="M6" s="492">
        <v>25300</v>
      </c>
      <c r="N6" s="492">
        <v>25300</v>
      </c>
      <c r="O6" s="493">
        <f t="shared" si="0"/>
        <v>303600</v>
      </c>
    </row>
    <row r="7" spans="1:15" s="494" customFormat="1" ht="22.5">
      <c r="A7" s="490" t="s">
        <v>246</v>
      </c>
      <c r="B7" s="495" t="s">
        <v>568</v>
      </c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7">
        <f t="shared" si="0"/>
        <v>0</v>
      </c>
    </row>
    <row r="8" spans="1:15" s="494" customFormat="1" ht="13.5" customHeight="1">
      <c r="A8" s="490" t="s">
        <v>79</v>
      </c>
      <c r="B8" s="498" t="s">
        <v>295</v>
      </c>
      <c r="C8" s="492">
        <v>4583333</v>
      </c>
      <c r="D8" s="492">
        <v>4583333</v>
      </c>
      <c r="E8" s="492">
        <v>4583333</v>
      </c>
      <c r="F8" s="492">
        <v>4583333</v>
      </c>
      <c r="G8" s="492">
        <v>4583333</v>
      </c>
      <c r="H8" s="492">
        <v>4583333</v>
      </c>
      <c r="I8" s="492">
        <v>4583333</v>
      </c>
      <c r="J8" s="492">
        <v>4583333</v>
      </c>
      <c r="K8" s="492">
        <v>4583333</v>
      </c>
      <c r="L8" s="492">
        <v>4583333</v>
      </c>
      <c r="M8" s="492">
        <v>4583333</v>
      </c>
      <c r="N8" s="492">
        <v>4583337</v>
      </c>
      <c r="O8" s="493">
        <f t="shared" si="0"/>
        <v>55000000</v>
      </c>
    </row>
    <row r="9" spans="1:15" s="494" customFormat="1" ht="13.5" customHeight="1">
      <c r="A9" s="490" t="s">
        <v>103</v>
      </c>
      <c r="B9" s="498" t="s">
        <v>296</v>
      </c>
      <c r="C9" s="492">
        <v>7230948</v>
      </c>
      <c r="D9" s="492">
        <v>7230948</v>
      </c>
      <c r="E9" s="492">
        <v>7230948</v>
      </c>
      <c r="F9" s="492">
        <v>7230948</v>
      </c>
      <c r="G9" s="492">
        <v>7230948</v>
      </c>
      <c r="H9" s="492">
        <v>7230948</v>
      </c>
      <c r="I9" s="492">
        <v>7230948</v>
      </c>
      <c r="J9" s="492">
        <v>7230948</v>
      </c>
      <c r="K9" s="492">
        <v>7230948</v>
      </c>
      <c r="L9" s="492">
        <v>7230948</v>
      </c>
      <c r="M9" s="492">
        <v>7230948</v>
      </c>
      <c r="N9" s="492">
        <v>7230943</v>
      </c>
      <c r="O9" s="493">
        <f t="shared" si="0"/>
        <v>86771371</v>
      </c>
    </row>
    <row r="10" spans="1:15" s="494" customFormat="1" ht="13.5" customHeight="1">
      <c r="A10" s="490" t="s">
        <v>263</v>
      </c>
      <c r="B10" s="498" t="s">
        <v>343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3">
        <f t="shared" si="0"/>
        <v>0</v>
      </c>
    </row>
    <row r="11" spans="1:15" s="494" customFormat="1" ht="13.5" customHeight="1">
      <c r="A11" s="490" t="s">
        <v>125</v>
      </c>
      <c r="B11" s="498" t="s">
        <v>297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3">
        <f t="shared" si="0"/>
        <v>0</v>
      </c>
    </row>
    <row r="12" spans="1:15" s="494" customFormat="1" ht="22.5">
      <c r="A12" s="490" t="s">
        <v>272</v>
      </c>
      <c r="B12" s="491" t="s">
        <v>473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3">
        <f t="shared" si="0"/>
        <v>0</v>
      </c>
    </row>
    <row r="13" spans="1:15" s="494" customFormat="1" ht="13.5" customHeight="1">
      <c r="A13" s="490" t="s">
        <v>274</v>
      </c>
      <c r="B13" s="498" t="s">
        <v>569</v>
      </c>
      <c r="C13" s="492">
        <v>7575875</v>
      </c>
      <c r="D13" s="492">
        <v>7575875</v>
      </c>
      <c r="E13" s="492">
        <v>7575875</v>
      </c>
      <c r="F13" s="492">
        <v>7575875</v>
      </c>
      <c r="G13" s="492">
        <v>7575875</v>
      </c>
      <c r="H13" s="492">
        <v>7575875</v>
      </c>
      <c r="I13" s="492">
        <v>7575875</v>
      </c>
      <c r="J13" s="492">
        <v>7575875</v>
      </c>
      <c r="K13" s="492">
        <v>7575876</v>
      </c>
      <c r="L13" s="492">
        <v>7575876</v>
      </c>
      <c r="M13" s="492">
        <v>7575876</v>
      </c>
      <c r="N13" s="492">
        <v>7575876</v>
      </c>
      <c r="O13" s="493">
        <f t="shared" si="0"/>
        <v>90910504</v>
      </c>
    </row>
    <row r="14" spans="1:15" s="485" customFormat="1" ht="15.75" customHeight="1">
      <c r="A14" s="484" t="s">
        <v>276</v>
      </c>
      <c r="B14" s="499" t="s">
        <v>570</v>
      </c>
      <c r="C14" s="500">
        <f aca="true" t="shared" si="1" ref="C14:N14">SUM(C5:C13)</f>
        <v>53282071</v>
      </c>
      <c r="D14" s="500">
        <f t="shared" si="1"/>
        <v>53282071</v>
      </c>
      <c r="E14" s="500">
        <f t="shared" si="1"/>
        <v>53282071</v>
      </c>
      <c r="F14" s="500">
        <f t="shared" si="1"/>
        <v>53282071</v>
      </c>
      <c r="G14" s="500">
        <f t="shared" si="1"/>
        <v>53282071</v>
      </c>
      <c r="H14" s="500">
        <f t="shared" si="1"/>
        <v>53282071</v>
      </c>
      <c r="I14" s="500">
        <f t="shared" si="1"/>
        <v>53282071</v>
      </c>
      <c r="J14" s="500">
        <f t="shared" si="1"/>
        <v>53282071</v>
      </c>
      <c r="K14" s="500">
        <f t="shared" si="1"/>
        <v>53282072</v>
      </c>
      <c r="L14" s="500">
        <f t="shared" si="1"/>
        <v>53282072</v>
      </c>
      <c r="M14" s="500">
        <f t="shared" si="1"/>
        <v>53282072</v>
      </c>
      <c r="N14" s="500">
        <f t="shared" si="1"/>
        <v>53282077</v>
      </c>
      <c r="O14" s="501">
        <f>SUM(C14:N14)</f>
        <v>639384861</v>
      </c>
    </row>
    <row r="15" spans="1:15" s="485" customFormat="1" ht="15" customHeight="1">
      <c r="A15" s="484" t="s">
        <v>299</v>
      </c>
      <c r="B15" s="597" t="s">
        <v>286</v>
      </c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</row>
    <row r="16" spans="1:15" s="494" customFormat="1" ht="13.5" customHeight="1">
      <c r="A16" s="502" t="s">
        <v>300</v>
      </c>
      <c r="B16" s="503" t="s">
        <v>291</v>
      </c>
      <c r="C16" s="496">
        <v>22995227</v>
      </c>
      <c r="D16" s="496">
        <v>22995227</v>
      </c>
      <c r="E16" s="496">
        <v>22995227</v>
      </c>
      <c r="F16" s="496">
        <v>22995227</v>
      </c>
      <c r="G16" s="496">
        <v>22995227</v>
      </c>
      <c r="H16" s="496">
        <v>22995227</v>
      </c>
      <c r="I16" s="496">
        <v>22995227</v>
      </c>
      <c r="J16" s="496">
        <v>22995227</v>
      </c>
      <c r="K16" s="496">
        <v>22995227</v>
      </c>
      <c r="L16" s="496">
        <v>22995227</v>
      </c>
      <c r="M16" s="496">
        <v>22995227</v>
      </c>
      <c r="N16" s="496">
        <v>22995226</v>
      </c>
      <c r="O16" s="497">
        <f t="shared" si="0"/>
        <v>275942723</v>
      </c>
    </row>
    <row r="17" spans="1:15" s="494" customFormat="1" ht="27" customHeight="1">
      <c r="A17" s="490" t="s">
        <v>303</v>
      </c>
      <c r="B17" s="491" t="s">
        <v>192</v>
      </c>
      <c r="C17" s="492">
        <v>4723191</v>
      </c>
      <c r="D17" s="492">
        <v>4723191</v>
      </c>
      <c r="E17" s="492">
        <v>4723191</v>
      </c>
      <c r="F17" s="492">
        <v>4723191</v>
      </c>
      <c r="G17" s="492">
        <v>4723191</v>
      </c>
      <c r="H17" s="492">
        <v>4723191</v>
      </c>
      <c r="I17" s="492">
        <v>4723191</v>
      </c>
      <c r="J17" s="492">
        <v>4723191</v>
      </c>
      <c r="K17" s="492">
        <v>4723191</v>
      </c>
      <c r="L17" s="492">
        <v>4723191</v>
      </c>
      <c r="M17" s="492">
        <v>4723191</v>
      </c>
      <c r="N17" s="492">
        <v>4723188</v>
      </c>
      <c r="O17" s="493">
        <f t="shared" si="0"/>
        <v>56678289</v>
      </c>
    </row>
    <row r="18" spans="1:15" s="494" customFormat="1" ht="13.5" customHeight="1">
      <c r="A18" s="490" t="s">
        <v>306</v>
      </c>
      <c r="B18" s="498" t="s">
        <v>193</v>
      </c>
      <c r="C18" s="492">
        <v>16659625</v>
      </c>
      <c r="D18" s="492">
        <v>16659625</v>
      </c>
      <c r="E18" s="492">
        <v>16659625</v>
      </c>
      <c r="F18" s="492">
        <v>16659625</v>
      </c>
      <c r="G18" s="492">
        <v>16659625</v>
      </c>
      <c r="H18" s="492">
        <v>16659625</v>
      </c>
      <c r="I18" s="492">
        <v>16659625</v>
      </c>
      <c r="J18" s="492">
        <v>16659625</v>
      </c>
      <c r="K18" s="492">
        <v>16659625</v>
      </c>
      <c r="L18" s="492">
        <v>16659625</v>
      </c>
      <c r="M18" s="492">
        <v>16659625</v>
      </c>
      <c r="N18" s="492">
        <v>16659626</v>
      </c>
      <c r="O18" s="493">
        <f t="shared" si="0"/>
        <v>199915501</v>
      </c>
    </row>
    <row r="19" spans="1:15" s="494" customFormat="1" ht="13.5" customHeight="1">
      <c r="A19" s="490" t="s">
        <v>309</v>
      </c>
      <c r="B19" s="498" t="s">
        <v>194</v>
      </c>
      <c r="C19" s="492">
        <v>1566666</v>
      </c>
      <c r="D19" s="492">
        <v>1566666</v>
      </c>
      <c r="E19" s="492">
        <v>1566666</v>
      </c>
      <c r="F19" s="492">
        <v>1566666</v>
      </c>
      <c r="G19" s="492">
        <v>1566667</v>
      </c>
      <c r="H19" s="492">
        <v>1566667</v>
      </c>
      <c r="I19" s="492">
        <v>1566667</v>
      </c>
      <c r="J19" s="492">
        <v>1566667</v>
      </c>
      <c r="K19" s="492">
        <v>1566667</v>
      </c>
      <c r="L19" s="492">
        <v>1566667</v>
      </c>
      <c r="M19" s="492">
        <v>1566667</v>
      </c>
      <c r="N19" s="492">
        <v>1566667</v>
      </c>
      <c r="O19" s="493">
        <f t="shared" si="0"/>
        <v>18800000</v>
      </c>
    </row>
    <row r="20" spans="1:15" s="494" customFormat="1" ht="13.5" customHeight="1">
      <c r="A20" s="490" t="s">
        <v>312</v>
      </c>
      <c r="B20" s="498" t="s">
        <v>571</v>
      </c>
      <c r="C20" s="492">
        <v>1175334</v>
      </c>
      <c r="D20" s="492">
        <v>1175334</v>
      </c>
      <c r="E20" s="492">
        <v>1175334</v>
      </c>
      <c r="F20" s="492">
        <v>1175334</v>
      </c>
      <c r="G20" s="492">
        <v>1175333</v>
      </c>
      <c r="H20" s="492">
        <v>1175333</v>
      </c>
      <c r="I20" s="492">
        <v>1175333</v>
      </c>
      <c r="J20" s="492">
        <v>1175333</v>
      </c>
      <c r="K20" s="492">
        <v>1175333</v>
      </c>
      <c r="L20" s="492">
        <v>1175333</v>
      </c>
      <c r="M20" s="492">
        <v>1175333</v>
      </c>
      <c r="N20" s="492">
        <v>1175333</v>
      </c>
      <c r="O20" s="493">
        <f t="shared" si="0"/>
        <v>14104000</v>
      </c>
    </row>
    <row r="21" spans="1:15" s="494" customFormat="1" ht="13.5" customHeight="1">
      <c r="A21" s="490" t="s">
        <v>315</v>
      </c>
      <c r="B21" s="498" t="s">
        <v>227</v>
      </c>
      <c r="C21" s="492">
        <v>2472583</v>
      </c>
      <c r="D21" s="492">
        <v>2472583</v>
      </c>
      <c r="E21" s="492">
        <v>2472583</v>
      </c>
      <c r="F21" s="492">
        <v>2472583</v>
      </c>
      <c r="G21" s="492">
        <v>2472583</v>
      </c>
      <c r="H21" s="492">
        <v>2472583</v>
      </c>
      <c r="I21" s="492">
        <v>2472583</v>
      </c>
      <c r="J21" s="492">
        <v>2472583</v>
      </c>
      <c r="K21" s="492">
        <v>2472584</v>
      </c>
      <c r="L21" s="492">
        <v>2472584</v>
      </c>
      <c r="M21" s="492">
        <v>2472584</v>
      </c>
      <c r="N21" s="492">
        <v>2472584</v>
      </c>
      <c r="O21" s="493">
        <f t="shared" si="0"/>
        <v>29671000</v>
      </c>
    </row>
    <row r="22" spans="1:15" s="494" customFormat="1" ht="15.75">
      <c r="A22" s="490" t="s">
        <v>318</v>
      </c>
      <c r="B22" s="491" t="s">
        <v>229</v>
      </c>
      <c r="C22" s="492">
        <v>522500</v>
      </c>
      <c r="D22" s="492">
        <v>522500</v>
      </c>
      <c r="E22" s="492">
        <v>522500</v>
      </c>
      <c r="F22" s="492">
        <v>522500</v>
      </c>
      <c r="G22" s="492">
        <v>522500</v>
      </c>
      <c r="H22" s="492">
        <v>522500</v>
      </c>
      <c r="I22" s="492">
        <v>522500</v>
      </c>
      <c r="J22" s="492">
        <v>522500</v>
      </c>
      <c r="K22" s="492">
        <v>522500</v>
      </c>
      <c r="L22" s="492">
        <v>522500</v>
      </c>
      <c r="M22" s="492">
        <v>522500</v>
      </c>
      <c r="N22" s="492">
        <v>522500</v>
      </c>
      <c r="O22" s="493">
        <f>SUM(C22:N22)</f>
        <v>6270000</v>
      </c>
    </row>
    <row r="23" spans="1:15" s="494" customFormat="1" ht="13.5" customHeight="1">
      <c r="A23" s="490" t="s">
        <v>321</v>
      </c>
      <c r="B23" s="498" t="s">
        <v>231</v>
      </c>
      <c r="C23" s="492">
        <v>237834</v>
      </c>
      <c r="D23" s="492">
        <v>237834</v>
      </c>
      <c r="E23" s="492">
        <v>237834</v>
      </c>
      <c r="F23" s="492">
        <v>237834</v>
      </c>
      <c r="G23" s="492">
        <v>237833</v>
      </c>
      <c r="H23" s="492">
        <v>237833</v>
      </c>
      <c r="I23" s="492">
        <v>237833</v>
      </c>
      <c r="J23" s="492">
        <v>237833</v>
      </c>
      <c r="K23" s="492">
        <v>237833</v>
      </c>
      <c r="L23" s="492">
        <v>237833</v>
      </c>
      <c r="M23" s="492">
        <v>237833</v>
      </c>
      <c r="N23" s="492">
        <v>237833</v>
      </c>
      <c r="O23" s="493">
        <f>SUM(C23:N23)</f>
        <v>2854000</v>
      </c>
    </row>
    <row r="24" spans="1:15" s="494" customFormat="1" ht="13.5" customHeight="1">
      <c r="A24" s="490" t="s">
        <v>323</v>
      </c>
      <c r="B24" s="498" t="s">
        <v>486</v>
      </c>
      <c r="C24" s="492">
        <v>2929111</v>
      </c>
      <c r="D24" s="492">
        <v>2929111</v>
      </c>
      <c r="E24" s="492">
        <v>2929111</v>
      </c>
      <c r="F24" s="492">
        <v>2929111</v>
      </c>
      <c r="G24" s="492">
        <v>2929112</v>
      </c>
      <c r="H24" s="492">
        <v>2929112</v>
      </c>
      <c r="I24" s="492">
        <v>2929112</v>
      </c>
      <c r="J24" s="492">
        <v>2929112</v>
      </c>
      <c r="K24" s="492">
        <v>2929112</v>
      </c>
      <c r="L24" s="492">
        <v>2929112</v>
      </c>
      <c r="M24" s="492">
        <v>2929112</v>
      </c>
      <c r="N24" s="492">
        <v>2929120</v>
      </c>
      <c r="O24" s="493">
        <f t="shared" si="0"/>
        <v>35149348</v>
      </c>
    </row>
    <row r="25" spans="1:15" s="485" customFormat="1" ht="15.75" customHeight="1">
      <c r="A25" s="504" t="s">
        <v>325</v>
      </c>
      <c r="B25" s="499" t="s">
        <v>572</v>
      </c>
      <c r="C25" s="500">
        <f aca="true" t="shared" si="2" ref="C25:N25">SUM(C16:C24)</f>
        <v>53282071</v>
      </c>
      <c r="D25" s="500">
        <f t="shared" si="2"/>
        <v>53282071</v>
      </c>
      <c r="E25" s="500">
        <f t="shared" si="2"/>
        <v>53282071</v>
      </c>
      <c r="F25" s="500">
        <f t="shared" si="2"/>
        <v>53282071</v>
      </c>
      <c r="G25" s="500">
        <f t="shared" si="2"/>
        <v>53282071</v>
      </c>
      <c r="H25" s="500">
        <f t="shared" si="2"/>
        <v>53282071</v>
      </c>
      <c r="I25" s="500">
        <f t="shared" si="2"/>
        <v>53282071</v>
      </c>
      <c r="J25" s="500">
        <f t="shared" si="2"/>
        <v>53282071</v>
      </c>
      <c r="K25" s="500">
        <f t="shared" si="2"/>
        <v>53282072</v>
      </c>
      <c r="L25" s="500">
        <f t="shared" si="2"/>
        <v>53282072</v>
      </c>
      <c r="M25" s="500">
        <f t="shared" si="2"/>
        <v>53282072</v>
      </c>
      <c r="N25" s="500">
        <f t="shared" si="2"/>
        <v>53282077</v>
      </c>
      <c r="O25" s="501">
        <f t="shared" si="0"/>
        <v>639384861</v>
      </c>
    </row>
    <row r="26" spans="1:15" ht="15.75">
      <c r="A26" s="504" t="s">
        <v>326</v>
      </c>
      <c r="B26" s="505" t="s">
        <v>573</v>
      </c>
      <c r="C26" s="506">
        <f aca="true" t="shared" si="3" ref="C26:O26">C14-C25</f>
        <v>0</v>
      </c>
      <c r="D26" s="506">
        <f t="shared" si="3"/>
        <v>0</v>
      </c>
      <c r="E26" s="506">
        <f t="shared" si="3"/>
        <v>0</v>
      </c>
      <c r="F26" s="506">
        <f t="shared" si="3"/>
        <v>0</v>
      </c>
      <c r="G26" s="506">
        <f t="shared" si="3"/>
        <v>0</v>
      </c>
      <c r="H26" s="506">
        <f t="shared" si="3"/>
        <v>0</v>
      </c>
      <c r="I26" s="506">
        <f t="shared" si="3"/>
        <v>0</v>
      </c>
      <c r="J26" s="506">
        <f t="shared" si="3"/>
        <v>0</v>
      </c>
      <c r="K26" s="506">
        <f t="shared" si="3"/>
        <v>0</v>
      </c>
      <c r="L26" s="506">
        <f t="shared" si="3"/>
        <v>0</v>
      </c>
      <c r="M26" s="506">
        <f t="shared" si="3"/>
        <v>0</v>
      </c>
      <c r="N26" s="506">
        <f t="shared" si="3"/>
        <v>0</v>
      </c>
      <c r="O26" s="507">
        <f t="shared" si="3"/>
        <v>0</v>
      </c>
    </row>
    <row r="27" ht="15.75">
      <c r="A27" s="508"/>
    </row>
    <row r="28" spans="2:15" ht="15.75">
      <c r="B28" s="509"/>
      <c r="C28" s="510"/>
      <c r="D28" s="510"/>
      <c r="O28" s="479"/>
    </row>
    <row r="29" ht="15.75">
      <c r="O29" s="479"/>
    </row>
    <row r="30" ht="15.75">
      <c r="O30" s="479"/>
    </row>
    <row r="31" ht="15.75">
      <c r="O31" s="479"/>
    </row>
    <row r="32" ht="15.75">
      <c r="O32" s="479"/>
    </row>
    <row r="33" ht="15.75">
      <c r="O33" s="479"/>
    </row>
    <row r="34" ht="15.75">
      <c r="O34" s="479"/>
    </row>
    <row r="35" ht="15.75">
      <c r="O35" s="479"/>
    </row>
    <row r="36" ht="15.75">
      <c r="O36" s="479"/>
    </row>
    <row r="37" ht="15.75">
      <c r="O37" s="479"/>
    </row>
    <row r="38" ht="15.75">
      <c r="O38" s="479"/>
    </row>
    <row r="39" ht="15.75">
      <c r="O39" s="479"/>
    </row>
    <row r="40" ht="15.75">
      <c r="O40" s="479"/>
    </row>
    <row r="41" ht="15.75">
      <c r="O41" s="479"/>
    </row>
    <row r="42" ht="15.75">
      <c r="O42" s="479"/>
    </row>
    <row r="43" ht="15.75">
      <c r="O43" s="479"/>
    </row>
    <row r="44" ht="15.75">
      <c r="O44" s="479"/>
    </row>
    <row r="45" ht="15.75">
      <c r="O45" s="479"/>
    </row>
    <row r="46" ht="15.75">
      <c r="O46" s="479"/>
    </row>
    <row r="47" ht="15.75">
      <c r="O47" s="479"/>
    </row>
    <row r="48" ht="15.75">
      <c r="O48" s="479"/>
    </row>
    <row r="49" ht="15.75">
      <c r="O49" s="479"/>
    </row>
    <row r="50" ht="15.75">
      <c r="O50" s="479"/>
    </row>
    <row r="51" ht="15.75">
      <c r="O51" s="479"/>
    </row>
    <row r="52" ht="15.75">
      <c r="O52" s="479"/>
    </row>
    <row r="53" ht="15.75">
      <c r="O53" s="479"/>
    </row>
    <row r="54" ht="15.75">
      <c r="O54" s="479"/>
    </row>
    <row r="55" ht="15.75">
      <c r="O55" s="479"/>
    </row>
    <row r="56" ht="15.75">
      <c r="O56" s="479"/>
    </row>
    <row r="57" ht="15.75">
      <c r="O57" s="479"/>
    </row>
    <row r="58" ht="15.75">
      <c r="O58" s="479"/>
    </row>
    <row r="59" ht="15.75">
      <c r="O59" s="479"/>
    </row>
    <row r="60" ht="15.75">
      <c r="O60" s="479"/>
    </row>
    <row r="61" ht="15.75">
      <c r="O61" s="479"/>
    </row>
    <row r="62" ht="15.75">
      <c r="O62" s="479"/>
    </row>
    <row r="63" ht="15.75">
      <c r="O63" s="479"/>
    </row>
    <row r="64" ht="15.75">
      <c r="O64" s="479"/>
    </row>
    <row r="65" ht="15.75">
      <c r="O65" s="479"/>
    </row>
    <row r="66" ht="15.75">
      <c r="O66" s="479"/>
    </row>
    <row r="67" ht="15.75">
      <c r="O67" s="479"/>
    </row>
    <row r="68" ht="15.75">
      <c r="O68" s="479"/>
    </row>
    <row r="69" ht="15.75">
      <c r="O69" s="479"/>
    </row>
    <row r="70" ht="15.75">
      <c r="O70" s="479"/>
    </row>
    <row r="71" ht="15.75">
      <c r="O71" s="479"/>
    </row>
    <row r="72" ht="15.75">
      <c r="O72" s="479"/>
    </row>
    <row r="73" ht="15.75">
      <c r="O73" s="479"/>
    </row>
    <row r="74" ht="15.75">
      <c r="O74" s="479"/>
    </row>
    <row r="75" ht="15.75">
      <c r="O75" s="479"/>
    </row>
    <row r="76" ht="15.75">
      <c r="O76" s="479"/>
    </row>
    <row r="77" ht="15.75">
      <c r="O77" s="479"/>
    </row>
    <row r="78" ht="15.75">
      <c r="O78" s="479"/>
    </row>
    <row r="79" ht="15.75">
      <c r="O79" s="479"/>
    </row>
    <row r="80" ht="15.75">
      <c r="O80" s="479"/>
    </row>
    <row r="81" ht="15.75">
      <c r="O81" s="479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/>
  <headerFooter alignWithMargins="0">
    <oddHeader>&amp;R&amp;"Times New Roman CE,Félkövér dőlt"&amp;11 4.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28" zoomScaleNormal="128" zoomScaleSheetLayoutView="100" workbookViewId="0" topLeftCell="A148">
      <selection activeCell="C74" sqref="C74"/>
    </sheetView>
  </sheetViews>
  <sheetFormatPr defaultColWidth="9.00390625" defaultRowHeight="12.75"/>
  <cols>
    <col min="1" max="1" width="9.50390625" style="6" customWidth="1"/>
    <col min="2" max="2" width="91.625" style="6" customWidth="1"/>
    <col min="3" max="3" width="21.625" style="7" customWidth="1"/>
    <col min="4" max="4" width="9.00390625" style="8" customWidth="1"/>
    <col min="5" max="5" width="13.875" style="8" customWidth="1"/>
    <col min="6" max="16384" width="9.375" style="8" customWidth="1"/>
  </cols>
  <sheetData>
    <row r="1" spans="1:3" ht="15.75" customHeight="1">
      <c r="A1" s="561" t="s">
        <v>14</v>
      </c>
      <c r="B1" s="561"/>
      <c r="C1" s="561"/>
    </row>
    <row r="2" spans="1:3" ht="15.75" customHeight="1">
      <c r="A2" s="560" t="s">
        <v>15</v>
      </c>
      <c r="B2" s="560"/>
      <c r="C2" s="10" t="str">
        <f>'1.1.sz.mell.'!C2</f>
        <v>Forintban!</v>
      </c>
    </row>
    <row r="3" spans="1:3" ht="37.5" customHeight="1">
      <c r="A3" s="11" t="s">
        <v>17</v>
      </c>
      <c r="B3" s="12" t="s">
        <v>18</v>
      </c>
      <c r="C3" s="13" t="str">
        <f>+CONCATENATE(LEFT(ÖSSZEFÜGGÉSEK!A5,4),". évi előirányzat")</f>
        <v>2017. évi előirányzat</v>
      </c>
    </row>
    <row r="4" spans="1:3" s="17" customFormat="1" ht="12" customHeight="1">
      <c r="A4" s="14"/>
      <c r="B4" s="15" t="s">
        <v>19</v>
      </c>
      <c r="C4" s="16" t="s">
        <v>20</v>
      </c>
    </row>
    <row r="5" spans="1:3" s="21" customFormat="1" ht="12" customHeight="1">
      <c r="A5" s="18" t="s">
        <v>21</v>
      </c>
      <c r="B5" s="19" t="s">
        <v>22</v>
      </c>
      <c r="C5" s="20">
        <f>+C6+C7+C8+C9+C10+C11</f>
        <v>406399386</v>
      </c>
    </row>
    <row r="6" spans="1:3" s="21" customFormat="1" ht="12" customHeight="1">
      <c r="A6" s="22" t="s">
        <v>23</v>
      </c>
      <c r="B6" s="23" t="s">
        <v>24</v>
      </c>
      <c r="C6" s="24">
        <v>168076061</v>
      </c>
    </row>
    <row r="7" spans="1:3" s="21" customFormat="1" ht="12" customHeight="1">
      <c r="A7" s="25" t="s">
        <v>25</v>
      </c>
      <c r="B7" s="26" t="s">
        <v>26</v>
      </c>
      <c r="C7" s="27">
        <v>82715372</v>
      </c>
    </row>
    <row r="8" spans="1:3" s="21" customFormat="1" ht="12" customHeight="1">
      <c r="A8" s="25" t="s">
        <v>27</v>
      </c>
      <c r="B8" s="26" t="s">
        <v>28</v>
      </c>
      <c r="C8" s="27">
        <v>150078953</v>
      </c>
    </row>
    <row r="9" spans="1:3" s="21" customFormat="1" ht="12" customHeight="1">
      <c r="A9" s="25" t="s">
        <v>29</v>
      </c>
      <c r="B9" s="26" t="s">
        <v>30</v>
      </c>
      <c r="C9" s="27">
        <v>5529000</v>
      </c>
    </row>
    <row r="10" spans="1:3" s="21" customFormat="1" ht="12" customHeight="1">
      <c r="A10" s="25" t="s">
        <v>31</v>
      </c>
      <c r="B10" s="28" t="s">
        <v>32</v>
      </c>
      <c r="C10" s="27"/>
    </row>
    <row r="11" spans="1:3" s="21" customFormat="1" ht="12" customHeight="1">
      <c r="A11" s="29" t="s">
        <v>33</v>
      </c>
      <c r="B11" s="30" t="s">
        <v>34</v>
      </c>
      <c r="C11" s="27"/>
    </row>
    <row r="12" spans="1:3" s="21" customFormat="1" ht="12" customHeight="1">
      <c r="A12" s="18" t="s">
        <v>35</v>
      </c>
      <c r="B12" s="31" t="s">
        <v>36</v>
      </c>
      <c r="C12" s="20">
        <f>+C13+C14+C15+C16+C17</f>
        <v>303600</v>
      </c>
    </row>
    <row r="13" spans="1:3" s="21" customFormat="1" ht="12" customHeight="1">
      <c r="A13" s="22" t="s">
        <v>37</v>
      </c>
      <c r="B13" s="23" t="s">
        <v>38</v>
      </c>
      <c r="C13" s="24"/>
    </row>
    <row r="14" spans="1:3" s="21" customFormat="1" ht="12" customHeight="1">
      <c r="A14" s="25" t="s">
        <v>39</v>
      </c>
      <c r="B14" s="26" t="s">
        <v>40</v>
      </c>
      <c r="C14" s="27"/>
    </row>
    <row r="15" spans="1:3" s="21" customFormat="1" ht="12" customHeight="1">
      <c r="A15" s="25" t="s">
        <v>41</v>
      </c>
      <c r="B15" s="26" t="s">
        <v>42</v>
      </c>
      <c r="C15" s="27"/>
    </row>
    <row r="16" spans="1:3" s="21" customFormat="1" ht="12" customHeight="1">
      <c r="A16" s="25" t="s">
        <v>43</v>
      </c>
      <c r="B16" s="26" t="s">
        <v>44</v>
      </c>
      <c r="C16" s="27"/>
    </row>
    <row r="17" spans="1:3" s="21" customFormat="1" ht="12" customHeight="1">
      <c r="A17" s="25" t="s">
        <v>45</v>
      </c>
      <c r="B17" s="26" t="s">
        <v>46</v>
      </c>
      <c r="C17" s="27">
        <v>303600</v>
      </c>
    </row>
    <row r="18" spans="1:3" s="21" customFormat="1" ht="12" customHeight="1">
      <c r="A18" s="29" t="s">
        <v>47</v>
      </c>
      <c r="B18" s="30" t="s">
        <v>48</v>
      </c>
      <c r="C18" s="32"/>
    </row>
    <row r="19" spans="1:3" s="21" customFormat="1" ht="12" customHeight="1">
      <c r="A19" s="18" t="s">
        <v>49</v>
      </c>
      <c r="B19" s="19" t="s">
        <v>50</v>
      </c>
      <c r="C19" s="20">
        <f>+C20+C21+C22+C23+C24</f>
        <v>0</v>
      </c>
    </row>
    <row r="20" spans="1:3" s="21" customFormat="1" ht="12" customHeight="1">
      <c r="A20" s="22" t="s">
        <v>51</v>
      </c>
      <c r="B20" s="23" t="s">
        <v>52</v>
      </c>
      <c r="C20" s="24"/>
    </row>
    <row r="21" spans="1:3" s="21" customFormat="1" ht="12" customHeight="1">
      <c r="A21" s="25" t="s">
        <v>53</v>
      </c>
      <c r="B21" s="26" t="s">
        <v>54</v>
      </c>
      <c r="C21" s="27"/>
    </row>
    <row r="22" spans="1:3" s="21" customFormat="1" ht="12" customHeight="1">
      <c r="A22" s="25" t="s">
        <v>55</v>
      </c>
      <c r="B22" s="26" t="s">
        <v>56</v>
      </c>
      <c r="C22" s="27"/>
    </row>
    <row r="23" spans="1:3" s="21" customFormat="1" ht="12" customHeight="1">
      <c r="A23" s="25" t="s">
        <v>57</v>
      </c>
      <c r="B23" s="26" t="s">
        <v>58</v>
      </c>
      <c r="C23" s="27"/>
    </row>
    <row r="24" spans="1:3" s="21" customFormat="1" ht="12" customHeight="1">
      <c r="A24" s="25" t="s">
        <v>59</v>
      </c>
      <c r="B24" s="26" t="s">
        <v>60</v>
      </c>
      <c r="C24" s="27"/>
    </row>
    <row r="25" spans="1:3" s="21" customFormat="1" ht="12" customHeight="1">
      <c r="A25" s="29" t="s">
        <v>61</v>
      </c>
      <c r="B25" s="33" t="s">
        <v>62</v>
      </c>
      <c r="C25" s="32"/>
    </row>
    <row r="26" spans="1:3" s="21" customFormat="1" ht="12" customHeight="1">
      <c r="A26" s="18" t="s">
        <v>63</v>
      </c>
      <c r="B26" s="19" t="s">
        <v>282</v>
      </c>
      <c r="C26" s="20">
        <f>SUM(C27:C33)</f>
        <v>55000000</v>
      </c>
    </row>
    <row r="27" spans="1:3" s="21" customFormat="1" ht="12" customHeight="1">
      <c r="A27" s="22" t="s">
        <v>65</v>
      </c>
      <c r="B27" s="23" t="s">
        <v>66</v>
      </c>
      <c r="C27" s="24">
        <v>5000000</v>
      </c>
    </row>
    <row r="28" spans="1:3" s="21" customFormat="1" ht="12" customHeight="1">
      <c r="A28" s="25" t="s">
        <v>67</v>
      </c>
      <c r="B28" s="26" t="s">
        <v>68</v>
      </c>
      <c r="C28" s="27"/>
    </row>
    <row r="29" spans="1:3" s="21" customFormat="1" ht="12" customHeight="1">
      <c r="A29" s="25" t="s">
        <v>69</v>
      </c>
      <c r="B29" s="26" t="s">
        <v>70</v>
      </c>
      <c r="C29" s="27">
        <v>43000000</v>
      </c>
    </row>
    <row r="30" spans="1:3" s="21" customFormat="1" ht="12" customHeight="1">
      <c r="A30" s="25" t="s">
        <v>71</v>
      </c>
      <c r="B30" s="26" t="s">
        <v>72</v>
      </c>
      <c r="C30" s="27"/>
    </row>
    <row r="31" spans="1:3" s="21" customFormat="1" ht="12" customHeight="1">
      <c r="A31" s="25" t="s">
        <v>73</v>
      </c>
      <c r="B31" s="26" t="s">
        <v>74</v>
      </c>
      <c r="C31" s="27">
        <v>7000000</v>
      </c>
    </row>
    <row r="32" spans="1:3" s="21" customFormat="1" ht="12" customHeight="1">
      <c r="A32" s="25" t="s">
        <v>75</v>
      </c>
      <c r="B32" s="26" t="s">
        <v>76</v>
      </c>
      <c r="C32" s="27"/>
    </row>
    <row r="33" spans="1:3" s="21" customFormat="1" ht="12" customHeight="1">
      <c r="A33" s="29" t="s">
        <v>77</v>
      </c>
      <c r="B33" s="34" t="s">
        <v>78</v>
      </c>
      <c r="C33" s="32"/>
    </row>
    <row r="34" spans="1:3" s="21" customFormat="1" ht="12" customHeight="1">
      <c r="A34" s="18" t="s">
        <v>79</v>
      </c>
      <c r="B34" s="19" t="s">
        <v>80</v>
      </c>
      <c r="C34" s="20">
        <f>SUM(C35:C45)</f>
        <v>69851428</v>
      </c>
    </row>
    <row r="35" spans="1:3" s="21" customFormat="1" ht="12" customHeight="1">
      <c r="A35" s="22" t="s">
        <v>81</v>
      </c>
      <c r="B35" s="23" t="s">
        <v>82</v>
      </c>
      <c r="C35" s="24">
        <v>2000000</v>
      </c>
    </row>
    <row r="36" spans="1:3" s="21" customFormat="1" ht="12" customHeight="1">
      <c r="A36" s="25" t="s">
        <v>83</v>
      </c>
      <c r="B36" s="26" t="s">
        <v>84</v>
      </c>
      <c r="C36" s="27">
        <v>5720000</v>
      </c>
    </row>
    <row r="37" spans="1:3" s="21" customFormat="1" ht="12" customHeight="1">
      <c r="A37" s="25" t="s">
        <v>85</v>
      </c>
      <c r="B37" s="26" t="s">
        <v>86</v>
      </c>
      <c r="C37" s="27">
        <v>4200000</v>
      </c>
    </row>
    <row r="38" spans="1:3" s="21" customFormat="1" ht="12" customHeight="1">
      <c r="A38" s="25" t="s">
        <v>87</v>
      </c>
      <c r="B38" s="26" t="s">
        <v>88</v>
      </c>
      <c r="C38" s="27">
        <v>13465000</v>
      </c>
    </row>
    <row r="39" spans="1:3" s="21" customFormat="1" ht="12" customHeight="1">
      <c r="A39" s="25" t="s">
        <v>89</v>
      </c>
      <c r="B39" s="26" t="s">
        <v>90</v>
      </c>
      <c r="C39" s="27">
        <v>36670557</v>
      </c>
    </row>
    <row r="40" spans="1:3" s="21" customFormat="1" ht="12" customHeight="1">
      <c r="A40" s="25" t="s">
        <v>91</v>
      </c>
      <c r="B40" s="26" t="s">
        <v>92</v>
      </c>
      <c r="C40" s="27">
        <v>6793871</v>
      </c>
    </row>
    <row r="41" spans="1:3" s="21" customFormat="1" ht="12" customHeight="1">
      <c r="A41" s="25" t="s">
        <v>93</v>
      </c>
      <c r="B41" s="26" t="s">
        <v>94</v>
      </c>
      <c r="C41" s="27">
        <v>302000</v>
      </c>
    </row>
    <row r="42" spans="1:3" s="21" customFormat="1" ht="12" customHeight="1">
      <c r="A42" s="25" t="s">
        <v>95</v>
      </c>
      <c r="B42" s="26" t="s">
        <v>96</v>
      </c>
      <c r="C42" s="27"/>
    </row>
    <row r="43" spans="1:3" s="21" customFormat="1" ht="12" customHeight="1">
      <c r="A43" s="25" t="s">
        <v>97</v>
      </c>
      <c r="B43" s="26" t="s">
        <v>98</v>
      </c>
      <c r="C43" s="27"/>
    </row>
    <row r="44" spans="1:3" s="21" customFormat="1" ht="12" customHeight="1">
      <c r="A44" s="29" t="s">
        <v>99</v>
      </c>
      <c r="B44" s="33" t="s">
        <v>100</v>
      </c>
      <c r="C44" s="32"/>
    </row>
    <row r="45" spans="1:3" s="21" customFormat="1" ht="12" customHeight="1">
      <c r="A45" s="29" t="s">
        <v>101</v>
      </c>
      <c r="B45" s="30" t="s">
        <v>102</v>
      </c>
      <c r="C45" s="32">
        <v>700000</v>
      </c>
    </row>
    <row r="46" spans="1:3" s="21" customFormat="1" ht="12" customHeight="1">
      <c r="A46" s="18" t="s">
        <v>103</v>
      </c>
      <c r="B46" s="19" t="s">
        <v>104</v>
      </c>
      <c r="C46" s="20">
        <f>SUM(C47:C51)</f>
        <v>0</v>
      </c>
    </row>
    <row r="47" spans="1:3" s="21" customFormat="1" ht="12" customHeight="1">
      <c r="A47" s="22" t="s">
        <v>105</v>
      </c>
      <c r="B47" s="23" t="s">
        <v>106</v>
      </c>
      <c r="C47" s="24"/>
    </row>
    <row r="48" spans="1:3" s="21" customFormat="1" ht="12" customHeight="1">
      <c r="A48" s="25" t="s">
        <v>107</v>
      </c>
      <c r="B48" s="26" t="s">
        <v>108</v>
      </c>
      <c r="C48" s="27"/>
    </row>
    <row r="49" spans="1:3" s="21" customFormat="1" ht="12" customHeight="1">
      <c r="A49" s="25" t="s">
        <v>109</v>
      </c>
      <c r="B49" s="26" t="s">
        <v>110</v>
      </c>
      <c r="C49" s="27"/>
    </row>
    <row r="50" spans="1:3" s="21" customFormat="1" ht="12" customHeight="1">
      <c r="A50" s="25" t="s">
        <v>111</v>
      </c>
      <c r="B50" s="26" t="s">
        <v>112</v>
      </c>
      <c r="C50" s="27"/>
    </row>
    <row r="51" spans="1:3" s="21" customFormat="1" ht="12" customHeight="1">
      <c r="A51" s="29" t="s">
        <v>113</v>
      </c>
      <c r="B51" s="30" t="s">
        <v>114</v>
      </c>
      <c r="C51" s="32"/>
    </row>
    <row r="52" spans="1:3" s="21" customFormat="1" ht="12" customHeight="1">
      <c r="A52" s="18" t="s">
        <v>115</v>
      </c>
      <c r="B52" s="19" t="s">
        <v>116</v>
      </c>
      <c r="C52" s="20">
        <f>SUM(C53:C55)</f>
        <v>0</v>
      </c>
    </row>
    <row r="53" spans="1:3" s="21" customFormat="1" ht="12" customHeight="1">
      <c r="A53" s="22" t="s">
        <v>117</v>
      </c>
      <c r="B53" s="23" t="s">
        <v>118</v>
      </c>
      <c r="C53" s="24"/>
    </row>
    <row r="54" spans="1:3" s="21" customFormat="1" ht="12" customHeight="1">
      <c r="A54" s="25" t="s">
        <v>119</v>
      </c>
      <c r="B54" s="26" t="s">
        <v>120</v>
      </c>
      <c r="C54" s="27"/>
    </row>
    <row r="55" spans="1:3" s="21" customFormat="1" ht="12" customHeight="1">
      <c r="A55" s="25" t="s">
        <v>121</v>
      </c>
      <c r="B55" s="26" t="s">
        <v>122</v>
      </c>
      <c r="C55" s="27"/>
    </row>
    <row r="56" spans="1:3" s="21" customFormat="1" ht="12" customHeight="1">
      <c r="A56" s="29" t="s">
        <v>123</v>
      </c>
      <c r="B56" s="30" t="s">
        <v>124</v>
      </c>
      <c r="C56" s="32"/>
    </row>
    <row r="57" spans="1:3" s="21" customFormat="1" ht="12" customHeight="1">
      <c r="A57" s="18" t="s">
        <v>125</v>
      </c>
      <c r="B57" s="31" t="s">
        <v>126</v>
      </c>
      <c r="C57" s="20">
        <f>SUM(C58:C60)</f>
        <v>0</v>
      </c>
    </row>
    <row r="58" spans="1:3" s="21" customFormat="1" ht="12" customHeight="1">
      <c r="A58" s="22" t="s">
        <v>127</v>
      </c>
      <c r="B58" s="23" t="s">
        <v>128</v>
      </c>
      <c r="C58" s="27"/>
    </row>
    <row r="59" spans="1:3" s="21" customFormat="1" ht="12" customHeight="1">
      <c r="A59" s="25" t="s">
        <v>129</v>
      </c>
      <c r="B59" s="26" t="s">
        <v>130</v>
      </c>
      <c r="C59" s="27"/>
    </row>
    <row r="60" spans="1:3" s="21" customFormat="1" ht="12" customHeight="1">
      <c r="A60" s="25" t="s">
        <v>131</v>
      </c>
      <c r="B60" s="26" t="s">
        <v>132</v>
      </c>
      <c r="C60" s="27"/>
    </row>
    <row r="61" spans="1:3" s="21" customFormat="1" ht="12" customHeight="1">
      <c r="A61" s="29" t="s">
        <v>133</v>
      </c>
      <c r="B61" s="30" t="s">
        <v>134</v>
      </c>
      <c r="C61" s="27"/>
    </row>
    <row r="62" spans="1:3" s="21" customFormat="1" ht="12" customHeight="1">
      <c r="A62" s="36" t="s">
        <v>135</v>
      </c>
      <c r="B62" s="19" t="s">
        <v>136</v>
      </c>
      <c r="C62" s="20">
        <f>+C5+C12+C19+C26+C34+C46+C52+C57</f>
        <v>531554414</v>
      </c>
    </row>
    <row r="63" spans="1:3" s="21" customFormat="1" ht="12" customHeight="1">
      <c r="A63" s="37" t="s">
        <v>137</v>
      </c>
      <c r="B63" s="31" t="s">
        <v>138</v>
      </c>
      <c r="C63" s="20">
        <f>SUM(C64:C66)</f>
        <v>0</v>
      </c>
    </row>
    <row r="64" spans="1:3" s="21" customFormat="1" ht="12" customHeight="1">
      <c r="A64" s="22" t="s">
        <v>139</v>
      </c>
      <c r="B64" s="23" t="s">
        <v>140</v>
      </c>
      <c r="C64" s="27"/>
    </row>
    <row r="65" spans="1:3" s="21" customFormat="1" ht="12" customHeight="1">
      <c r="A65" s="25" t="s">
        <v>141</v>
      </c>
      <c r="B65" s="26" t="s">
        <v>142</v>
      </c>
      <c r="C65" s="27"/>
    </row>
    <row r="66" spans="1:3" s="21" customFormat="1" ht="12" customHeight="1">
      <c r="A66" s="29" t="s">
        <v>143</v>
      </c>
      <c r="B66" s="38" t="s">
        <v>144</v>
      </c>
      <c r="C66" s="27"/>
    </row>
    <row r="67" spans="1:3" s="21" customFormat="1" ht="12" customHeight="1">
      <c r="A67" s="37" t="s">
        <v>145</v>
      </c>
      <c r="B67" s="31" t="s">
        <v>146</v>
      </c>
      <c r="C67" s="20">
        <f>SUM(C68:C71)</f>
        <v>0</v>
      </c>
    </row>
    <row r="68" spans="1:3" s="21" customFormat="1" ht="12" customHeight="1">
      <c r="A68" s="22" t="s">
        <v>147</v>
      </c>
      <c r="B68" s="23" t="s">
        <v>148</v>
      </c>
      <c r="C68" s="27"/>
    </row>
    <row r="69" spans="1:3" s="21" customFormat="1" ht="12" customHeight="1">
      <c r="A69" s="25" t="s">
        <v>149</v>
      </c>
      <c r="B69" s="26" t="s">
        <v>150</v>
      </c>
      <c r="C69" s="27"/>
    </row>
    <row r="70" spans="1:3" s="21" customFormat="1" ht="12" customHeight="1">
      <c r="A70" s="25" t="s">
        <v>151</v>
      </c>
      <c r="B70" s="26" t="s">
        <v>152</v>
      </c>
      <c r="C70" s="27"/>
    </row>
    <row r="71" spans="1:3" s="21" customFormat="1" ht="12" customHeight="1">
      <c r="A71" s="29" t="s">
        <v>153</v>
      </c>
      <c r="B71" s="30" t="s">
        <v>154</v>
      </c>
      <c r="C71" s="27"/>
    </row>
    <row r="72" spans="1:3" s="21" customFormat="1" ht="12" customHeight="1">
      <c r="A72" s="37" t="s">
        <v>155</v>
      </c>
      <c r="B72" s="31" t="s">
        <v>156</v>
      </c>
      <c r="C72" s="20">
        <f>SUM(C73:C74)</f>
        <v>78653885</v>
      </c>
    </row>
    <row r="73" spans="1:3" s="21" customFormat="1" ht="12" customHeight="1">
      <c r="A73" s="22" t="s">
        <v>157</v>
      </c>
      <c r="B73" s="23" t="s">
        <v>158</v>
      </c>
      <c r="C73" s="27">
        <v>78653885</v>
      </c>
    </row>
    <row r="74" spans="1:3" s="21" customFormat="1" ht="12" customHeight="1">
      <c r="A74" s="29" t="s">
        <v>159</v>
      </c>
      <c r="B74" s="30" t="s">
        <v>160</v>
      </c>
      <c r="C74" s="27"/>
    </row>
    <row r="75" spans="1:3" s="21" customFormat="1" ht="12" customHeight="1">
      <c r="A75" s="37" t="s">
        <v>161</v>
      </c>
      <c r="B75" s="31" t="s">
        <v>162</v>
      </c>
      <c r="C75" s="20">
        <f>SUM(C76:C78)</f>
        <v>0</v>
      </c>
    </row>
    <row r="76" spans="1:3" s="21" customFormat="1" ht="12" customHeight="1">
      <c r="A76" s="22" t="s">
        <v>163</v>
      </c>
      <c r="B76" s="23" t="s">
        <v>164</v>
      </c>
      <c r="C76" s="27"/>
    </row>
    <row r="77" spans="1:3" s="21" customFormat="1" ht="12" customHeight="1">
      <c r="A77" s="25" t="s">
        <v>165</v>
      </c>
      <c r="B77" s="26" t="s">
        <v>166</v>
      </c>
      <c r="C77" s="27"/>
    </row>
    <row r="78" spans="1:3" s="21" customFormat="1" ht="12" customHeight="1">
      <c r="A78" s="29" t="s">
        <v>167</v>
      </c>
      <c r="B78" s="30" t="s">
        <v>168</v>
      </c>
      <c r="C78" s="27"/>
    </row>
    <row r="79" spans="1:3" s="21" customFormat="1" ht="12" customHeight="1">
      <c r="A79" s="37" t="s">
        <v>169</v>
      </c>
      <c r="B79" s="31" t="s">
        <v>170</v>
      </c>
      <c r="C79" s="20">
        <f>SUM(C80:C83)</f>
        <v>0</v>
      </c>
    </row>
    <row r="80" spans="1:3" s="21" customFormat="1" ht="12" customHeight="1">
      <c r="A80" s="39" t="s">
        <v>171</v>
      </c>
      <c r="B80" s="23" t="s">
        <v>172</v>
      </c>
      <c r="C80" s="27"/>
    </row>
    <row r="81" spans="1:3" s="21" customFormat="1" ht="12" customHeight="1">
      <c r="A81" s="40" t="s">
        <v>173</v>
      </c>
      <c r="B81" s="26" t="s">
        <v>174</v>
      </c>
      <c r="C81" s="27"/>
    </row>
    <row r="82" spans="1:3" s="21" customFormat="1" ht="12" customHeight="1">
      <c r="A82" s="40" t="s">
        <v>175</v>
      </c>
      <c r="B82" s="26" t="s">
        <v>176</v>
      </c>
      <c r="C82" s="27"/>
    </row>
    <row r="83" spans="1:3" s="21" customFormat="1" ht="12" customHeight="1">
      <c r="A83" s="41" t="s">
        <v>177</v>
      </c>
      <c r="B83" s="30" t="s">
        <v>178</v>
      </c>
      <c r="C83" s="27"/>
    </row>
    <row r="84" spans="1:3" s="21" customFormat="1" ht="12" customHeight="1">
      <c r="A84" s="37" t="s">
        <v>179</v>
      </c>
      <c r="B84" s="31" t="s">
        <v>180</v>
      </c>
      <c r="C84" s="42"/>
    </row>
    <row r="85" spans="1:3" s="21" customFormat="1" ht="13.5" customHeight="1">
      <c r="A85" s="37" t="s">
        <v>181</v>
      </c>
      <c r="B85" s="31" t="s">
        <v>182</v>
      </c>
      <c r="C85" s="42"/>
    </row>
    <row r="86" spans="1:3" s="21" customFormat="1" ht="15.75" customHeight="1">
      <c r="A86" s="37" t="s">
        <v>183</v>
      </c>
      <c r="B86" s="43" t="s">
        <v>184</v>
      </c>
      <c r="C86" s="20">
        <f>+C63+C67+C72+C75+C79+C85+C84</f>
        <v>78653885</v>
      </c>
    </row>
    <row r="87" spans="1:3" s="21" customFormat="1" ht="16.5" customHeight="1">
      <c r="A87" s="44" t="s">
        <v>185</v>
      </c>
      <c r="B87" s="45" t="s">
        <v>186</v>
      </c>
      <c r="C87" s="20">
        <f>+C62+C86</f>
        <v>610208299</v>
      </c>
    </row>
    <row r="88" spans="1:3" s="21" customFormat="1" ht="83.25" customHeight="1">
      <c r="A88" s="46"/>
      <c r="B88" s="47"/>
      <c r="C88" s="48"/>
    </row>
    <row r="89" spans="1:3" ht="16.5" customHeight="1">
      <c r="A89" s="561" t="s">
        <v>187</v>
      </c>
      <c r="B89" s="561"/>
      <c r="C89" s="561"/>
    </row>
    <row r="90" spans="1:3" s="50" customFormat="1" ht="16.5" customHeight="1">
      <c r="A90" s="562" t="s">
        <v>188</v>
      </c>
      <c r="B90" s="562"/>
      <c r="C90" s="49" t="str">
        <f>C2</f>
        <v>Forintban!</v>
      </c>
    </row>
    <row r="91" spans="1:3" ht="37.5" customHeight="1">
      <c r="A91" s="11" t="s">
        <v>17</v>
      </c>
      <c r="B91" s="12" t="s">
        <v>189</v>
      </c>
      <c r="C91" s="13" t="str">
        <f>+C3</f>
        <v>2017. évi előirányzat</v>
      </c>
    </row>
    <row r="92" spans="1:3" s="17" customFormat="1" ht="12" customHeight="1">
      <c r="A92" s="51"/>
      <c r="B92" s="52" t="s">
        <v>19</v>
      </c>
      <c r="C92" s="53" t="s">
        <v>20</v>
      </c>
    </row>
    <row r="93" spans="1:3" ht="12" customHeight="1">
      <c r="A93" s="54" t="s">
        <v>21</v>
      </c>
      <c r="B93" s="55" t="s">
        <v>190</v>
      </c>
      <c r="C93" s="56">
        <f>C94+C95+C96+C97+C98+C111</f>
        <v>559117951</v>
      </c>
    </row>
    <row r="94" spans="1:3" ht="12" customHeight="1">
      <c r="A94" s="57" t="s">
        <v>23</v>
      </c>
      <c r="B94" s="58" t="s">
        <v>191</v>
      </c>
      <c r="C94" s="59">
        <v>272532270</v>
      </c>
    </row>
    <row r="95" spans="1:3" ht="12" customHeight="1">
      <c r="A95" s="25" t="s">
        <v>25</v>
      </c>
      <c r="B95" s="60" t="s">
        <v>192</v>
      </c>
      <c r="C95" s="27">
        <v>55866679</v>
      </c>
    </row>
    <row r="96" spans="1:3" ht="12" customHeight="1">
      <c r="A96" s="25" t="s">
        <v>27</v>
      </c>
      <c r="B96" s="60" t="s">
        <v>193</v>
      </c>
      <c r="C96" s="32">
        <v>183799002</v>
      </c>
    </row>
    <row r="97" spans="1:3" ht="12" customHeight="1">
      <c r="A97" s="25" t="s">
        <v>29</v>
      </c>
      <c r="B97" s="61" t="s">
        <v>194</v>
      </c>
      <c r="C97" s="32">
        <v>18800000</v>
      </c>
    </row>
    <row r="98" spans="1:3" ht="12" customHeight="1">
      <c r="A98" s="25" t="s">
        <v>195</v>
      </c>
      <c r="B98" s="62" t="s">
        <v>196</v>
      </c>
      <c r="C98" s="32">
        <v>8120000</v>
      </c>
    </row>
    <row r="99" spans="1:3" ht="12" customHeight="1">
      <c r="A99" s="25" t="s">
        <v>33</v>
      </c>
      <c r="B99" s="60" t="s">
        <v>197</v>
      </c>
      <c r="C99" s="32"/>
    </row>
    <row r="100" spans="1:3" ht="12" customHeight="1">
      <c r="A100" s="25" t="s">
        <v>198</v>
      </c>
      <c r="B100" s="63" t="s">
        <v>199</v>
      </c>
      <c r="C100" s="32"/>
    </row>
    <row r="101" spans="1:3" ht="12" customHeight="1">
      <c r="A101" s="25" t="s">
        <v>200</v>
      </c>
      <c r="B101" s="63" t="s">
        <v>201</v>
      </c>
      <c r="C101" s="32">
        <v>3000000</v>
      </c>
    </row>
    <row r="102" spans="1:3" ht="12" customHeight="1">
      <c r="A102" s="25" t="s">
        <v>202</v>
      </c>
      <c r="B102" s="64" t="s">
        <v>203</v>
      </c>
      <c r="C102" s="32"/>
    </row>
    <row r="103" spans="1:3" ht="12" customHeight="1">
      <c r="A103" s="25" t="s">
        <v>204</v>
      </c>
      <c r="B103" s="65" t="s">
        <v>205</v>
      </c>
      <c r="C103" s="32"/>
    </row>
    <row r="104" spans="1:3" ht="12" customHeight="1">
      <c r="A104" s="25" t="s">
        <v>206</v>
      </c>
      <c r="B104" s="65" t="s">
        <v>207</v>
      </c>
      <c r="C104" s="32"/>
    </row>
    <row r="105" spans="1:3" ht="12" customHeight="1">
      <c r="A105" s="25" t="s">
        <v>208</v>
      </c>
      <c r="B105" s="64" t="s">
        <v>209</v>
      </c>
      <c r="C105" s="32">
        <v>5120000</v>
      </c>
    </row>
    <row r="106" spans="1:3" ht="12" customHeight="1">
      <c r="A106" s="25" t="s">
        <v>210</v>
      </c>
      <c r="B106" s="64" t="s">
        <v>211</v>
      </c>
      <c r="C106" s="32"/>
    </row>
    <row r="107" spans="1:3" ht="12" customHeight="1">
      <c r="A107" s="25" t="s">
        <v>212</v>
      </c>
      <c r="B107" s="65" t="s">
        <v>213</v>
      </c>
      <c r="C107" s="32"/>
    </row>
    <row r="108" spans="1:3" ht="12" customHeight="1">
      <c r="A108" s="66" t="s">
        <v>214</v>
      </c>
      <c r="B108" s="63" t="s">
        <v>215</v>
      </c>
      <c r="C108" s="32"/>
    </row>
    <row r="109" spans="1:3" ht="12" customHeight="1">
      <c r="A109" s="25" t="s">
        <v>216</v>
      </c>
      <c r="B109" s="63" t="s">
        <v>217</v>
      </c>
      <c r="C109" s="32"/>
    </row>
    <row r="110" spans="1:3" ht="12" customHeight="1">
      <c r="A110" s="29" t="s">
        <v>218</v>
      </c>
      <c r="B110" s="63" t="s">
        <v>219</v>
      </c>
      <c r="C110" s="32"/>
    </row>
    <row r="111" spans="1:3" ht="12" customHeight="1">
      <c r="A111" s="25" t="s">
        <v>220</v>
      </c>
      <c r="B111" s="61" t="s">
        <v>221</v>
      </c>
      <c r="C111" s="27">
        <f>SUM(C112:C113)</f>
        <v>20000000</v>
      </c>
    </row>
    <row r="112" spans="1:3" ht="12" customHeight="1">
      <c r="A112" s="25" t="s">
        <v>222</v>
      </c>
      <c r="B112" s="60" t="s">
        <v>223</v>
      </c>
      <c r="C112" s="27">
        <v>20000000</v>
      </c>
    </row>
    <row r="113" spans="1:3" ht="12" customHeight="1">
      <c r="A113" s="67" t="s">
        <v>224</v>
      </c>
      <c r="B113" s="68" t="s">
        <v>225</v>
      </c>
      <c r="C113" s="69"/>
    </row>
    <row r="114" spans="1:3" ht="12" customHeight="1">
      <c r="A114" s="70" t="s">
        <v>35</v>
      </c>
      <c r="B114" s="71" t="s">
        <v>226</v>
      </c>
      <c r="C114" s="72">
        <f>+C115+C117+C119</f>
        <v>35941000</v>
      </c>
    </row>
    <row r="115" spans="1:3" ht="12" customHeight="1">
      <c r="A115" s="22" t="s">
        <v>37</v>
      </c>
      <c r="B115" s="60" t="s">
        <v>227</v>
      </c>
      <c r="C115" s="24">
        <v>29671000</v>
      </c>
    </row>
    <row r="116" spans="1:3" ht="12" customHeight="1">
      <c r="A116" s="22" t="s">
        <v>39</v>
      </c>
      <c r="B116" s="73" t="s">
        <v>228</v>
      </c>
      <c r="C116" s="24"/>
    </row>
    <row r="117" spans="1:3" ht="12" customHeight="1">
      <c r="A117" s="22" t="s">
        <v>41</v>
      </c>
      <c r="B117" s="73" t="s">
        <v>229</v>
      </c>
      <c r="C117" s="27">
        <v>6270000</v>
      </c>
    </row>
    <row r="118" spans="1:3" ht="12" customHeight="1">
      <c r="A118" s="22" t="s">
        <v>43</v>
      </c>
      <c r="B118" s="73" t="s">
        <v>230</v>
      </c>
      <c r="C118" s="74"/>
    </row>
    <row r="119" spans="1:3" ht="12" customHeight="1">
      <c r="A119" s="22" t="s">
        <v>45</v>
      </c>
      <c r="B119" s="30" t="s">
        <v>231</v>
      </c>
      <c r="C119" s="74"/>
    </row>
    <row r="120" spans="1:3" ht="12" customHeight="1">
      <c r="A120" s="22" t="s">
        <v>47</v>
      </c>
      <c r="B120" s="28" t="s">
        <v>232</v>
      </c>
      <c r="C120" s="74"/>
    </row>
    <row r="121" spans="1:3" ht="12" customHeight="1">
      <c r="A121" s="22" t="s">
        <v>233</v>
      </c>
      <c r="B121" s="75" t="s">
        <v>234</v>
      </c>
      <c r="C121" s="74"/>
    </row>
    <row r="122" spans="1:3" ht="15.75">
      <c r="A122" s="22" t="s">
        <v>235</v>
      </c>
      <c r="B122" s="65" t="s">
        <v>207</v>
      </c>
      <c r="C122" s="74"/>
    </row>
    <row r="123" spans="1:3" ht="12" customHeight="1">
      <c r="A123" s="22" t="s">
        <v>236</v>
      </c>
      <c r="B123" s="65" t="s">
        <v>237</v>
      </c>
      <c r="C123" s="74"/>
    </row>
    <row r="124" spans="1:3" ht="12" customHeight="1">
      <c r="A124" s="22" t="s">
        <v>238</v>
      </c>
      <c r="B124" s="65" t="s">
        <v>239</v>
      </c>
      <c r="C124" s="74"/>
    </row>
    <row r="125" spans="1:3" ht="12" customHeight="1">
      <c r="A125" s="22" t="s">
        <v>240</v>
      </c>
      <c r="B125" s="65" t="s">
        <v>213</v>
      </c>
      <c r="C125" s="74"/>
    </row>
    <row r="126" spans="1:3" ht="12" customHeight="1">
      <c r="A126" s="22" t="s">
        <v>241</v>
      </c>
      <c r="B126" s="65" t="s">
        <v>242</v>
      </c>
      <c r="C126" s="74"/>
    </row>
    <row r="127" spans="1:3" ht="15.75">
      <c r="A127" s="66" t="s">
        <v>243</v>
      </c>
      <c r="B127" s="65" t="s">
        <v>244</v>
      </c>
      <c r="C127" s="76"/>
    </row>
    <row r="128" spans="1:3" ht="12" customHeight="1">
      <c r="A128" s="18" t="s">
        <v>49</v>
      </c>
      <c r="B128" s="19" t="s">
        <v>245</v>
      </c>
      <c r="C128" s="20">
        <f>+C93+C114</f>
        <v>595058951</v>
      </c>
    </row>
    <row r="129" spans="1:3" ht="12" customHeight="1">
      <c r="A129" s="18" t="s">
        <v>246</v>
      </c>
      <c r="B129" s="19" t="s">
        <v>247</v>
      </c>
      <c r="C129" s="20">
        <f>+C130+C131+C132</f>
        <v>0</v>
      </c>
    </row>
    <row r="130" spans="1:3" ht="12" customHeight="1">
      <c r="A130" s="22" t="s">
        <v>65</v>
      </c>
      <c r="B130" s="73" t="s">
        <v>248</v>
      </c>
      <c r="C130" s="74"/>
    </row>
    <row r="131" spans="1:3" ht="12" customHeight="1">
      <c r="A131" s="22" t="s">
        <v>67</v>
      </c>
      <c r="B131" s="73" t="s">
        <v>249</v>
      </c>
      <c r="C131" s="74"/>
    </row>
    <row r="132" spans="1:3" ht="12" customHeight="1">
      <c r="A132" s="66" t="s">
        <v>69</v>
      </c>
      <c r="B132" s="73" t="s">
        <v>250</v>
      </c>
      <c r="C132" s="74"/>
    </row>
    <row r="133" spans="1:3" ht="12" customHeight="1">
      <c r="A133" s="18" t="s">
        <v>79</v>
      </c>
      <c r="B133" s="19" t="s">
        <v>251</v>
      </c>
      <c r="C133" s="20">
        <f>SUM(C134:C139)</f>
        <v>0</v>
      </c>
    </row>
    <row r="134" spans="1:3" ht="12" customHeight="1">
      <c r="A134" s="22" t="s">
        <v>81</v>
      </c>
      <c r="B134" s="77" t="s">
        <v>252</v>
      </c>
      <c r="C134" s="74"/>
    </row>
    <row r="135" spans="1:3" ht="12" customHeight="1">
      <c r="A135" s="22" t="s">
        <v>83</v>
      </c>
      <c r="B135" s="77" t="s">
        <v>253</v>
      </c>
      <c r="C135" s="74"/>
    </row>
    <row r="136" spans="1:3" ht="12" customHeight="1">
      <c r="A136" s="22" t="s">
        <v>85</v>
      </c>
      <c r="B136" s="77" t="s">
        <v>254</v>
      </c>
      <c r="C136" s="74"/>
    </row>
    <row r="137" spans="1:3" ht="12" customHeight="1">
      <c r="A137" s="22" t="s">
        <v>87</v>
      </c>
      <c r="B137" s="77" t="s">
        <v>255</v>
      </c>
      <c r="C137" s="74"/>
    </row>
    <row r="138" spans="1:3" ht="12" customHeight="1">
      <c r="A138" s="22" t="s">
        <v>89</v>
      </c>
      <c r="B138" s="77" t="s">
        <v>256</v>
      </c>
      <c r="C138" s="74"/>
    </row>
    <row r="139" spans="1:3" ht="12" customHeight="1">
      <c r="A139" s="66" t="s">
        <v>91</v>
      </c>
      <c r="B139" s="77" t="s">
        <v>257</v>
      </c>
      <c r="C139" s="74"/>
    </row>
    <row r="140" spans="1:3" ht="12" customHeight="1">
      <c r="A140" s="18" t="s">
        <v>103</v>
      </c>
      <c r="B140" s="19" t="s">
        <v>258</v>
      </c>
      <c r="C140" s="20">
        <f>+C141+C142+C143+C144</f>
        <v>15149348</v>
      </c>
    </row>
    <row r="141" spans="1:3" ht="12" customHeight="1">
      <c r="A141" s="22" t="s">
        <v>105</v>
      </c>
      <c r="B141" s="77" t="s">
        <v>259</v>
      </c>
      <c r="C141" s="74"/>
    </row>
    <row r="142" spans="1:3" ht="12" customHeight="1">
      <c r="A142" s="22" t="s">
        <v>107</v>
      </c>
      <c r="B142" s="77" t="s">
        <v>260</v>
      </c>
      <c r="C142" s="74">
        <v>15149348</v>
      </c>
    </row>
    <row r="143" spans="1:3" ht="12" customHeight="1">
      <c r="A143" s="22" t="s">
        <v>109</v>
      </c>
      <c r="B143" s="77" t="s">
        <v>261</v>
      </c>
      <c r="C143" s="74"/>
    </row>
    <row r="144" spans="1:3" ht="12" customHeight="1">
      <c r="A144" s="66" t="s">
        <v>111</v>
      </c>
      <c r="B144" s="78" t="s">
        <v>262</v>
      </c>
      <c r="C144" s="74"/>
    </row>
    <row r="145" spans="1:3" ht="12" customHeight="1">
      <c r="A145" s="18" t="s">
        <v>263</v>
      </c>
      <c r="B145" s="19" t="s">
        <v>264</v>
      </c>
      <c r="C145" s="79">
        <f>SUM(C146:C150)</f>
        <v>0</v>
      </c>
    </row>
    <row r="146" spans="1:3" ht="12" customHeight="1">
      <c r="A146" s="22" t="s">
        <v>117</v>
      </c>
      <c r="B146" s="77" t="s">
        <v>265</v>
      </c>
      <c r="C146" s="74"/>
    </row>
    <row r="147" spans="1:3" ht="12" customHeight="1">
      <c r="A147" s="22" t="s">
        <v>119</v>
      </c>
      <c r="B147" s="77" t="s">
        <v>266</v>
      </c>
      <c r="C147" s="74"/>
    </row>
    <row r="148" spans="1:3" ht="12" customHeight="1">
      <c r="A148" s="22" t="s">
        <v>121</v>
      </c>
      <c r="B148" s="77" t="s">
        <v>267</v>
      </c>
      <c r="C148" s="74"/>
    </row>
    <row r="149" spans="1:3" ht="12" customHeight="1">
      <c r="A149" s="22" t="s">
        <v>123</v>
      </c>
      <c r="B149" s="77" t="s">
        <v>268</v>
      </c>
      <c r="C149" s="74"/>
    </row>
    <row r="150" spans="1:3" ht="12" customHeight="1">
      <c r="A150" s="22" t="s">
        <v>269</v>
      </c>
      <c r="B150" s="77" t="s">
        <v>270</v>
      </c>
      <c r="C150" s="74"/>
    </row>
    <row r="151" spans="1:3" ht="12" customHeight="1">
      <c r="A151" s="18" t="s">
        <v>125</v>
      </c>
      <c r="B151" s="19" t="s">
        <v>271</v>
      </c>
      <c r="C151" s="80"/>
    </row>
    <row r="152" spans="1:3" ht="12" customHeight="1">
      <c r="A152" s="18" t="s">
        <v>272</v>
      </c>
      <c r="B152" s="19" t="s">
        <v>273</v>
      </c>
      <c r="C152" s="80"/>
    </row>
    <row r="153" spans="1:9" ht="15" customHeight="1">
      <c r="A153" s="18" t="s">
        <v>274</v>
      </c>
      <c r="B153" s="19" t="s">
        <v>275</v>
      </c>
      <c r="C153" s="81">
        <f>+C129+C133+C140+C145+C151+C152</f>
        <v>15149348</v>
      </c>
      <c r="F153" s="82"/>
      <c r="G153" s="83"/>
      <c r="H153" s="83"/>
      <c r="I153" s="83"/>
    </row>
    <row r="154" spans="1:3" s="21" customFormat="1" ht="12.75" customHeight="1">
      <c r="A154" s="84" t="s">
        <v>276</v>
      </c>
      <c r="B154" s="85" t="s">
        <v>277</v>
      </c>
      <c r="C154" s="81">
        <f>+C128+C153</f>
        <v>610208299</v>
      </c>
    </row>
    <row r="155" ht="7.5" customHeight="1"/>
    <row r="156" spans="1:3" ht="15.75">
      <c r="A156" s="559" t="s">
        <v>278</v>
      </c>
      <c r="B156" s="559"/>
      <c r="C156" s="559"/>
    </row>
    <row r="157" spans="1:3" ht="15" customHeight="1">
      <c r="A157" s="560" t="s">
        <v>279</v>
      </c>
      <c r="B157" s="560"/>
      <c r="C157" s="10" t="str">
        <f>C90</f>
        <v>Forintban!</v>
      </c>
    </row>
    <row r="158" spans="1:4" ht="13.5" customHeight="1">
      <c r="A158" s="18">
        <v>1</v>
      </c>
      <c r="B158" s="86" t="s">
        <v>280</v>
      </c>
      <c r="C158" s="20">
        <f>+C62-C128</f>
        <v>-63504537</v>
      </c>
      <c r="D158" s="87"/>
    </row>
    <row r="159" spans="1:3" ht="27.75" customHeight="1">
      <c r="A159" s="18" t="s">
        <v>35</v>
      </c>
      <c r="B159" s="86" t="s">
        <v>281</v>
      </c>
      <c r="C159" s="20">
        <f>+C86-C153</f>
        <v>63504537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930555555555556" bottom="0.8659722222222223" header="0.29583333333333334" footer="0.5118055555555555"/>
  <pageSetup horizontalDpi="300" verticalDpi="300" orientation="portrait" paperSize="9" scale="71"/>
  <headerFooter alignWithMargins="0">
    <oddHeader>&amp;C&amp;"Times New Roman CE,Félkövér"&amp;12Elek Város Önkormányzat
2017. ÉVI KÖLTSÉGVETÉS
KÖTELEZŐ FELADATAINAK MÉRLEGE &amp;R&amp;"Times New Roman CE,Félkövér dőlt"&amp;11 1.2. melléklet a ........./2017. (.......) önkormányzati rendelethez</oddHeader>
  </headerFooter>
  <rowBreaks count="1" manualBreakCount="1">
    <brk id="8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5"/>
  <sheetViews>
    <sheetView zoomScale="128" zoomScaleNormal="128" workbookViewId="0" topLeftCell="A1">
      <selection activeCell="B2" sqref="B2"/>
    </sheetView>
  </sheetViews>
  <sheetFormatPr defaultColWidth="9.00390625" defaultRowHeight="12.75"/>
  <cols>
    <col min="1" max="1" width="88.625" style="228" customWidth="1"/>
    <col min="2" max="2" width="27.875" style="228" customWidth="1"/>
    <col min="3" max="3" width="3.50390625" style="228" customWidth="1"/>
    <col min="4" max="16384" width="9.375" style="228" customWidth="1"/>
  </cols>
  <sheetData>
    <row r="1" spans="1:2" ht="47.25" customHeight="1">
      <c r="A1" s="598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598"/>
    </row>
    <row r="2" spans="1:2" ht="22.5" customHeight="1">
      <c r="A2" s="511"/>
      <c r="B2" s="512" t="s">
        <v>574</v>
      </c>
    </row>
    <row r="3" spans="1:2" s="251" customFormat="1" ht="24" customHeight="1">
      <c r="A3" s="513" t="s">
        <v>575</v>
      </c>
      <c r="B3" s="514" t="str">
        <f>+CONCATENATE(LEFT(ÖSSZEFÜGGÉSEK!A5,4),". évi támogatás összesen")</f>
        <v>2017. évi támogatás összesen</v>
      </c>
    </row>
    <row r="4" spans="1:2" s="517" customFormat="1" ht="12.75">
      <c r="A4" s="515" t="s">
        <v>19</v>
      </c>
      <c r="B4" s="516" t="s">
        <v>20</v>
      </c>
    </row>
    <row r="5" spans="1:2" ht="12.75">
      <c r="A5" s="518" t="s">
        <v>576</v>
      </c>
      <c r="B5" s="519">
        <v>105019400</v>
      </c>
    </row>
    <row r="6" spans="1:2" ht="12.75" customHeight="1">
      <c r="A6" s="520" t="s">
        <v>577</v>
      </c>
      <c r="B6" s="519">
        <v>7421440</v>
      </c>
    </row>
    <row r="7" spans="1:2" ht="12.75">
      <c r="A7" s="520" t="s">
        <v>578</v>
      </c>
      <c r="B7" s="519">
        <v>10368000</v>
      </c>
    </row>
    <row r="8" spans="1:2" ht="12.75">
      <c r="A8" s="520" t="s">
        <v>579</v>
      </c>
      <c r="B8" s="519"/>
    </row>
    <row r="9" spans="1:2" ht="12.75">
      <c r="A9" s="520" t="s">
        <v>580</v>
      </c>
      <c r="B9" s="519">
        <v>6446800</v>
      </c>
    </row>
    <row r="10" spans="1:2" ht="12.75">
      <c r="A10" s="520" t="s">
        <v>581</v>
      </c>
      <c r="B10" s="519">
        <v>13095000</v>
      </c>
    </row>
    <row r="11" spans="1:2" ht="12.75">
      <c r="A11" s="520" t="s">
        <v>582</v>
      </c>
      <c r="B11" s="519">
        <v>86700</v>
      </c>
    </row>
    <row r="12" spans="1:2" ht="12.75">
      <c r="A12" s="521" t="s">
        <v>583</v>
      </c>
      <c r="B12" s="519">
        <v>25638721</v>
      </c>
    </row>
    <row r="13" spans="1:3" ht="12.75">
      <c r="A13" s="522" t="s">
        <v>584</v>
      </c>
      <c r="B13" s="519"/>
      <c r="C13" s="599" t="s">
        <v>585</v>
      </c>
    </row>
    <row r="14" spans="1:3" ht="12.75">
      <c r="A14" s="520" t="s">
        <v>586</v>
      </c>
      <c r="B14" s="519">
        <v>71794806</v>
      </c>
      <c r="C14" s="599"/>
    </row>
    <row r="15" spans="1:3" ht="12.75">
      <c r="A15" s="520" t="s">
        <v>587</v>
      </c>
      <c r="B15" s="519">
        <v>10920566</v>
      </c>
      <c r="C15" s="599"/>
    </row>
    <row r="16" spans="1:3" ht="12.75">
      <c r="A16" s="520" t="s">
        <v>588</v>
      </c>
      <c r="B16" s="519"/>
      <c r="C16" s="599"/>
    </row>
    <row r="17" spans="1:3" ht="12.75">
      <c r="A17" s="520" t="s">
        <v>589</v>
      </c>
      <c r="B17" s="519">
        <v>57665000</v>
      </c>
      <c r="C17" s="599"/>
    </row>
    <row r="18" spans="1:3" ht="12.75">
      <c r="A18" s="520" t="s">
        <v>590</v>
      </c>
      <c r="B18" s="519">
        <v>6089600</v>
      </c>
      <c r="C18" s="599"/>
    </row>
    <row r="19" spans="1:3" ht="12.75">
      <c r="A19" s="523" t="s">
        <v>591</v>
      </c>
      <c r="B19" s="519">
        <v>23454360</v>
      </c>
      <c r="C19" s="599"/>
    </row>
    <row r="20" spans="1:3" ht="12.75">
      <c r="A20" s="523" t="s">
        <v>592</v>
      </c>
      <c r="B20" s="519">
        <v>9673000</v>
      </c>
      <c r="C20" s="599"/>
    </row>
    <row r="21" spans="1:3" ht="12.75">
      <c r="A21" s="520" t="s">
        <v>593</v>
      </c>
      <c r="B21" s="519">
        <v>17250240</v>
      </c>
      <c r="C21" s="599"/>
    </row>
    <row r="22" spans="1:3" ht="12.75">
      <c r="A22" s="520" t="s">
        <v>594</v>
      </c>
      <c r="B22" s="519">
        <v>33960873</v>
      </c>
      <c r="C22" s="599"/>
    </row>
    <row r="23" spans="1:3" ht="12.75">
      <c r="A23" s="520" t="s">
        <v>595</v>
      </c>
      <c r="B23" s="519">
        <v>1985880</v>
      </c>
      <c r="C23" s="599"/>
    </row>
    <row r="24" spans="1:3" ht="12.75">
      <c r="A24" s="520" t="s">
        <v>596</v>
      </c>
      <c r="B24" s="519">
        <v>5529000</v>
      </c>
      <c r="C24" s="599"/>
    </row>
    <row r="25" spans="1:3" s="248" customFormat="1" ht="19.5" customHeight="1">
      <c r="A25" s="524" t="s">
        <v>421</v>
      </c>
      <c r="B25" s="525">
        <f>SUM(B5:B24)</f>
        <v>406399386</v>
      </c>
      <c r="C25" s="599"/>
    </row>
  </sheetData>
  <sheetProtection sheet="1" objects="1" scenarios="1"/>
  <mergeCells count="2">
    <mergeCell ref="A1:B1"/>
    <mergeCell ref="C13:C2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D36"/>
  <sheetViews>
    <sheetView zoomScale="128" zoomScaleNormal="128" workbookViewId="0" topLeftCell="A1">
      <selection activeCell="D6" sqref="D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00" t="str">
        <f>+CONCATENATE("K I M U T A T Á S",CHAR(10),"a ",LEFT(ÖSSZEFÜGGÉSEK!A5,4),". évben céljelleggel juttatott támogatásokról")</f>
        <v>K I M U T A T Á S
a 2017. évben céljelleggel juttatott támogatásokról</v>
      </c>
      <c r="B1" s="600"/>
      <c r="C1" s="600"/>
      <c r="D1" s="600"/>
    </row>
    <row r="2" spans="1:4" ht="17.25" customHeight="1">
      <c r="A2" s="526"/>
      <c r="B2" s="526"/>
      <c r="C2" s="526"/>
      <c r="D2" s="526"/>
    </row>
    <row r="3" spans="1:4" ht="12.75">
      <c r="A3" s="527"/>
      <c r="B3" s="527"/>
      <c r="C3" s="601">
        <f>'4.sz tájékoztató t.'!O2</f>
        <v>0</v>
      </c>
      <c r="D3" s="601"/>
    </row>
    <row r="4" spans="1:4" ht="42.75" customHeight="1">
      <c r="A4" s="528" t="s">
        <v>17</v>
      </c>
      <c r="B4" s="529" t="s">
        <v>597</v>
      </c>
      <c r="C4" s="529" t="s">
        <v>598</v>
      </c>
      <c r="D4" s="530" t="s">
        <v>599</v>
      </c>
    </row>
    <row r="5" spans="1:4" ht="15.75" customHeight="1">
      <c r="A5" s="531" t="s">
        <v>21</v>
      </c>
      <c r="B5" s="532" t="s">
        <v>600</v>
      </c>
      <c r="C5" s="533" t="s">
        <v>601</v>
      </c>
      <c r="D5" s="534">
        <v>5000000</v>
      </c>
    </row>
    <row r="6" spans="1:4" ht="15.75" customHeight="1">
      <c r="A6" s="535" t="s">
        <v>35</v>
      </c>
      <c r="B6" s="536" t="s">
        <v>600</v>
      </c>
      <c r="C6" s="537" t="s">
        <v>602</v>
      </c>
      <c r="D6" s="538">
        <v>604000</v>
      </c>
    </row>
    <row r="7" spans="1:4" ht="15.75" customHeight="1">
      <c r="A7" s="535" t="s">
        <v>49</v>
      </c>
      <c r="B7" s="539" t="s">
        <v>603</v>
      </c>
      <c r="C7" s="540" t="s">
        <v>601</v>
      </c>
      <c r="D7" s="538">
        <v>1200000</v>
      </c>
    </row>
    <row r="8" spans="1:4" ht="15.75" customHeight="1">
      <c r="A8" s="535" t="s">
        <v>246</v>
      </c>
      <c r="B8" s="536" t="s">
        <v>604</v>
      </c>
      <c r="C8" s="537" t="s">
        <v>601</v>
      </c>
      <c r="D8" s="538">
        <v>120000</v>
      </c>
    </row>
    <row r="9" spans="1:4" ht="15.75" customHeight="1">
      <c r="A9" s="535" t="s">
        <v>79</v>
      </c>
      <c r="B9" s="536" t="s">
        <v>605</v>
      </c>
      <c r="C9" s="537" t="s">
        <v>606</v>
      </c>
      <c r="D9" s="538">
        <v>450000</v>
      </c>
    </row>
    <row r="10" spans="1:4" ht="15.75" customHeight="1">
      <c r="A10" s="535" t="s">
        <v>103</v>
      </c>
      <c r="B10" s="536" t="s">
        <v>607</v>
      </c>
      <c r="C10" s="537" t="s">
        <v>608</v>
      </c>
      <c r="D10" s="538">
        <v>1730000</v>
      </c>
    </row>
    <row r="11" spans="1:4" ht="15.75" customHeight="1">
      <c r="A11" s="535" t="s">
        <v>263</v>
      </c>
      <c r="B11" s="536" t="s">
        <v>609</v>
      </c>
      <c r="C11" s="537" t="s">
        <v>601</v>
      </c>
      <c r="D11" s="538">
        <v>2000000</v>
      </c>
    </row>
    <row r="12" spans="1:4" ht="15.75" customHeight="1">
      <c r="A12" s="535" t="s">
        <v>125</v>
      </c>
      <c r="B12" s="536" t="s">
        <v>610</v>
      </c>
      <c r="C12" s="537" t="s">
        <v>611</v>
      </c>
      <c r="D12" s="538">
        <v>2554000</v>
      </c>
    </row>
    <row r="13" spans="1:4" ht="24.75" customHeight="1">
      <c r="A13" s="535" t="s">
        <v>272</v>
      </c>
      <c r="B13" s="536" t="s">
        <v>607</v>
      </c>
      <c r="C13" s="541" t="s">
        <v>612</v>
      </c>
      <c r="D13" s="538">
        <v>300000</v>
      </c>
    </row>
    <row r="14" spans="1:4" ht="15.75" customHeight="1">
      <c r="A14" s="535" t="s">
        <v>274</v>
      </c>
      <c r="B14" s="536"/>
      <c r="C14" s="536"/>
      <c r="D14" s="538"/>
    </row>
    <row r="15" spans="1:4" ht="15.75" customHeight="1">
      <c r="A15" s="535" t="s">
        <v>276</v>
      </c>
      <c r="B15" s="542"/>
      <c r="C15" s="542"/>
      <c r="D15" s="538"/>
    </row>
    <row r="16" spans="1:4" ht="15.75" customHeight="1">
      <c r="A16" s="535" t="s">
        <v>299</v>
      </c>
      <c r="B16" s="542"/>
      <c r="C16" s="542"/>
      <c r="D16" s="538"/>
    </row>
    <row r="17" spans="1:4" ht="15.75" customHeight="1">
      <c r="A17" s="535" t="s">
        <v>300</v>
      </c>
      <c r="B17" s="542"/>
      <c r="C17" s="542"/>
      <c r="D17" s="538"/>
    </row>
    <row r="18" spans="1:4" ht="15.75" customHeight="1">
      <c r="A18" s="535" t="s">
        <v>303</v>
      </c>
      <c r="B18" s="542"/>
      <c r="C18" s="542"/>
      <c r="D18" s="538"/>
    </row>
    <row r="19" spans="1:4" ht="15.75" customHeight="1">
      <c r="A19" s="535" t="s">
        <v>306</v>
      </c>
      <c r="B19" s="542"/>
      <c r="C19" s="542"/>
      <c r="D19" s="538"/>
    </row>
    <row r="20" spans="1:4" ht="15.75" customHeight="1">
      <c r="A20" s="535" t="s">
        <v>309</v>
      </c>
      <c r="B20" s="542"/>
      <c r="C20" s="542"/>
      <c r="D20" s="538"/>
    </row>
    <row r="21" spans="1:4" ht="15.75" customHeight="1">
      <c r="A21" s="535" t="s">
        <v>312</v>
      </c>
      <c r="B21" s="542"/>
      <c r="C21" s="542"/>
      <c r="D21" s="538"/>
    </row>
    <row r="22" spans="1:4" ht="15.75" customHeight="1">
      <c r="A22" s="535" t="s">
        <v>315</v>
      </c>
      <c r="B22" s="542"/>
      <c r="C22" s="542"/>
      <c r="D22" s="538"/>
    </row>
    <row r="23" spans="1:4" ht="15.75" customHeight="1">
      <c r="A23" s="535" t="s">
        <v>318</v>
      </c>
      <c r="B23" s="542"/>
      <c r="C23" s="542"/>
      <c r="D23" s="538"/>
    </row>
    <row r="24" spans="1:4" ht="15.75" customHeight="1">
      <c r="A24" s="535" t="s">
        <v>321</v>
      </c>
      <c r="B24" s="542"/>
      <c r="C24" s="542"/>
      <c r="D24" s="538"/>
    </row>
    <row r="25" spans="1:4" ht="15.75" customHeight="1">
      <c r="A25" s="535" t="s">
        <v>323</v>
      </c>
      <c r="B25" s="542"/>
      <c r="C25" s="542"/>
      <c r="D25" s="538"/>
    </row>
    <row r="26" spans="1:4" ht="15.75" customHeight="1">
      <c r="A26" s="535" t="s">
        <v>325</v>
      </c>
      <c r="B26" s="542"/>
      <c r="C26" s="542"/>
      <c r="D26" s="538"/>
    </row>
    <row r="27" spans="1:4" ht="15.75" customHeight="1">
      <c r="A27" s="535" t="s">
        <v>326</v>
      </c>
      <c r="B27" s="542"/>
      <c r="C27" s="542"/>
      <c r="D27" s="538"/>
    </row>
    <row r="28" spans="1:4" ht="15.75" customHeight="1">
      <c r="A28" s="535" t="s">
        <v>327</v>
      </c>
      <c r="B28" s="542"/>
      <c r="C28" s="542"/>
      <c r="D28" s="538"/>
    </row>
    <row r="29" spans="1:4" ht="15.75" customHeight="1">
      <c r="A29" s="535" t="s">
        <v>330</v>
      </c>
      <c r="B29" s="542"/>
      <c r="C29" s="542"/>
      <c r="D29" s="538"/>
    </row>
    <row r="30" spans="1:4" ht="15.75" customHeight="1">
      <c r="A30" s="535" t="s">
        <v>333</v>
      </c>
      <c r="B30" s="542"/>
      <c r="C30" s="542"/>
      <c r="D30" s="538"/>
    </row>
    <row r="31" spans="1:4" ht="15.75" customHeight="1">
      <c r="A31" s="535" t="s">
        <v>336</v>
      </c>
      <c r="B31" s="542"/>
      <c r="C31" s="542"/>
      <c r="D31" s="538"/>
    </row>
    <row r="32" spans="1:4" ht="15.75" customHeight="1">
      <c r="A32" s="535" t="s">
        <v>369</v>
      </c>
      <c r="B32" s="542"/>
      <c r="C32" s="542"/>
      <c r="D32" s="543"/>
    </row>
    <row r="33" spans="1:4" ht="15.75" customHeight="1">
      <c r="A33" s="535" t="s">
        <v>613</v>
      </c>
      <c r="B33" s="542"/>
      <c r="C33" s="542"/>
      <c r="D33" s="543"/>
    </row>
    <row r="34" spans="1:4" ht="15.75" customHeight="1">
      <c r="A34" s="535" t="s">
        <v>614</v>
      </c>
      <c r="B34" s="542"/>
      <c r="C34" s="542"/>
      <c r="D34" s="543"/>
    </row>
    <row r="35" spans="1:4" ht="15.75" customHeight="1">
      <c r="A35" s="535" t="s">
        <v>615</v>
      </c>
      <c r="B35" s="544"/>
      <c r="C35" s="544"/>
      <c r="D35" s="545"/>
    </row>
    <row r="36" spans="1:4" ht="15.75" customHeight="1">
      <c r="A36" s="602" t="s">
        <v>421</v>
      </c>
      <c r="B36" s="602"/>
      <c r="C36" s="546"/>
      <c r="D36" s="547">
        <f>SUM(D5:D35)</f>
        <v>13958000</v>
      </c>
    </row>
  </sheetData>
  <sheetProtection selectLockedCells="1" selectUnlockedCells="1"/>
  <mergeCells count="3">
    <mergeCell ref="A1:D1"/>
    <mergeCell ref="C3:D3"/>
    <mergeCell ref="A36:B36"/>
  </mergeCells>
  <conditionalFormatting sqref="D36">
    <cfRule type="cellIs" priority="1" dxfId="1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6.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G48"/>
  <sheetViews>
    <sheetView zoomScale="128" zoomScaleNormal="128" zoomScaleSheetLayoutView="100" workbookViewId="0" topLeftCell="A1">
      <selection activeCell="G25" sqref="G25"/>
    </sheetView>
  </sheetViews>
  <sheetFormatPr defaultColWidth="9.00390625" defaultRowHeight="12.75"/>
  <cols>
    <col min="1" max="1" width="9.00390625" style="6" customWidth="1"/>
    <col min="2" max="2" width="66.375" style="6" customWidth="1"/>
    <col min="3" max="3" width="15.50390625" style="7" customWidth="1"/>
    <col min="4" max="5" width="15.50390625" style="6" customWidth="1"/>
    <col min="6" max="6" width="9.00390625" style="8" customWidth="1"/>
    <col min="7" max="16384" width="9.375" style="8" customWidth="1"/>
  </cols>
  <sheetData>
    <row r="1" spans="1:5" ht="15.75" customHeight="1">
      <c r="A1" s="561" t="s">
        <v>14</v>
      </c>
      <c r="B1" s="561"/>
      <c r="C1" s="561"/>
      <c r="D1" s="561"/>
      <c r="E1" s="561"/>
    </row>
    <row r="2" spans="1:5" ht="15.75" customHeight="1">
      <c r="A2" s="560" t="s">
        <v>15</v>
      </c>
      <c r="B2" s="560"/>
      <c r="D2" s="9"/>
      <c r="E2" s="10"/>
    </row>
    <row r="3" spans="1:5" ht="37.5" customHeight="1">
      <c r="A3" s="11" t="s">
        <v>17</v>
      </c>
      <c r="B3" s="12" t="s">
        <v>18</v>
      </c>
      <c r="C3" s="12" t="str">
        <f>+CONCATENATE(LEFT(ÖSSZEFÜGGÉSEK!A5,4)+1,". évi")</f>
        <v>2018. évi</v>
      </c>
      <c r="D3" s="378" t="str">
        <f>+CONCATENATE(LEFT(ÖSSZEFÜGGÉSEK!A5,4)+2,". évi")</f>
        <v>2019. évi</v>
      </c>
      <c r="E3" s="379" t="str">
        <f>+CONCATENATE(LEFT(ÖSSZEFÜGGÉSEK!A5,4)+3,". évi")</f>
        <v>2020. évi</v>
      </c>
    </row>
    <row r="4" spans="1:5" s="17" customFormat="1" ht="12" customHeight="1">
      <c r="A4" s="51" t="s">
        <v>19</v>
      </c>
      <c r="B4" s="52" t="s">
        <v>20</v>
      </c>
      <c r="C4" s="52" t="s">
        <v>288</v>
      </c>
      <c r="D4" s="52" t="s">
        <v>289</v>
      </c>
      <c r="E4" s="380" t="s">
        <v>376</v>
      </c>
    </row>
    <row r="5" spans="1:5" s="21" customFormat="1" ht="12" customHeight="1">
      <c r="A5" s="18" t="s">
        <v>21</v>
      </c>
      <c r="B5" s="19" t="s">
        <v>616</v>
      </c>
      <c r="C5" s="390">
        <v>410000000</v>
      </c>
      <c r="D5" s="390">
        <v>415000000</v>
      </c>
      <c r="E5" s="391">
        <v>420000000</v>
      </c>
    </row>
    <row r="6" spans="1:5" s="21" customFormat="1" ht="12" customHeight="1">
      <c r="A6" s="18" t="s">
        <v>35</v>
      </c>
      <c r="B6" s="31" t="s">
        <v>292</v>
      </c>
      <c r="C6" s="390">
        <v>370000000</v>
      </c>
      <c r="D6" s="390">
        <v>380000000</v>
      </c>
      <c r="E6" s="391">
        <v>390000000</v>
      </c>
    </row>
    <row r="7" spans="1:5" s="21" customFormat="1" ht="12" customHeight="1">
      <c r="A7" s="18" t="s">
        <v>49</v>
      </c>
      <c r="B7" s="19" t="s">
        <v>340</v>
      </c>
      <c r="C7" s="390">
        <v>20000000</v>
      </c>
      <c r="D7" s="390">
        <v>25000000</v>
      </c>
      <c r="E7" s="391">
        <v>30000000</v>
      </c>
    </row>
    <row r="8" spans="1:5" s="21" customFormat="1" ht="12" customHeight="1">
      <c r="A8" s="18" t="s">
        <v>63</v>
      </c>
      <c r="B8" s="19" t="s">
        <v>454</v>
      </c>
      <c r="C8" s="382">
        <f>SUM(C9:C15)</f>
        <v>55500000</v>
      </c>
      <c r="D8" s="382">
        <f>SUM(D9:D15)</f>
        <v>56500000</v>
      </c>
      <c r="E8" s="383">
        <f>SUM(E9:E15)</f>
        <v>57000000</v>
      </c>
    </row>
    <row r="9" spans="1:5" s="21" customFormat="1" ht="12" customHeight="1">
      <c r="A9" s="22" t="s">
        <v>65</v>
      </c>
      <c r="B9" s="23" t="s">
        <v>66</v>
      </c>
      <c r="C9" s="385">
        <v>5000000</v>
      </c>
      <c r="D9" s="385">
        <v>5000000</v>
      </c>
      <c r="E9" s="385">
        <v>5000000</v>
      </c>
    </row>
    <row r="10" spans="1:5" s="21" customFormat="1" ht="12" customHeight="1">
      <c r="A10" s="25" t="s">
        <v>67</v>
      </c>
      <c r="B10" s="26" t="s">
        <v>68</v>
      </c>
      <c r="C10" s="387"/>
      <c r="D10" s="387"/>
      <c r="E10" s="74"/>
    </row>
    <row r="11" spans="1:5" s="21" customFormat="1" ht="12" customHeight="1">
      <c r="A11" s="25" t="s">
        <v>69</v>
      </c>
      <c r="B11" s="26" t="s">
        <v>70</v>
      </c>
      <c r="C11" s="387">
        <v>43500000</v>
      </c>
      <c r="D11" s="387">
        <v>44000000</v>
      </c>
      <c r="E11" s="74">
        <v>44500000</v>
      </c>
    </row>
    <row r="12" spans="1:5" s="21" customFormat="1" ht="12" customHeight="1">
      <c r="A12" s="25" t="s">
        <v>71</v>
      </c>
      <c r="B12" s="26" t="s">
        <v>72</v>
      </c>
      <c r="C12" s="387"/>
      <c r="D12" s="387"/>
      <c r="E12" s="74"/>
    </row>
    <row r="13" spans="1:5" s="21" customFormat="1" ht="12" customHeight="1">
      <c r="A13" s="25" t="s">
        <v>73</v>
      </c>
      <c r="B13" s="26" t="s">
        <v>74</v>
      </c>
      <c r="C13" s="387">
        <v>7000000</v>
      </c>
      <c r="D13" s="387">
        <v>7500000</v>
      </c>
      <c r="E13" s="74">
        <v>7500000</v>
      </c>
    </row>
    <row r="14" spans="1:5" s="21" customFormat="1" ht="12" customHeight="1">
      <c r="A14" s="25" t="s">
        <v>75</v>
      </c>
      <c r="B14" s="26" t="s">
        <v>76</v>
      </c>
      <c r="C14" s="387"/>
      <c r="D14" s="387"/>
      <c r="E14" s="74"/>
    </row>
    <row r="15" spans="1:5" s="21" customFormat="1" ht="12" customHeight="1">
      <c r="A15" s="29" t="s">
        <v>77</v>
      </c>
      <c r="B15" s="33" t="s">
        <v>78</v>
      </c>
      <c r="C15" s="388"/>
      <c r="D15" s="388"/>
      <c r="E15" s="76"/>
    </row>
    <row r="16" spans="1:5" s="21" customFormat="1" ht="12" customHeight="1">
      <c r="A16" s="18" t="s">
        <v>79</v>
      </c>
      <c r="B16" s="19" t="s">
        <v>617</v>
      </c>
      <c r="C16" s="390">
        <v>87000000</v>
      </c>
      <c r="D16" s="390">
        <v>88000000</v>
      </c>
      <c r="E16" s="391">
        <v>89000000</v>
      </c>
    </row>
    <row r="17" spans="1:5" s="21" customFormat="1" ht="12" customHeight="1">
      <c r="A17" s="18" t="s">
        <v>103</v>
      </c>
      <c r="B17" s="19" t="s">
        <v>343</v>
      </c>
      <c r="C17" s="390"/>
      <c r="D17" s="390"/>
      <c r="E17" s="391"/>
    </row>
    <row r="18" spans="1:5" s="21" customFormat="1" ht="12" customHeight="1">
      <c r="A18" s="18" t="s">
        <v>115</v>
      </c>
      <c r="B18" s="19" t="s">
        <v>618</v>
      </c>
      <c r="C18" s="390"/>
      <c r="D18" s="390"/>
      <c r="E18" s="391"/>
    </row>
    <row r="19" spans="1:5" s="21" customFormat="1" ht="12" customHeight="1">
      <c r="A19" s="18" t="s">
        <v>125</v>
      </c>
      <c r="B19" s="31" t="s">
        <v>619</v>
      </c>
      <c r="C19" s="390"/>
      <c r="D19" s="390"/>
      <c r="E19" s="391"/>
    </row>
    <row r="20" spans="1:5" s="21" customFormat="1" ht="12" customHeight="1">
      <c r="A20" s="18" t="s">
        <v>272</v>
      </c>
      <c r="B20" s="19" t="s">
        <v>136</v>
      </c>
      <c r="C20" s="382">
        <f>+C5+C6+C7+C8+C16+C17+C18+C19</f>
        <v>942500000</v>
      </c>
      <c r="D20" s="382">
        <f>+D5+D6+D7+D8+D16+D17+D18+D19</f>
        <v>964500000</v>
      </c>
      <c r="E20" s="20">
        <f>+E5+E6+E7+E8+E16+E17+E18+E19</f>
        <v>986000000</v>
      </c>
    </row>
    <row r="21" spans="1:5" s="21" customFormat="1" ht="12" customHeight="1">
      <c r="A21" s="18" t="s">
        <v>274</v>
      </c>
      <c r="B21" s="19" t="s">
        <v>620</v>
      </c>
      <c r="C21" s="390"/>
      <c r="D21" s="390"/>
      <c r="E21" s="391"/>
    </row>
    <row r="22" spans="1:5" s="21" customFormat="1" ht="12" customHeight="1">
      <c r="A22" s="18" t="s">
        <v>276</v>
      </c>
      <c r="B22" s="19" t="s">
        <v>621</v>
      </c>
      <c r="C22" s="382">
        <f>+C20+C21</f>
        <v>942500000</v>
      </c>
      <c r="D22" s="382">
        <f>+D20+D21</f>
        <v>964500000</v>
      </c>
      <c r="E22" s="383">
        <f>+E20+E21</f>
        <v>986000000</v>
      </c>
    </row>
    <row r="23" spans="1:5" s="21" customFormat="1" ht="12" customHeight="1">
      <c r="A23" s="392"/>
      <c r="B23" s="393"/>
      <c r="C23" s="394"/>
      <c r="D23" s="548"/>
      <c r="E23" s="549"/>
    </row>
    <row r="24" spans="1:5" s="21" customFormat="1" ht="12" customHeight="1">
      <c r="A24" s="561" t="s">
        <v>187</v>
      </c>
      <c r="B24" s="561"/>
      <c r="C24" s="561"/>
      <c r="D24" s="561"/>
      <c r="E24" s="561"/>
    </row>
    <row r="25" spans="1:5" s="21" customFormat="1" ht="12" customHeight="1">
      <c r="A25" s="562" t="s">
        <v>188</v>
      </c>
      <c r="B25" s="562"/>
      <c r="C25" s="7"/>
      <c r="D25" s="9"/>
      <c r="E25" s="10"/>
    </row>
    <row r="26" spans="1:6" s="21" customFormat="1" ht="24" customHeight="1">
      <c r="A26" s="11" t="s">
        <v>372</v>
      </c>
      <c r="B26" s="12" t="s">
        <v>189</v>
      </c>
      <c r="C26" s="12" t="str">
        <f>+C3</f>
        <v>2018. évi</v>
      </c>
      <c r="D26" s="12" t="str">
        <f>+D3</f>
        <v>2019. évi</v>
      </c>
      <c r="E26" s="379" t="str">
        <f>+E3</f>
        <v>2020. évi</v>
      </c>
      <c r="F26" s="550"/>
    </row>
    <row r="27" spans="1:6" s="21" customFormat="1" ht="12" customHeight="1">
      <c r="A27" s="14" t="s">
        <v>19</v>
      </c>
      <c r="B27" s="15" t="s">
        <v>20</v>
      </c>
      <c r="C27" s="15" t="s">
        <v>288</v>
      </c>
      <c r="D27" s="15" t="s">
        <v>289</v>
      </c>
      <c r="E27" s="551" t="s">
        <v>376</v>
      </c>
      <c r="F27" s="550"/>
    </row>
    <row r="28" spans="1:6" s="21" customFormat="1" ht="15" customHeight="1">
      <c r="A28" s="18" t="s">
        <v>21</v>
      </c>
      <c r="B28" s="86" t="s">
        <v>622</v>
      </c>
      <c r="C28" s="390">
        <v>877500000</v>
      </c>
      <c r="D28" s="390">
        <v>884500000</v>
      </c>
      <c r="E28" s="42">
        <v>891000000</v>
      </c>
      <c r="F28" s="550"/>
    </row>
    <row r="29" spans="1:5" ht="12" customHeight="1">
      <c r="A29" s="70" t="s">
        <v>35</v>
      </c>
      <c r="B29" s="71" t="s">
        <v>623</v>
      </c>
      <c r="C29" s="404">
        <f>+C30+C31+C32</f>
        <v>65000000</v>
      </c>
      <c r="D29" s="404">
        <f>+D30+D31+D32</f>
        <v>80000000</v>
      </c>
      <c r="E29" s="405">
        <f>+E30+E31+E32</f>
        <v>95000000</v>
      </c>
    </row>
    <row r="30" spans="1:5" ht="12" customHeight="1">
      <c r="A30" s="22" t="s">
        <v>37</v>
      </c>
      <c r="B30" s="60" t="s">
        <v>227</v>
      </c>
      <c r="C30" s="385">
        <v>50000000</v>
      </c>
      <c r="D30" s="385">
        <v>60000000</v>
      </c>
      <c r="E30" s="386">
        <v>70000000</v>
      </c>
    </row>
    <row r="31" spans="1:5" ht="12" customHeight="1">
      <c r="A31" s="22" t="s">
        <v>39</v>
      </c>
      <c r="B31" s="73" t="s">
        <v>229</v>
      </c>
      <c r="C31" s="387">
        <v>10000000</v>
      </c>
      <c r="D31" s="387">
        <v>15000000</v>
      </c>
      <c r="E31" s="74">
        <v>20000000</v>
      </c>
    </row>
    <row r="32" spans="1:5" ht="12" customHeight="1">
      <c r="A32" s="22" t="s">
        <v>41</v>
      </c>
      <c r="B32" s="30" t="s">
        <v>231</v>
      </c>
      <c r="C32" s="387">
        <v>5000000</v>
      </c>
      <c r="D32" s="387">
        <v>5000000</v>
      </c>
      <c r="E32" s="74">
        <v>5000000</v>
      </c>
    </row>
    <row r="33" spans="1:5" ht="12" customHeight="1">
      <c r="A33" s="18" t="s">
        <v>49</v>
      </c>
      <c r="B33" s="19" t="s">
        <v>245</v>
      </c>
      <c r="C33" s="382">
        <f>+C28+C29</f>
        <v>942500000</v>
      </c>
      <c r="D33" s="382">
        <f>+D28+D29</f>
        <v>964500000</v>
      </c>
      <c r="E33" s="383">
        <f>+E28+E29</f>
        <v>986000000</v>
      </c>
    </row>
    <row r="34" spans="1:6" ht="15" customHeight="1">
      <c r="A34" s="18" t="s">
        <v>246</v>
      </c>
      <c r="B34" s="19" t="s">
        <v>624</v>
      </c>
      <c r="C34" s="552"/>
      <c r="D34" s="552"/>
      <c r="E34" s="553"/>
      <c r="F34" s="83"/>
    </row>
    <row r="35" spans="1:5" s="21" customFormat="1" ht="12.75" customHeight="1">
      <c r="A35" s="84" t="s">
        <v>79</v>
      </c>
      <c r="B35" s="85" t="s">
        <v>625</v>
      </c>
      <c r="C35" s="410">
        <f>+C33+C34</f>
        <v>942500000</v>
      </c>
      <c r="D35" s="410">
        <f>+D33+D34</f>
        <v>964500000</v>
      </c>
      <c r="E35" s="411">
        <f>+E33+E34</f>
        <v>986000000</v>
      </c>
    </row>
    <row r="36" ht="15.75">
      <c r="C36" s="6"/>
    </row>
    <row r="37" ht="15.75">
      <c r="C37" s="6"/>
    </row>
    <row r="38" ht="15.75">
      <c r="C38" s="6"/>
    </row>
    <row r="39" ht="16.5" customHeight="1">
      <c r="C39" s="6"/>
    </row>
    <row r="40" ht="15.75">
      <c r="C40" s="6"/>
    </row>
    <row r="41" ht="15.75">
      <c r="C41" s="6"/>
    </row>
    <row r="42" spans="6:7" s="6" customFormat="1" ht="15.75">
      <c r="F42" s="8"/>
      <c r="G42" s="8"/>
    </row>
    <row r="43" spans="6:7" s="6" customFormat="1" ht="15.75">
      <c r="F43" s="8"/>
      <c r="G43" s="8"/>
    </row>
    <row r="44" spans="6:7" s="6" customFormat="1" ht="15.75">
      <c r="F44" s="8"/>
      <c r="G44" s="8"/>
    </row>
    <row r="45" spans="6:7" s="6" customFormat="1" ht="15.75">
      <c r="F45" s="8"/>
      <c r="G45" s="8"/>
    </row>
    <row r="46" spans="6:7" s="6" customFormat="1" ht="15.75">
      <c r="F46" s="8"/>
      <c r="G46" s="8"/>
    </row>
    <row r="47" spans="6:7" s="6" customFormat="1" ht="15.75">
      <c r="F47" s="8"/>
      <c r="G47" s="8"/>
    </row>
    <row r="48" spans="6:7" s="6" customFormat="1" ht="15.75">
      <c r="F48" s="8"/>
      <c r="G48" s="8"/>
    </row>
  </sheetData>
  <sheetProtection selectLockedCells="1" selectUnlockedCells="1"/>
  <mergeCells count="4">
    <mergeCell ref="A1:E1"/>
    <mergeCell ref="A2:B2"/>
    <mergeCell ref="A24:E24"/>
    <mergeCell ref="A25:B25"/>
  </mergeCells>
  <printOptions horizontalCentered="1"/>
  <pageMargins left="0.7875" right="0.7875" top="1.4020833333333333" bottom="0.8659722222222223" header="0.5673611111111111" footer="0.5118055555555555"/>
  <pageSetup horizontalDpi="300" verticalDpi="300" orientation="portrait" paperSize="9" scale="75"/>
  <headerFooter alignWithMargins="0">
    <oddHeader>&amp;C&amp;"Times New Roman CE,Félkövér"&amp;12Elek Város Önkormányzat
2017. ÉVI KÖLTSÉGVETÉSI ÉVET KÖVETŐ 3 ÉV TERVEZETT BEVÉTELEI, KIADÁSAI&amp;R&amp;"Times New Roman CE,Félkövér dőlt"&amp;11 7.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5"/>
  </sheetPr>
  <dimension ref="A1:O27"/>
  <sheetViews>
    <sheetView zoomScale="128" zoomScaleNormal="128" workbookViewId="0" topLeftCell="C1">
      <selection activeCell="O26" sqref="O26"/>
    </sheetView>
  </sheetViews>
  <sheetFormatPr defaultColWidth="9.00390625" defaultRowHeight="12.75"/>
  <cols>
    <col min="2" max="2" width="32.50390625" style="0" customWidth="1"/>
    <col min="15" max="15" width="10.625" style="0" customWidth="1"/>
  </cols>
  <sheetData>
    <row r="1" spans="1:15" ht="12.75" customHeight="1">
      <c r="A1" s="603" t="s">
        <v>626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</row>
    <row r="2" spans="1:15" ht="15.75">
      <c r="A2" s="478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80" t="s">
        <v>16</v>
      </c>
    </row>
    <row r="3" spans="1:15" ht="24">
      <c r="A3" s="481" t="s">
        <v>372</v>
      </c>
      <c r="B3" s="482" t="s">
        <v>287</v>
      </c>
      <c r="C3" s="482" t="s">
        <v>555</v>
      </c>
      <c r="D3" s="482" t="s">
        <v>556</v>
      </c>
      <c r="E3" s="482" t="s">
        <v>557</v>
      </c>
      <c r="F3" s="482" t="s">
        <v>558</v>
      </c>
      <c r="G3" s="482" t="s">
        <v>559</v>
      </c>
      <c r="H3" s="482" t="s">
        <v>560</v>
      </c>
      <c r="I3" s="482" t="s">
        <v>561</v>
      </c>
      <c r="J3" s="482" t="s">
        <v>562</v>
      </c>
      <c r="K3" s="482" t="s">
        <v>563</v>
      </c>
      <c r="L3" s="482" t="s">
        <v>564</v>
      </c>
      <c r="M3" s="482" t="s">
        <v>565</v>
      </c>
      <c r="N3" s="482" t="s">
        <v>566</v>
      </c>
      <c r="O3" s="483" t="s">
        <v>421</v>
      </c>
    </row>
    <row r="4" spans="1:15" ht="12.75">
      <c r="A4" s="484"/>
      <c r="B4" s="597" t="s">
        <v>285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</row>
    <row r="5" spans="1:15" ht="12.75">
      <c r="A5" s="486" t="s">
        <v>21</v>
      </c>
      <c r="B5" s="487" t="s">
        <v>627</v>
      </c>
      <c r="C5" s="488">
        <v>303074294</v>
      </c>
      <c r="D5" s="554">
        <f>+C27</f>
        <v>282189932</v>
      </c>
      <c r="E5" s="554">
        <f>+D27</f>
        <v>276954918</v>
      </c>
      <c r="F5" s="554">
        <f aca="true" t="shared" si="0" ref="F5:N5">+E27</f>
        <v>273219904</v>
      </c>
      <c r="G5" s="554">
        <f t="shared" si="0"/>
        <v>269984890</v>
      </c>
      <c r="H5" s="554">
        <f t="shared" si="0"/>
        <v>264114877</v>
      </c>
      <c r="I5" s="554">
        <f t="shared" si="0"/>
        <v>256379864</v>
      </c>
      <c r="J5" s="554">
        <f t="shared" si="0"/>
        <v>248644851</v>
      </c>
      <c r="K5" s="554">
        <f t="shared" si="0"/>
        <v>243409838</v>
      </c>
      <c r="L5" s="554">
        <f t="shared" si="0"/>
        <v>244868825</v>
      </c>
      <c r="M5" s="554">
        <f t="shared" si="0"/>
        <v>242633812</v>
      </c>
      <c r="N5" s="554">
        <f t="shared" si="0"/>
        <v>237398799</v>
      </c>
      <c r="O5" s="555" t="s">
        <v>628</v>
      </c>
    </row>
    <row r="6" spans="1:15" ht="22.5">
      <c r="A6" s="490" t="s">
        <v>35</v>
      </c>
      <c r="B6" s="491" t="s">
        <v>290</v>
      </c>
      <c r="C6" s="492">
        <v>33866615</v>
      </c>
      <c r="D6" s="492">
        <v>33866615</v>
      </c>
      <c r="E6" s="492">
        <v>33866615</v>
      </c>
      <c r="F6" s="492">
        <v>33866615</v>
      </c>
      <c r="G6" s="492">
        <v>33866615</v>
      </c>
      <c r="H6" s="492">
        <v>33866615</v>
      </c>
      <c r="I6" s="492">
        <v>33866615</v>
      </c>
      <c r="J6" s="492">
        <v>33866615</v>
      </c>
      <c r="K6" s="492">
        <v>33866615</v>
      </c>
      <c r="L6" s="492">
        <v>33866615</v>
      </c>
      <c r="M6" s="492">
        <v>33866615</v>
      </c>
      <c r="N6" s="492">
        <v>33866621</v>
      </c>
      <c r="O6" s="493">
        <f>SUM(C6:N6)</f>
        <v>406399386</v>
      </c>
    </row>
    <row r="7" spans="1:15" ht="22.5">
      <c r="A7" s="490" t="s">
        <v>49</v>
      </c>
      <c r="B7" s="491" t="s">
        <v>567</v>
      </c>
      <c r="C7" s="492">
        <v>25300</v>
      </c>
      <c r="D7" s="492">
        <v>25300</v>
      </c>
      <c r="E7" s="492">
        <v>25300</v>
      </c>
      <c r="F7" s="492">
        <v>25300</v>
      </c>
      <c r="G7" s="492">
        <v>25300</v>
      </c>
      <c r="H7" s="492">
        <v>25300</v>
      </c>
      <c r="I7" s="492">
        <v>25300</v>
      </c>
      <c r="J7" s="492">
        <v>25300</v>
      </c>
      <c r="K7" s="492">
        <v>25300</v>
      </c>
      <c r="L7" s="492">
        <v>25300</v>
      </c>
      <c r="M7" s="492">
        <v>25300</v>
      </c>
      <c r="N7" s="492">
        <v>25300</v>
      </c>
      <c r="O7" s="493">
        <f aca="true" t="shared" si="1" ref="O7:O14">SUM(C7:N7)</f>
        <v>303600</v>
      </c>
    </row>
    <row r="8" spans="1:15" ht="22.5">
      <c r="A8" s="490" t="s">
        <v>246</v>
      </c>
      <c r="B8" s="495" t="s">
        <v>568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3">
        <f t="shared" si="1"/>
        <v>0</v>
      </c>
    </row>
    <row r="9" spans="1:15" ht="12.75">
      <c r="A9" s="490" t="s">
        <v>79</v>
      </c>
      <c r="B9" s="498" t="s">
        <v>295</v>
      </c>
      <c r="C9" s="492">
        <v>2500000</v>
      </c>
      <c r="D9" s="492">
        <v>3000000</v>
      </c>
      <c r="E9" s="492">
        <v>17500000</v>
      </c>
      <c r="F9" s="492">
        <v>5000000</v>
      </c>
      <c r="G9" s="492">
        <v>1000000</v>
      </c>
      <c r="H9" s="492">
        <v>1000000</v>
      </c>
      <c r="I9" s="492">
        <v>1000000</v>
      </c>
      <c r="J9" s="492">
        <v>1000000</v>
      </c>
      <c r="K9" s="492">
        <v>17000000</v>
      </c>
      <c r="L9" s="492">
        <v>4000000</v>
      </c>
      <c r="M9" s="492">
        <v>1000000</v>
      </c>
      <c r="N9" s="492">
        <v>1000000</v>
      </c>
      <c r="O9" s="493">
        <f t="shared" si="1"/>
        <v>55000000</v>
      </c>
    </row>
    <row r="10" spans="1:15" ht="12.75">
      <c r="A10" s="490" t="s">
        <v>103</v>
      </c>
      <c r="B10" s="498" t="s">
        <v>296</v>
      </c>
      <c r="C10" s="492">
        <v>7230948</v>
      </c>
      <c r="D10" s="492">
        <v>7230948</v>
      </c>
      <c r="E10" s="492">
        <v>7230948</v>
      </c>
      <c r="F10" s="492">
        <v>7230948</v>
      </c>
      <c r="G10" s="492">
        <v>7230948</v>
      </c>
      <c r="H10" s="492">
        <v>7230948</v>
      </c>
      <c r="I10" s="492">
        <v>7230948</v>
      </c>
      <c r="J10" s="492">
        <v>7230948</v>
      </c>
      <c r="K10" s="492">
        <v>7230948</v>
      </c>
      <c r="L10" s="492">
        <v>7230948</v>
      </c>
      <c r="M10" s="492">
        <v>7230948</v>
      </c>
      <c r="N10" s="492">
        <v>7230943</v>
      </c>
      <c r="O10" s="493">
        <f t="shared" si="1"/>
        <v>86771371</v>
      </c>
    </row>
    <row r="11" spans="1:15" ht="12.75">
      <c r="A11" s="490" t="s">
        <v>263</v>
      </c>
      <c r="B11" s="498" t="s">
        <v>343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3">
        <f t="shared" si="1"/>
        <v>0</v>
      </c>
    </row>
    <row r="12" spans="1:15" ht="12.75">
      <c r="A12" s="490" t="s">
        <v>125</v>
      </c>
      <c r="B12" s="498" t="s">
        <v>297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3">
        <f t="shared" si="1"/>
        <v>0</v>
      </c>
    </row>
    <row r="13" spans="1:15" ht="22.5">
      <c r="A13" s="490" t="s">
        <v>272</v>
      </c>
      <c r="B13" s="491" t="s">
        <v>473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3">
        <f t="shared" si="1"/>
        <v>0</v>
      </c>
    </row>
    <row r="14" spans="1:15" ht="12.75">
      <c r="A14" s="490" t="s">
        <v>274</v>
      </c>
      <c r="B14" s="498" t="s">
        <v>569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3">
        <f t="shared" si="1"/>
        <v>0</v>
      </c>
    </row>
    <row r="15" spans="1:15" ht="12.75">
      <c r="A15" s="484" t="s">
        <v>276</v>
      </c>
      <c r="B15" s="499" t="s">
        <v>570</v>
      </c>
      <c r="C15" s="500">
        <f aca="true" t="shared" si="2" ref="C15:N15">SUM(C5:C14)</f>
        <v>346697157</v>
      </c>
      <c r="D15" s="500">
        <f t="shared" si="2"/>
        <v>326312795</v>
      </c>
      <c r="E15" s="500">
        <f t="shared" si="2"/>
        <v>335577781</v>
      </c>
      <c r="F15" s="500">
        <f t="shared" si="2"/>
        <v>319342767</v>
      </c>
      <c r="G15" s="500">
        <f t="shared" si="2"/>
        <v>312107753</v>
      </c>
      <c r="H15" s="500">
        <f t="shared" si="2"/>
        <v>306237740</v>
      </c>
      <c r="I15" s="500">
        <f t="shared" si="2"/>
        <v>298502727</v>
      </c>
      <c r="J15" s="500">
        <f t="shared" si="2"/>
        <v>290767714</v>
      </c>
      <c r="K15" s="500">
        <f t="shared" si="2"/>
        <v>301532701</v>
      </c>
      <c r="L15" s="500">
        <f t="shared" si="2"/>
        <v>289991688</v>
      </c>
      <c r="M15" s="500">
        <f t="shared" si="2"/>
        <v>284756675</v>
      </c>
      <c r="N15" s="500">
        <f t="shared" si="2"/>
        <v>279521663</v>
      </c>
      <c r="O15" s="556">
        <f>C5+O6+O7+O8+O9+O10+O11+O12+O13+O14</f>
        <v>851548651</v>
      </c>
    </row>
    <row r="16" spans="1:15" ht="12.75">
      <c r="A16" s="484"/>
      <c r="B16" s="597" t="s">
        <v>286</v>
      </c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</row>
    <row r="17" spans="1:15" ht="12.75">
      <c r="A17" s="502" t="s">
        <v>299</v>
      </c>
      <c r="B17" s="503" t="s">
        <v>291</v>
      </c>
      <c r="C17" s="496">
        <v>22995227</v>
      </c>
      <c r="D17" s="496">
        <v>22995227</v>
      </c>
      <c r="E17" s="496">
        <v>22995227</v>
      </c>
      <c r="F17" s="496">
        <v>22995227</v>
      </c>
      <c r="G17" s="496">
        <v>22995227</v>
      </c>
      <c r="H17" s="496">
        <v>22995227</v>
      </c>
      <c r="I17" s="496">
        <v>22995227</v>
      </c>
      <c r="J17" s="496">
        <v>22995227</v>
      </c>
      <c r="K17" s="496">
        <v>22995227</v>
      </c>
      <c r="L17" s="496">
        <v>22995227</v>
      </c>
      <c r="M17" s="496">
        <v>22995227</v>
      </c>
      <c r="N17" s="496">
        <v>22995226</v>
      </c>
      <c r="O17" s="497">
        <f aca="true" t="shared" si="3" ref="O17:O26">SUM(C17:N17)</f>
        <v>275942723</v>
      </c>
    </row>
    <row r="18" spans="1:15" ht="22.5">
      <c r="A18" s="490" t="s">
        <v>300</v>
      </c>
      <c r="B18" s="491" t="s">
        <v>192</v>
      </c>
      <c r="C18" s="492">
        <v>4723191</v>
      </c>
      <c r="D18" s="492">
        <v>4723191</v>
      </c>
      <c r="E18" s="492">
        <v>4723191</v>
      </c>
      <c r="F18" s="492">
        <v>4723191</v>
      </c>
      <c r="G18" s="492">
        <v>4723191</v>
      </c>
      <c r="H18" s="492">
        <v>4723191</v>
      </c>
      <c r="I18" s="492">
        <v>4723191</v>
      </c>
      <c r="J18" s="492">
        <v>4723191</v>
      </c>
      <c r="K18" s="492">
        <v>4723191</v>
      </c>
      <c r="L18" s="492">
        <v>4723191</v>
      </c>
      <c r="M18" s="492">
        <v>4723191</v>
      </c>
      <c r="N18" s="492">
        <v>4723188</v>
      </c>
      <c r="O18" s="493">
        <f t="shared" si="3"/>
        <v>56678289</v>
      </c>
    </row>
    <row r="19" spans="1:15" ht="12.75">
      <c r="A19" s="490" t="s">
        <v>303</v>
      </c>
      <c r="B19" s="498" t="s">
        <v>629</v>
      </c>
      <c r="C19" s="492">
        <v>16659625</v>
      </c>
      <c r="D19" s="492">
        <v>16659625</v>
      </c>
      <c r="E19" s="492">
        <v>16659625</v>
      </c>
      <c r="F19" s="492">
        <v>16659625</v>
      </c>
      <c r="G19" s="492">
        <v>16659625</v>
      </c>
      <c r="H19" s="492">
        <v>16659625</v>
      </c>
      <c r="I19" s="492">
        <v>16659625</v>
      </c>
      <c r="J19" s="492">
        <v>16659625</v>
      </c>
      <c r="K19" s="492">
        <v>16659625</v>
      </c>
      <c r="L19" s="492">
        <v>16659625</v>
      </c>
      <c r="M19" s="492">
        <v>16659625</v>
      </c>
      <c r="N19" s="492">
        <v>16659626</v>
      </c>
      <c r="O19" s="493">
        <f t="shared" si="3"/>
        <v>199915501</v>
      </c>
    </row>
    <row r="20" spans="1:15" ht="12.75">
      <c r="A20" s="490" t="s">
        <v>306</v>
      </c>
      <c r="B20" s="498" t="s">
        <v>630</v>
      </c>
      <c r="C20" s="492">
        <v>1566666</v>
      </c>
      <c r="D20" s="492">
        <v>1566666</v>
      </c>
      <c r="E20" s="492">
        <v>1566666</v>
      </c>
      <c r="F20" s="492">
        <v>1566666</v>
      </c>
      <c r="G20" s="492">
        <v>1566667</v>
      </c>
      <c r="H20" s="492">
        <v>1566667</v>
      </c>
      <c r="I20" s="492">
        <v>1566667</v>
      </c>
      <c r="J20" s="492">
        <v>1566667</v>
      </c>
      <c r="K20" s="492">
        <v>1566667</v>
      </c>
      <c r="L20" s="492">
        <v>1566667</v>
      </c>
      <c r="M20" s="492">
        <v>1566667</v>
      </c>
      <c r="N20" s="492">
        <v>1566667</v>
      </c>
      <c r="O20" s="493">
        <f t="shared" si="3"/>
        <v>18800000</v>
      </c>
    </row>
    <row r="21" spans="1:15" ht="12.75">
      <c r="A21" s="490" t="s">
        <v>309</v>
      </c>
      <c r="B21" s="498" t="s">
        <v>196</v>
      </c>
      <c r="C21" s="492">
        <v>1175334</v>
      </c>
      <c r="D21" s="492">
        <v>1175334</v>
      </c>
      <c r="E21" s="492">
        <v>1175334</v>
      </c>
      <c r="F21" s="492">
        <v>1175334</v>
      </c>
      <c r="G21" s="492">
        <v>1175333</v>
      </c>
      <c r="H21" s="492">
        <v>1175333</v>
      </c>
      <c r="I21" s="492">
        <v>1175333</v>
      </c>
      <c r="J21" s="492">
        <v>1175333</v>
      </c>
      <c r="K21" s="492">
        <v>1175333</v>
      </c>
      <c r="L21" s="492">
        <v>1175333</v>
      </c>
      <c r="M21" s="492">
        <v>1175333</v>
      </c>
      <c r="N21" s="492">
        <v>1175333</v>
      </c>
      <c r="O21" s="493">
        <f t="shared" si="3"/>
        <v>14104000</v>
      </c>
    </row>
    <row r="22" spans="1:15" ht="12.75">
      <c r="A22" s="490" t="s">
        <v>312</v>
      </c>
      <c r="B22" s="498" t="s">
        <v>227</v>
      </c>
      <c r="C22" s="492">
        <v>2000000</v>
      </c>
      <c r="D22" s="492">
        <v>2000000</v>
      </c>
      <c r="E22" s="492">
        <v>15000000</v>
      </c>
      <c r="F22" s="492">
        <v>2000000</v>
      </c>
      <c r="G22" s="492"/>
      <c r="H22" s="492"/>
      <c r="I22" s="492"/>
      <c r="J22" s="492"/>
      <c r="K22" s="492">
        <v>8671000</v>
      </c>
      <c r="L22" s="492"/>
      <c r="M22" s="492"/>
      <c r="N22" s="492"/>
      <c r="O22" s="493">
        <f t="shared" si="3"/>
        <v>29671000</v>
      </c>
    </row>
    <row r="23" spans="1:15" ht="12.75">
      <c r="A23" s="490" t="s">
        <v>315</v>
      </c>
      <c r="B23" s="491" t="s">
        <v>229</v>
      </c>
      <c r="C23" s="492"/>
      <c r="D23" s="492"/>
      <c r="E23" s="492"/>
      <c r="F23" s="492"/>
      <c r="G23" s="492">
        <v>635000</v>
      </c>
      <c r="H23" s="492">
        <v>2500000</v>
      </c>
      <c r="I23" s="492">
        <v>2500000</v>
      </c>
      <c r="J23" s="492"/>
      <c r="K23" s="492">
        <v>635000</v>
      </c>
      <c r="L23" s="492"/>
      <c r="M23" s="492"/>
      <c r="N23" s="492"/>
      <c r="O23" s="493">
        <f t="shared" si="3"/>
        <v>6270000</v>
      </c>
    </row>
    <row r="24" spans="1:15" ht="12.75">
      <c r="A24" s="490" t="s">
        <v>318</v>
      </c>
      <c r="B24" s="498" t="s">
        <v>231</v>
      </c>
      <c r="C24" s="492">
        <v>237834</v>
      </c>
      <c r="D24" s="492">
        <v>237834</v>
      </c>
      <c r="E24" s="492">
        <v>237834</v>
      </c>
      <c r="F24" s="492">
        <v>237834</v>
      </c>
      <c r="G24" s="492">
        <v>237833</v>
      </c>
      <c r="H24" s="492">
        <v>237833</v>
      </c>
      <c r="I24" s="492">
        <v>237833</v>
      </c>
      <c r="J24" s="492">
        <v>237833</v>
      </c>
      <c r="K24" s="492">
        <v>237833</v>
      </c>
      <c r="L24" s="492">
        <v>237833</v>
      </c>
      <c r="M24" s="492">
        <v>237833</v>
      </c>
      <c r="N24" s="492">
        <v>237833</v>
      </c>
      <c r="O24" s="493">
        <f t="shared" si="3"/>
        <v>2854000</v>
      </c>
    </row>
    <row r="25" spans="1:15" ht="12.75">
      <c r="A25" s="490" t="s">
        <v>321</v>
      </c>
      <c r="B25" s="498" t="s">
        <v>486</v>
      </c>
      <c r="C25" s="492">
        <v>15149348</v>
      </c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3">
        <f t="shared" si="3"/>
        <v>15149348</v>
      </c>
    </row>
    <row r="26" spans="1:15" ht="12.75">
      <c r="A26" s="504" t="s">
        <v>323</v>
      </c>
      <c r="B26" s="499" t="s">
        <v>572</v>
      </c>
      <c r="C26" s="500">
        <f aca="true" t="shared" si="4" ref="C26:N26">SUM(C17:C25)</f>
        <v>64507225</v>
      </c>
      <c r="D26" s="500">
        <f t="shared" si="4"/>
        <v>49357877</v>
      </c>
      <c r="E26" s="500">
        <f t="shared" si="4"/>
        <v>62357877</v>
      </c>
      <c r="F26" s="500">
        <f t="shared" si="4"/>
        <v>49357877</v>
      </c>
      <c r="G26" s="500">
        <f t="shared" si="4"/>
        <v>47992876</v>
      </c>
      <c r="H26" s="500">
        <f t="shared" si="4"/>
        <v>49857876</v>
      </c>
      <c r="I26" s="500">
        <f t="shared" si="4"/>
        <v>49857876</v>
      </c>
      <c r="J26" s="500">
        <f t="shared" si="4"/>
        <v>47357876</v>
      </c>
      <c r="K26" s="500">
        <f t="shared" si="4"/>
        <v>56663876</v>
      </c>
      <c r="L26" s="500">
        <f t="shared" si="4"/>
        <v>47357876</v>
      </c>
      <c r="M26" s="500">
        <f t="shared" si="4"/>
        <v>47357876</v>
      </c>
      <c r="N26" s="500">
        <f t="shared" si="4"/>
        <v>47357873</v>
      </c>
      <c r="O26" s="501">
        <f t="shared" si="3"/>
        <v>619384861</v>
      </c>
    </row>
    <row r="27" spans="1:15" ht="12.75">
      <c r="A27" s="504" t="s">
        <v>325</v>
      </c>
      <c r="B27" s="505" t="s">
        <v>631</v>
      </c>
      <c r="C27" s="506">
        <f aca="true" t="shared" si="5" ref="C27:N27">C15-C26</f>
        <v>282189932</v>
      </c>
      <c r="D27" s="506">
        <f t="shared" si="5"/>
        <v>276954918</v>
      </c>
      <c r="E27" s="506">
        <f t="shared" si="5"/>
        <v>273219904</v>
      </c>
      <c r="F27" s="506">
        <f t="shared" si="5"/>
        <v>269984890</v>
      </c>
      <c r="G27" s="506">
        <f t="shared" si="5"/>
        <v>264114877</v>
      </c>
      <c r="H27" s="506">
        <f t="shared" si="5"/>
        <v>256379864</v>
      </c>
      <c r="I27" s="506">
        <f t="shared" si="5"/>
        <v>248644851</v>
      </c>
      <c r="J27" s="506">
        <f t="shared" si="5"/>
        <v>243409838</v>
      </c>
      <c r="K27" s="506">
        <f t="shared" si="5"/>
        <v>244868825</v>
      </c>
      <c r="L27" s="506">
        <f t="shared" si="5"/>
        <v>242633812</v>
      </c>
      <c r="M27" s="506">
        <f t="shared" si="5"/>
        <v>237398799</v>
      </c>
      <c r="N27" s="506">
        <f t="shared" si="5"/>
        <v>232163790</v>
      </c>
      <c r="O27" s="557" t="s">
        <v>628</v>
      </c>
    </row>
  </sheetData>
  <sheetProtection selectLockedCells="1" selectUnlockedCells="1"/>
  <mergeCells count="3">
    <mergeCell ref="A1:O1"/>
    <mergeCell ref="B4:O4"/>
    <mergeCell ref="B16:O16"/>
  </mergeCells>
  <printOptions/>
  <pageMargins left="0.7" right="0.7" top="0.9541666666666667" bottom="0.75" header="0.5833333333333334" footer="0.5118055555555555"/>
  <pageSetup horizontalDpi="300" verticalDpi="300" orientation="landscape" paperSize="9" scale="90"/>
  <headerFooter alignWithMargins="0">
    <oddHeader>&amp;C&amp;"Times New Roman,Félkövér"&amp;12Elek Város Önkormányzat 
Likviditási terv&amp;R&amp;"Times New Roman,Normál"&amp;12 8. sz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28" zoomScaleNormal="128" zoomScaleSheetLayoutView="100" workbookViewId="0" topLeftCell="A148">
      <selection activeCell="C74" sqref="C74"/>
    </sheetView>
  </sheetViews>
  <sheetFormatPr defaultColWidth="9.00390625" defaultRowHeight="12.75"/>
  <cols>
    <col min="1" max="1" width="9.50390625" style="6" customWidth="1"/>
    <col min="2" max="2" width="91.625" style="6" customWidth="1"/>
    <col min="3" max="3" width="21.625" style="7" customWidth="1"/>
    <col min="4" max="4" width="9.00390625" style="8" customWidth="1"/>
    <col min="5" max="16384" width="9.375" style="8" customWidth="1"/>
  </cols>
  <sheetData>
    <row r="1" spans="1:3" ht="15.75" customHeight="1">
      <c r="A1" s="561" t="s">
        <v>14</v>
      </c>
      <c r="B1" s="561"/>
      <c r="C1" s="561"/>
    </row>
    <row r="2" spans="1:3" ht="15.75" customHeight="1">
      <c r="A2" s="560" t="s">
        <v>15</v>
      </c>
      <c r="B2" s="560"/>
      <c r="C2" s="10" t="str">
        <f>'1.2.sz.mell.'!C2</f>
        <v>Forintban!</v>
      </c>
    </row>
    <row r="3" spans="1:3" ht="37.5" customHeight="1">
      <c r="A3" s="11" t="s">
        <v>17</v>
      </c>
      <c r="B3" s="12" t="s">
        <v>18</v>
      </c>
      <c r="C3" s="13" t="str">
        <f>+CONCATENATE(LEFT(ÖSSZEFÜGGÉSEK!A5,4),". évi előirányzat")</f>
        <v>2017. évi előirányzat</v>
      </c>
    </row>
    <row r="4" spans="1:3" s="17" customFormat="1" ht="12" customHeight="1">
      <c r="A4" s="14"/>
      <c r="B4" s="15" t="s">
        <v>19</v>
      </c>
      <c r="C4" s="16" t="s">
        <v>20</v>
      </c>
    </row>
    <row r="5" spans="1:3" s="21" customFormat="1" ht="12" customHeight="1">
      <c r="A5" s="18" t="s">
        <v>21</v>
      </c>
      <c r="B5" s="19" t="s">
        <v>22</v>
      </c>
      <c r="C5" s="20">
        <f>+C6+C7+C8+C9+C10+C11</f>
        <v>0</v>
      </c>
    </row>
    <row r="6" spans="1:3" s="21" customFormat="1" ht="12" customHeight="1">
      <c r="A6" s="22" t="s">
        <v>23</v>
      </c>
      <c r="B6" s="23" t="s">
        <v>24</v>
      </c>
      <c r="C6" s="24"/>
    </row>
    <row r="7" spans="1:3" s="21" customFormat="1" ht="12" customHeight="1">
      <c r="A7" s="25" t="s">
        <v>25</v>
      </c>
      <c r="B7" s="26" t="s">
        <v>26</v>
      </c>
      <c r="C7" s="27"/>
    </row>
    <row r="8" spans="1:3" s="21" customFormat="1" ht="12" customHeight="1">
      <c r="A8" s="25" t="s">
        <v>27</v>
      </c>
      <c r="B8" s="26" t="s">
        <v>28</v>
      </c>
      <c r="C8" s="27"/>
    </row>
    <row r="9" spans="1:3" s="21" customFormat="1" ht="12" customHeight="1">
      <c r="A9" s="25" t="s">
        <v>29</v>
      </c>
      <c r="B9" s="26" t="s">
        <v>30</v>
      </c>
      <c r="C9" s="27"/>
    </row>
    <row r="10" spans="1:3" s="21" customFormat="1" ht="12" customHeight="1">
      <c r="A10" s="25" t="s">
        <v>31</v>
      </c>
      <c r="B10" s="28" t="s">
        <v>32</v>
      </c>
      <c r="C10" s="27"/>
    </row>
    <row r="11" spans="1:3" s="21" customFormat="1" ht="12" customHeight="1">
      <c r="A11" s="29" t="s">
        <v>33</v>
      </c>
      <c r="B11" s="30" t="s">
        <v>34</v>
      </c>
      <c r="C11" s="27"/>
    </row>
    <row r="12" spans="1:3" s="21" customFormat="1" ht="12" customHeight="1">
      <c r="A12" s="18" t="s">
        <v>35</v>
      </c>
      <c r="B12" s="31" t="s">
        <v>36</v>
      </c>
      <c r="C12" s="20">
        <f>+C13+C14+C15+C16+C17</f>
        <v>0</v>
      </c>
    </row>
    <row r="13" spans="1:3" s="21" customFormat="1" ht="12" customHeight="1">
      <c r="A13" s="22" t="s">
        <v>37</v>
      </c>
      <c r="B13" s="23" t="s">
        <v>38</v>
      </c>
      <c r="C13" s="24"/>
    </row>
    <row r="14" spans="1:3" s="21" customFormat="1" ht="12" customHeight="1">
      <c r="A14" s="25" t="s">
        <v>39</v>
      </c>
      <c r="B14" s="26" t="s">
        <v>40</v>
      </c>
      <c r="C14" s="27"/>
    </row>
    <row r="15" spans="1:3" s="21" customFormat="1" ht="12" customHeight="1">
      <c r="A15" s="25" t="s">
        <v>41</v>
      </c>
      <c r="B15" s="26" t="s">
        <v>42</v>
      </c>
      <c r="C15" s="27"/>
    </row>
    <row r="16" spans="1:3" s="21" customFormat="1" ht="12" customHeight="1">
      <c r="A16" s="25" t="s">
        <v>43</v>
      </c>
      <c r="B16" s="26" t="s">
        <v>44</v>
      </c>
      <c r="C16" s="27"/>
    </row>
    <row r="17" spans="1:3" s="21" customFormat="1" ht="12" customHeight="1">
      <c r="A17" s="25" t="s">
        <v>45</v>
      </c>
      <c r="B17" s="26" t="s">
        <v>46</v>
      </c>
      <c r="C17" s="27"/>
    </row>
    <row r="18" spans="1:3" s="21" customFormat="1" ht="12" customHeight="1">
      <c r="A18" s="29" t="s">
        <v>47</v>
      </c>
      <c r="B18" s="30" t="s">
        <v>48</v>
      </c>
      <c r="C18" s="32"/>
    </row>
    <row r="19" spans="1:3" s="21" customFormat="1" ht="12" customHeight="1">
      <c r="A19" s="18" t="s">
        <v>49</v>
      </c>
      <c r="B19" s="19" t="s">
        <v>50</v>
      </c>
      <c r="C19" s="20">
        <f>+C20+C21+C22+C23+C24</f>
        <v>0</v>
      </c>
    </row>
    <row r="20" spans="1:3" s="21" customFormat="1" ht="12" customHeight="1">
      <c r="A20" s="22" t="s">
        <v>51</v>
      </c>
      <c r="B20" s="23" t="s">
        <v>52</v>
      </c>
      <c r="C20" s="24"/>
    </row>
    <row r="21" spans="1:3" s="21" customFormat="1" ht="12" customHeight="1">
      <c r="A21" s="25" t="s">
        <v>53</v>
      </c>
      <c r="B21" s="26" t="s">
        <v>54</v>
      </c>
      <c r="C21" s="27"/>
    </row>
    <row r="22" spans="1:3" s="21" customFormat="1" ht="12" customHeight="1">
      <c r="A22" s="25" t="s">
        <v>55</v>
      </c>
      <c r="B22" s="26" t="s">
        <v>56</v>
      </c>
      <c r="C22" s="27"/>
    </row>
    <row r="23" spans="1:3" s="21" customFormat="1" ht="12" customHeight="1">
      <c r="A23" s="25" t="s">
        <v>57</v>
      </c>
      <c r="B23" s="26" t="s">
        <v>58</v>
      </c>
      <c r="C23" s="27"/>
    </row>
    <row r="24" spans="1:3" s="21" customFormat="1" ht="12" customHeight="1">
      <c r="A24" s="25" t="s">
        <v>59</v>
      </c>
      <c r="B24" s="26" t="s">
        <v>60</v>
      </c>
      <c r="C24" s="27"/>
    </row>
    <row r="25" spans="1:3" s="21" customFormat="1" ht="12" customHeight="1">
      <c r="A25" s="29" t="s">
        <v>61</v>
      </c>
      <c r="B25" s="33" t="s">
        <v>62</v>
      </c>
      <c r="C25" s="32"/>
    </row>
    <row r="26" spans="1:3" s="21" customFormat="1" ht="12" customHeight="1">
      <c r="A26" s="18" t="s">
        <v>63</v>
      </c>
      <c r="B26" s="19" t="s">
        <v>64</v>
      </c>
      <c r="C26" s="20">
        <f>SUM(C27:C33)</f>
        <v>0</v>
      </c>
    </row>
    <row r="27" spans="1:3" s="21" customFormat="1" ht="12" customHeight="1">
      <c r="A27" s="22" t="s">
        <v>65</v>
      </c>
      <c r="B27" s="23" t="s">
        <v>66</v>
      </c>
      <c r="C27" s="24"/>
    </row>
    <row r="28" spans="1:3" s="21" customFormat="1" ht="12" customHeight="1">
      <c r="A28" s="25" t="s">
        <v>67</v>
      </c>
      <c r="B28" s="26" t="s">
        <v>68</v>
      </c>
      <c r="C28" s="27"/>
    </row>
    <row r="29" spans="1:3" s="21" customFormat="1" ht="12" customHeight="1">
      <c r="A29" s="25" t="s">
        <v>69</v>
      </c>
      <c r="B29" s="26" t="s">
        <v>70</v>
      </c>
      <c r="C29" s="27"/>
    </row>
    <row r="30" spans="1:3" s="21" customFormat="1" ht="12" customHeight="1">
      <c r="A30" s="25" t="s">
        <v>71</v>
      </c>
      <c r="B30" s="26" t="s">
        <v>72</v>
      </c>
      <c r="C30" s="27"/>
    </row>
    <row r="31" spans="1:3" s="21" customFormat="1" ht="12" customHeight="1">
      <c r="A31" s="25" t="s">
        <v>73</v>
      </c>
      <c r="B31" s="26" t="s">
        <v>74</v>
      </c>
      <c r="C31" s="27"/>
    </row>
    <row r="32" spans="1:3" s="21" customFormat="1" ht="12" customHeight="1">
      <c r="A32" s="25" t="s">
        <v>75</v>
      </c>
      <c r="B32" s="26" t="s">
        <v>76</v>
      </c>
      <c r="C32" s="27"/>
    </row>
    <row r="33" spans="1:3" s="21" customFormat="1" ht="12" customHeight="1">
      <c r="A33" s="29" t="s">
        <v>77</v>
      </c>
      <c r="B33" s="34" t="s">
        <v>78</v>
      </c>
      <c r="C33" s="32"/>
    </row>
    <row r="34" spans="1:3" s="21" customFormat="1" ht="12" customHeight="1">
      <c r="A34" s="18" t="s">
        <v>79</v>
      </c>
      <c r="B34" s="19" t="s">
        <v>80</v>
      </c>
      <c r="C34" s="20">
        <f>SUM(C35:C45)</f>
        <v>16919943</v>
      </c>
    </row>
    <row r="35" spans="1:3" s="21" customFormat="1" ht="12" customHeight="1">
      <c r="A35" s="22" t="s">
        <v>81</v>
      </c>
      <c r="B35" s="23" t="s">
        <v>82</v>
      </c>
      <c r="C35" s="24">
        <v>13322790</v>
      </c>
    </row>
    <row r="36" spans="1:3" s="21" customFormat="1" ht="12" customHeight="1">
      <c r="A36" s="25" t="s">
        <v>83</v>
      </c>
      <c r="B36" s="26" t="s">
        <v>84</v>
      </c>
      <c r="C36" s="27"/>
    </row>
    <row r="37" spans="1:3" s="21" customFormat="1" ht="12" customHeight="1">
      <c r="A37" s="25" t="s">
        <v>85</v>
      </c>
      <c r="B37" s="26" t="s">
        <v>86</v>
      </c>
      <c r="C37" s="27"/>
    </row>
    <row r="38" spans="1:3" s="21" customFormat="1" ht="12" customHeight="1">
      <c r="A38" s="25" t="s">
        <v>87</v>
      </c>
      <c r="B38" s="26" t="s">
        <v>88</v>
      </c>
      <c r="C38" s="27"/>
    </row>
    <row r="39" spans="1:3" s="21" customFormat="1" ht="12" customHeight="1">
      <c r="A39" s="25" t="s">
        <v>89</v>
      </c>
      <c r="B39" s="26" t="s">
        <v>90</v>
      </c>
      <c r="C39" s="27"/>
    </row>
    <row r="40" spans="1:3" s="21" customFormat="1" ht="12" customHeight="1">
      <c r="A40" s="25" t="s">
        <v>91</v>
      </c>
      <c r="B40" s="26" t="s">
        <v>92</v>
      </c>
      <c r="C40" s="27">
        <v>3597153</v>
      </c>
    </row>
    <row r="41" spans="1:3" s="21" customFormat="1" ht="12" customHeight="1">
      <c r="A41" s="25" t="s">
        <v>93</v>
      </c>
      <c r="B41" s="26" t="s">
        <v>94</v>
      </c>
      <c r="C41" s="27"/>
    </row>
    <row r="42" spans="1:3" s="21" customFormat="1" ht="12" customHeight="1">
      <c r="A42" s="25" t="s">
        <v>95</v>
      </c>
      <c r="B42" s="26" t="s">
        <v>96</v>
      </c>
      <c r="C42" s="27"/>
    </row>
    <row r="43" spans="1:3" s="21" customFormat="1" ht="12" customHeight="1">
      <c r="A43" s="25" t="s">
        <v>97</v>
      </c>
      <c r="B43" s="26" t="s">
        <v>98</v>
      </c>
      <c r="C43" s="27"/>
    </row>
    <row r="44" spans="1:3" s="21" customFormat="1" ht="12" customHeight="1">
      <c r="A44" s="29" t="s">
        <v>99</v>
      </c>
      <c r="B44" s="33" t="s">
        <v>100</v>
      </c>
      <c r="C44" s="32"/>
    </row>
    <row r="45" spans="1:3" s="21" customFormat="1" ht="12" customHeight="1">
      <c r="A45" s="29" t="s">
        <v>101</v>
      </c>
      <c r="B45" s="30" t="s">
        <v>102</v>
      </c>
      <c r="C45" s="32"/>
    </row>
    <row r="46" spans="1:3" s="21" customFormat="1" ht="12" customHeight="1">
      <c r="A46" s="18" t="s">
        <v>103</v>
      </c>
      <c r="B46" s="19" t="s">
        <v>104</v>
      </c>
      <c r="C46" s="20">
        <f>SUM(C47:C51)</f>
        <v>0</v>
      </c>
    </row>
    <row r="47" spans="1:3" s="21" customFormat="1" ht="12" customHeight="1">
      <c r="A47" s="22" t="s">
        <v>105</v>
      </c>
      <c r="B47" s="23" t="s">
        <v>106</v>
      </c>
      <c r="C47" s="24"/>
    </row>
    <row r="48" spans="1:3" s="21" customFormat="1" ht="12" customHeight="1">
      <c r="A48" s="25" t="s">
        <v>107</v>
      </c>
      <c r="B48" s="26" t="s">
        <v>108</v>
      </c>
      <c r="C48" s="27"/>
    </row>
    <row r="49" spans="1:3" s="21" customFormat="1" ht="12" customHeight="1">
      <c r="A49" s="25" t="s">
        <v>109</v>
      </c>
      <c r="B49" s="26" t="s">
        <v>110</v>
      </c>
      <c r="C49" s="27"/>
    </row>
    <row r="50" spans="1:3" s="21" customFormat="1" ht="12" customHeight="1">
      <c r="A50" s="25" t="s">
        <v>111</v>
      </c>
      <c r="B50" s="26" t="s">
        <v>112</v>
      </c>
      <c r="C50" s="27"/>
    </row>
    <row r="51" spans="1:3" s="21" customFormat="1" ht="12" customHeight="1">
      <c r="A51" s="29" t="s">
        <v>113</v>
      </c>
      <c r="B51" s="30" t="s">
        <v>114</v>
      </c>
      <c r="C51" s="32"/>
    </row>
    <row r="52" spans="1:3" s="21" customFormat="1" ht="12" customHeight="1">
      <c r="A52" s="18" t="s">
        <v>115</v>
      </c>
      <c r="B52" s="19" t="s">
        <v>116</v>
      </c>
      <c r="C52" s="20">
        <f>SUM(C53:C55)</f>
        <v>0</v>
      </c>
    </row>
    <row r="53" spans="1:3" s="21" customFormat="1" ht="12" customHeight="1">
      <c r="A53" s="22" t="s">
        <v>117</v>
      </c>
      <c r="B53" s="23" t="s">
        <v>118</v>
      </c>
      <c r="C53" s="24"/>
    </row>
    <row r="54" spans="1:3" s="21" customFormat="1" ht="12" customHeight="1">
      <c r="A54" s="25" t="s">
        <v>119</v>
      </c>
      <c r="B54" s="26" t="s">
        <v>120</v>
      </c>
      <c r="C54" s="27"/>
    </row>
    <row r="55" spans="1:3" s="21" customFormat="1" ht="12" customHeight="1">
      <c r="A55" s="25" t="s">
        <v>121</v>
      </c>
      <c r="B55" s="26" t="s">
        <v>122</v>
      </c>
      <c r="C55" s="27"/>
    </row>
    <row r="56" spans="1:3" s="21" customFormat="1" ht="12" customHeight="1">
      <c r="A56" s="29" t="s">
        <v>123</v>
      </c>
      <c r="B56" s="30" t="s">
        <v>124</v>
      </c>
      <c r="C56" s="32"/>
    </row>
    <row r="57" spans="1:3" s="21" customFormat="1" ht="12" customHeight="1">
      <c r="A57" s="18" t="s">
        <v>125</v>
      </c>
      <c r="B57" s="31" t="s">
        <v>126</v>
      </c>
      <c r="C57" s="20">
        <f>SUM(C58:C60)</f>
        <v>0</v>
      </c>
    </row>
    <row r="58" spans="1:3" s="21" customFormat="1" ht="12" customHeight="1">
      <c r="A58" s="22" t="s">
        <v>127</v>
      </c>
      <c r="B58" s="23" t="s">
        <v>128</v>
      </c>
      <c r="C58" s="27"/>
    </row>
    <row r="59" spans="1:3" s="21" customFormat="1" ht="12" customHeight="1">
      <c r="A59" s="25" t="s">
        <v>129</v>
      </c>
      <c r="B59" s="26" t="s">
        <v>130</v>
      </c>
      <c r="C59" s="27"/>
    </row>
    <row r="60" spans="1:3" s="21" customFormat="1" ht="12" customHeight="1">
      <c r="A60" s="25" t="s">
        <v>131</v>
      </c>
      <c r="B60" s="26" t="s">
        <v>132</v>
      </c>
      <c r="C60" s="27"/>
    </row>
    <row r="61" spans="1:3" s="21" customFormat="1" ht="12" customHeight="1">
      <c r="A61" s="29" t="s">
        <v>133</v>
      </c>
      <c r="B61" s="30" t="s">
        <v>134</v>
      </c>
      <c r="C61" s="27"/>
    </row>
    <row r="62" spans="1:3" s="21" customFormat="1" ht="12" customHeight="1">
      <c r="A62" s="36" t="s">
        <v>135</v>
      </c>
      <c r="B62" s="19" t="s">
        <v>136</v>
      </c>
      <c r="C62" s="20">
        <f>+C5+C12+C19+C26+C34+C46+C52+C57</f>
        <v>16919943</v>
      </c>
    </row>
    <row r="63" spans="1:3" s="21" customFormat="1" ht="12" customHeight="1">
      <c r="A63" s="37" t="s">
        <v>137</v>
      </c>
      <c r="B63" s="31" t="s">
        <v>138</v>
      </c>
      <c r="C63" s="20">
        <f>SUM(C64:C66)</f>
        <v>0</v>
      </c>
    </row>
    <row r="64" spans="1:3" s="21" customFormat="1" ht="12" customHeight="1">
      <c r="A64" s="22" t="s">
        <v>139</v>
      </c>
      <c r="B64" s="23" t="s">
        <v>140</v>
      </c>
      <c r="C64" s="27"/>
    </row>
    <row r="65" spans="1:3" s="21" customFormat="1" ht="12" customHeight="1">
      <c r="A65" s="25" t="s">
        <v>141</v>
      </c>
      <c r="B65" s="26" t="s">
        <v>142</v>
      </c>
      <c r="C65" s="27"/>
    </row>
    <row r="66" spans="1:3" s="21" customFormat="1" ht="12" customHeight="1">
      <c r="A66" s="29" t="s">
        <v>143</v>
      </c>
      <c r="B66" s="38" t="s">
        <v>144</v>
      </c>
      <c r="C66" s="27"/>
    </row>
    <row r="67" spans="1:3" s="21" customFormat="1" ht="12" customHeight="1">
      <c r="A67" s="37" t="s">
        <v>145</v>
      </c>
      <c r="B67" s="31" t="s">
        <v>146</v>
      </c>
      <c r="C67" s="20">
        <f>SUM(C68:C71)</f>
        <v>0</v>
      </c>
    </row>
    <row r="68" spans="1:3" s="21" customFormat="1" ht="12" customHeight="1">
      <c r="A68" s="22" t="s">
        <v>147</v>
      </c>
      <c r="B68" s="23" t="s">
        <v>148</v>
      </c>
      <c r="C68" s="27"/>
    </row>
    <row r="69" spans="1:3" s="21" customFormat="1" ht="12" customHeight="1">
      <c r="A69" s="25" t="s">
        <v>149</v>
      </c>
      <c r="B69" s="26" t="s">
        <v>150</v>
      </c>
      <c r="C69" s="27"/>
    </row>
    <row r="70" spans="1:3" s="21" customFormat="1" ht="12" customHeight="1">
      <c r="A70" s="25" t="s">
        <v>151</v>
      </c>
      <c r="B70" s="26" t="s">
        <v>152</v>
      </c>
      <c r="C70" s="27"/>
    </row>
    <row r="71" spans="1:3" s="21" customFormat="1" ht="12" customHeight="1">
      <c r="A71" s="29" t="s">
        <v>153</v>
      </c>
      <c r="B71" s="30" t="s">
        <v>154</v>
      </c>
      <c r="C71" s="27"/>
    </row>
    <row r="72" spans="1:3" s="21" customFormat="1" ht="12" customHeight="1">
      <c r="A72" s="37" t="s">
        <v>155</v>
      </c>
      <c r="B72" s="31" t="s">
        <v>156</v>
      </c>
      <c r="C72" s="20">
        <f>SUM(C73:C74)</f>
        <v>12256619</v>
      </c>
    </row>
    <row r="73" spans="1:3" s="21" customFormat="1" ht="12" customHeight="1">
      <c r="A73" s="22" t="s">
        <v>157</v>
      </c>
      <c r="B73" s="23" t="s">
        <v>158</v>
      </c>
      <c r="C73" s="27">
        <v>12256619</v>
      </c>
    </row>
    <row r="74" spans="1:3" s="21" customFormat="1" ht="12" customHeight="1">
      <c r="A74" s="29" t="s">
        <v>159</v>
      </c>
      <c r="B74" s="30" t="s">
        <v>160</v>
      </c>
      <c r="C74" s="27"/>
    </row>
    <row r="75" spans="1:3" s="21" customFormat="1" ht="12" customHeight="1">
      <c r="A75" s="37" t="s">
        <v>161</v>
      </c>
      <c r="B75" s="31" t="s">
        <v>162</v>
      </c>
      <c r="C75" s="20">
        <f>SUM(C76:C78)</f>
        <v>0</v>
      </c>
    </row>
    <row r="76" spans="1:3" s="21" customFormat="1" ht="12" customHeight="1">
      <c r="A76" s="22" t="s">
        <v>163</v>
      </c>
      <c r="B76" s="23" t="s">
        <v>164</v>
      </c>
      <c r="C76" s="27"/>
    </row>
    <row r="77" spans="1:3" s="21" customFormat="1" ht="12" customHeight="1">
      <c r="A77" s="25" t="s">
        <v>165</v>
      </c>
      <c r="B77" s="26" t="s">
        <v>166</v>
      </c>
      <c r="C77" s="27"/>
    </row>
    <row r="78" spans="1:3" s="21" customFormat="1" ht="12" customHeight="1">
      <c r="A78" s="29" t="s">
        <v>167</v>
      </c>
      <c r="B78" s="30" t="s">
        <v>168</v>
      </c>
      <c r="C78" s="27"/>
    </row>
    <row r="79" spans="1:3" s="21" customFormat="1" ht="12" customHeight="1">
      <c r="A79" s="37" t="s">
        <v>169</v>
      </c>
      <c r="B79" s="31" t="s">
        <v>170</v>
      </c>
      <c r="C79" s="20">
        <f>SUM(C80:C83)</f>
        <v>0</v>
      </c>
    </row>
    <row r="80" spans="1:3" s="21" customFormat="1" ht="12" customHeight="1">
      <c r="A80" s="39" t="s">
        <v>171</v>
      </c>
      <c r="B80" s="23" t="s">
        <v>172</v>
      </c>
      <c r="C80" s="27"/>
    </row>
    <row r="81" spans="1:3" s="21" customFormat="1" ht="12" customHeight="1">
      <c r="A81" s="40" t="s">
        <v>173</v>
      </c>
      <c r="B81" s="26" t="s">
        <v>174</v>
      </c>
      <c r="C81" s="27"/>
    </row>
    <row r="82" spans="1:3" s="21" customFormat="1" ht="12" customHeight="1">
      <c r="A82" s="40" t="s">
        <v>175</v>
      </c>
      <c r="B82" s="26" t="s">
        <v>176</v>
      </c>
      <c r="C82" s="27"/>
    </row>
    <row r="83" spans="1:3" s="21" customFormat="1" ht="12" customHeight="1">
      <c r="A83" s="41" t="s">
        <v>177</v>
      </c>
      <c r="B83" s="30" t="s">
        <v>178</v>
      </c>
      <c r="C83" s="27"/>
    </row>
    <row r="84" spans="1:3" s="21" customFormat="1" ht="12" customHeight="1">
      <c r="A84" s="37" t="s">
        <v>179</v>
      </c>
      <c r="B84" s="31" t="s">
        <v>180</v>
      </c>
      <c r="C84" s="42"/>
    </row>
    <row r="85" spans="1:3" s="21" customFormat="1" ht="13.5" customHeight="1">
      <c r="A85" s="37" t="s">
        <v>181</v>
      </c>
      <c r="B85" s="31" t="s">
        <v>182</v>
      </c>
      <c r="C85" s="42"/>
    </row>
    <row r="86" spans="1:3" s="21" customFormat="1" ht="15.75" customHeight="1">
      <c r="A86" s="37" t="s">
        <v>183</v>
      </c>
      <c r="B86" s="43" t="s">
        <v>184</v>
      </c>
      <c r="C86" s="20">
        <f>+C63+C67+C72+C75+C79+C85+C84</f>
        <v>12256619</v>
      </c>
    </row>
    <row r="87" spans="1:3" s="21" customFormat="1" ht="16.5" customHeight="1">
      <c r="A87" s="44" t="s">
        <v>185</v>
      </c>
      <c r="B87" s="45" t="s">
        <v>186</v>
      </c>
      <c r="C87" s="20">
        <f>+C62+C86</f>
        <v>29176562</v>
      </c>
    </row>
    <row r="88" spans="1:3" s="21" customFormat="1" ht="83.25" customHeight="1">
      <c r="A88" s="46"/>
      <c r="B88" s="47"/>
      <c r="C88" s="48"/>
    </row>
    <row r="89" spans="1:3" ht="16.5" customHeight="1">
      <c r="A89" s="561" t="s">
        <v>187</v>
      </c>
      <c r="B89" s="561"/>
      <c r="C89" s="561"/>
    </row>
    <row r="90" spans="1:3" s="50" customFormat="1" ht="16.5" customHeight="1">
      <c r="A90" s="562" t="s">
        <v>188</v>
      </c>
      <c r="B90" s="562"/>
      <c r="C90" s="49" t="str">
        <f>C2</f>
        <v>Forintban!</v>
      </c>
    </row>
    <row r="91" spans="1:3" ht="37.5" customHeight="1">
      <c r="A91" s="11" t="s">
        <v>17</v>
      </c>
      <c r="B91" s="12" t="s">
        <v>189</v>
      </c>
      <c r="C91" s="13" t="str">
        <f>+C3</f>
        <v>2017. évi előirányzat</v>
      </c>
    </row>
    <row r="92" spans="1:3" s="17" customFormat="1" ht="12" customHeight="1">
      <c r="A92" s="51"/>
      <c r="B92" s="52" t="s">
        <v>19</v>
      </c>
      <c r="C92" s="53" t="s">
        <v>20</v>
      </c>
    </row>
    <row r="93" spans="1:3" ht="12" customHeight="1">
      <c r="A93" s="54" t="s">
        <v>21</v>
      </c>
      <c r="B93" s="55" t="s">
        <v>190</v>
      </c>
      <c r="C93" s="56">
        <f>C94+C95+C96+C97+C98+C111</f>
        <v>26322562</v>
      </c>
    </row>
    <row r="94" spans="1:3" ht="12" customHeight="1">
      <c r="A94" s="57" t="s">
        <v>23</v>
      </c>
      <c r="B94" s="58" t="s">
        <v>191</v>
      </c>
      <c r="C94" s="59">
        <v>3410453</v>
      </c>
    </row>
    <row r="95" spans="1:3" ht="12" customHeight="1">
      <c r="A95" s="25" t="s">
        <v>25</v>
      </c>
      <c r="B95" s="60" t="s">
        <v>192</v>
      </c>
      <c r="C95" s="27">
        <v>811610</v>
      </c>
    </row>
    <row r="96" spans="1:3" ht="12" customHeight="1">
      <c r="A96" s="25" t="s">
        <v>27</v>
      </c>
      <c r="B96" s="60" t="s">
        <v>193</v>
      </c>
      <c r="C96" s="32">
        <v>16116499</v>
      </c>
    </row>
    <row r="97" spans="1:3" ht="12" customHeight="1">
      <c r="A97" s="25" t="s">
        <v>29</v>
      </c>
      <c r="B97" s="61" t="s">
        <v>194</v>
      </c>
      <c r="C97" s="32"/>
    </row>
    <row r="98" spans="1:3" ht="12" customHeight="1">
      <c r="A98" s="25" t="s">
        <v>195</v>
      </c>
      <c r="B98" s="62" t="s">
        <v>196</v>
      </c>
      <c r="C98" s="32">
        <v>5984000</v>
      </c>
    </row>
    <row r="99" spans="1:3" ht="12" customHeight="1">
      <c r="A99" s="25" t="s">
        <v>33</v>
      </c>
      <c r="B99" s="60" t="s">
        <v>197</v>
      </c>
      <c r="C99" s="32"/>
    </row>
    <row r="100" spans="1:3" ht="12" customHeight="1">
      <c r="A100" s="25" t="s">
        <v>198</v>
      </c>
      <c r="B100" s="63" t="s">
        <v>199</v>
      </c>
      <c r="C100" s="32"/>
    </row>
    <row r="101" spans="1:3" ht="12" customHeight="1">
      <c r="A101" s="25" t="s">
        <v>200</v>
      </c>
      <c r="B101" s="63" t="s">
        <v>201</v>
      </c>
      <c r="C101" s="32"/>
    </row>
    <row r="102" spans="1:3" ht="12" customHeight="1">
      <c r="A102" s="25" t="s">
        <v>202</v>
      </c>
      <c r="B102" s="64" t="s">
        <v>203</v>
      </c>
      <c r="C102" s="32"/>
    </row>
    <row r="103" spans="1:3" ht="12" customHeight="1">
      <c r="A103" s="25" t="s">
        <v>204</v>
      </c>
      <c r="B103" s="65" t="s">
        <v>205</v>
      </c>
      <c r="C103" s="32"/>
    </row>
    <row r="104" spans="1:3" ht="12" customHeight="1">
      <c r="A104" s="25" t="s">
        <v>206</v>
      </c>
      <c r="B104" s="65" t="s">
        <v>207</v>
      </c>
      <c r="C104" s="32"/>
    </row>
    <row r="105" spans="1:3" ht="12" customHeight="1">
      <c r="A105" s="25" t="s">
        <v>208</v>
      </c>
      <c r="B105" s="64" t="s">
        <v>209</v>
      </c>
      <c r="C105" s="32">
        <v>3534000</v>
      </c>
    </row>
    <row r="106" spans="1:3" ht="12" customHeight="1">
      <c r="A106" s="25" t="s">
        <v>210</v>
      </c>
      <c r="B106" s="64" t="s">
        <v>211</v>
      </c>
      <c r="C106" s="32"/>
    </row>
    <row r="107" spans="1:3" ht="12" customHeight="1">
      <c r="A107" s="25" t="s">
        <v>212</v>
      </c>
      <c r="B107" s="65" t="s">
        <v>213</v>
      </c>
      <c r="C107" s="32"/>
    </row>
    <row r="108" spans="1:3" ht="12" customHeight="1">
      <c r="A108" s="66" t="s">
        <v>214</v>
      </c>
      <c r="B108" s="63" t="s">
        <v>215</v>
      </c>
      <c r="C108" s="32"/>
    </row>
    <row r="109" spans="1:3" ht="12" customHeight="1">
      <c r="A109" s="25" t="s">
        <v>216</v>
      </c>
      <c r="B109" s="63" t="s">
        <v>217</v>
      </c>
      <c r="C109" s="32"/>
    </row>
    <row r="110" spans="1:3" ht="12" customHeight="1">
      <c r="A110" s="29" t="s">
        <v>218</v>
      </c>
      <c r="B110" s="63" t="s">
        <v>219</v>
      </c>
      <c r="C110" s="32">
        <v>2450000</v>
      </c>
    </row>
    <row r="111" spans="1:3" ht="12" customHeight="1">
      <c r="A111" s="25" t="s">
        <v>220</v>
      </c>
      <c r="B111" s="61" t="s">
        <v>221</v>
      </c>
      <c r="C111" s="27"/>
    </row>
    <row r="112" spans="1:3" ht="12" customHeight="1">
      <c r="A112" s="25" t="s">
        <v>222</v>
      </c>
      <c r="B112" s="60" t="s">
        <v>223</v>
      </c>
      <c r="C112" s="27"/>
    </row>
    <row r="113" spans="1:3" ht="12" customHeight="1">
      <c r="A113" s="67" t="s">
        <v>224</v>
      </c>
      <c r="B113" s="68" t="s">
        <v>225</v>
      </c>
      <c r="C113" s="69"/>
    </row>
    <row r="114" spans="1:3" ht="12" customHeight="1">
      <c r="A114" s="70" t="s">
        <v>35</v>
      </c>
      <c r="B114" s="71" t="s">
        <v>226</v>
      </c>
      <c r="C114" s="72">
        <f>+C115+C117+C119</f>
        <v>2854000</v>
      </c>
    </row>
    <row r="115" spans="1:3" ht="12" customHeight="1">
      <c r="A115" s="22" t="s">
        <v>37</v>
      </c>
      <c r="B115" s="60" t="s">
        <v>227</v>
      </c>
      <c r="C115" s="24"/>
    </row>
    <row r="116" spans="1:3" ht="12" customHeight="1">
      <c r="A116" s="22" t="s">
        <v>39</v>
      </c>
      <c r="B116" s="73" t="s">
        <v>228</v>
      </c>
      <c r="C116" s="24"/>
    </row>
    <row r="117" spans="1:3" ht="12" customHeight="1">
      <c r="A117" s="22" t="s">
        <v>41</v>
      </c>
      <c r="B117" s="73" t="s">
        <v>229</v>
      </c>
      <c r="C117" s="27"/>
    </row>
    <row r="118" spans="1:3" ht="12" customHeight="1">
      <c r="A118" s="22" t="s">
        <v>43</v>
      </c>
      <c r="B118" s="73" t="s">
        <v>230</v>
      </c>
      <c r="C118" s="74"/>
    </row>
    <row r="119" spans="1:3" ht="12" customHeight="1">
      <c r="A119" s="22" t="s">
        <v>45</v>
      </c>
      <c r="B119" s="30" t="s">
        <v>231</v>
      </c>
      <c r="C119" s="74">
        <v>2854000</v>
      </c>
    </row>
    <row r="120" spans="1:3" ht="12" customHeight="1">
      <c r="A120" s="22" t="s">
        <v>47</v>
      </c>
      <c r="B120" s="28" t="s">
        <v>232</v>
      </c>
      <c r="C120" s="74"/>
    </row>
    <row r="121" spans="1:3" ht="12" customHeight="1">
      <c r="A121" s="22" t="s">
        <v>233</v>
      </c>
      <c r="B121" s="75" t="s">
        <v>234</v>
      </c>
      <c r="C121" s="74"/>
    </row>
    <row r="122" spans="1:3" ht="15.75">
      <c r="A122" s="22" t="s">
        <v>235</v>
      </c>
      <c r="B122" s="65" t="s">
        <v>207</v>
      </c>
      <c r="C122" s="74"/>
    </row>
    <row r="123" spans="1:3" ht="12" customHeight="1">
      <c r="A123" s="22" t="s">
        <v>236</v>
      </c>
      <c r="B123" s="65" t="s">
        <v>237</v>
      </c>
      <c r="C123" s="74"/>
    </row>
    <row r="124" spans="1:3" ht="12" customHeight="1">
      <c r="A124" s="22" t="s">
        <v>238</v>
      </c>
      <c r="B124" s="65" t="s">
        <v>239</v>
      </c>
      <c r="C124" s="74"/>
    </row>
    <row r="125" spans="1:3" ht="12" customHeight="1">
      <c r="A125" s="22" t="s">
        <v>240</v>
      </c>
      <c r="B125" s="65" t="s">
        <v>213</v>
      </c>
      <c r="C125" s="74"/>
    </row>
    <row r="126" spans="1:3" ht="12" customHeight="1">
      <c r="A126" s="22" t="s">
        <v>241</v>
      </c>
      <c r="B126" s="65" t="s">
        <v>242</v>
      </c>
      <c r="C126" s="74"/>
    </row>
    <row r="127" spans="1:3" ht="15.75">
      <c r="A127" s="66" t="s">
        <v>243</v>
      </c>
      <c r="B127" s="65" t="s">
        <v>244</v>
      </c>
      <c r="C127" s="76">
        <v>2854000</v>
      </c>
    </row>
    <row r="128" spans="1:3" ht="12" customHeight="1">
      <c r="A128" s="18" t="s">
        <v>49</v>
      </c>
      <c r="B128" s="19" t="s">
        <v>245</v>
      </c>
      <c r="C128" s="20">
        <f>+C93+C114</f>
        <v>29176562</v>
      </c>
    </row>
    <row r="129" spans="1:3" ht="12" customHeight="1">
      <c r="A129" s="18" t="s">
        <v>246</v>
      </c>
      <c r="B129" s="19" t="s">
        <v>247</v>
      </c>
      <c r="C129" s="20">
        <f>+C130+C131+C132</f>
        <v>0</v>
      </c>
    </row>
    <row r="130" spans="1:3" ht="12" customHeight="1">
      <c r="A130" s="22" t="s">
        <v>65</v>
      </c>
      <c r="B130" s="73" t="s">
        <v>248</v>
      </c>
      <c r="C130" s="74"/>
    </row>
    <row r="131" spans="1:3" ht="12" customHeight="1">
      <c r="A131" s="22" t="s">
        <v>67</v>
      </c>
      <c r="B131" s="73" t="s">
        <v>249</v>
      </c>
      <c r="C131" s="74"/>
    </row>
    <row r="132" spans="1:3" ht="12" customHeight="1">
      <c r="A132" s="66" t="s">
        <v>69</v>
      </c>
      <c r="B132" s="73" t="s">
        <v>250</v>
      </c>
      <c r="C132" s="74"/>
    </row>
    <row r="133" spans="1:3" ht="12" customHeight="1">
      <c r="A133" s="18" t="s">
        <v>79</v>
      </c>
      <c r="B133" s="19" t="s">
        <v>251</v>
      </c>
      <c r="C133" s="20">
        <f>SUM(C134:C139)</f>
        <v>0</v>
      </c>
    </row>
    <row r="134" spans="1:3" ht="12" customHeight="1">
      <c r="A134" s="22" t="s">
        <v>81</v>
      </c>
      <c r="B134" s="77" t="s">
        <v>252</v>
      </c>
      <c r="C134" s="74"/>
    </row>
    <row r="135" spans="1:3" ht="12" customHeight="1">
      <c r="A135" s="22" t="s">
        <v>83</v>
      </c>
      <c r="B135" s="77" t="s">
        <v>253</v>
      </c>
      <c r="C135" s="74"/>
    </row>
    <row r="136" spans="1:3" ht="12" customHeight="1">
      <c r="A136" s="22" t="s">
        <v>85</v>
      </c>
      <c r="B136" s="77" t="s">
        <v>254</v>
      </c>
      <c r="C136" s="74"/>
    </row>
    <row r="137" spans="1:3" ht="12" customHeight="1">
      <c r="A137" s="22" t="s">
        <v>87</v>
      </c>
      <c r="B137" s="77" t="s">
        <v>255</v>
      </c>
      <c r="C137" s="74"/>
    </row>
    <row r="138" spans="1:3" ht="12" customHeight="1">
      <c r="A138" s="22" t="s">
        <v>89</v>
      </c>
      <c r="B138" s="77" t="s">
        <v>256</v>
      </c>
      <c r="C138" s="74"/>
    </row>
    <row r="139" spans="1:3" ht="12" customHeight="1">
      <c r="A139" s="66" t="s">
        <v>91</v>
      </c>
      <c r="B139" s="77" t="s">
        <v>257</v>
      </c>
      <c r="C139" s="74"/>
    </row>
    <row r="140" spans="1:3" ht="12" customHeight="1">
      <c r="A140" s="18" t="s">
        <v>103</v>
      </c>
      <c r="B140" s="19" t="s">
        <v>258</v>
      </c>
      <c r="C140" s="20">
        <f>+C141+C142+C143+C144</f>
        <v>0</v>
      </c>
    </row>
    <row r="141" spans="1:3" ht="12" customHeight="1">
      <c r="A141" s="22" t="s">
        <v>105</v>
      </c>
      <c r="B141" s="77" t="s">
        <v>259</v>
      </c>
      <c r="C141" s="74"/>
    </row>
    <row r="142" spans="1:3" ht="12" customHeight="1">
      <c r="A142" s="22" t="s">
        <v>107</v>
      </c>
      <c r="B142" s="77" t="s">
        <v>260</v>
      </c>
      <c r="C142" s="74"/>
    </row>
    <row r="143" spans="1:3" ht="12" customHeight="1">
      <c r="A143" s="22" t="s">
        <v>109</v>
      </c>
      <c r="B143" s="77" t="s">
        <v>261</v>
      </c>
      <c r="C143" s="74"/>
    </row>
    <row r="144" spans="1:3" ht="12" customHeight="1">
      <c r="A144" s="66" t="s">
        <v>111</v>
      </c>
      <c r="B144" s="78" t="s">
        <v>262</v>
      </c>
      <c r="C144" s="74"/>
    </row>
    <row r="145" spans="1:3" ht="12" customHeight="1">
      <c r="A145" s="18" t="s">
        <v>263</v>
      </c>
      <c r="B145" s="19" t="s">
        <v>264</v>
      </c>
      <c r="C145" s="79">
        <f>SUM(C146:C150)</f>
        <v>0</v>
      </c>
    </row>
    <row r="146" spans="1:3" ht="12" customHeight="1">
      <c r="A146" s="22" t="s">
        <v>117</v>
      </c>
      <c r="B146" s="77" t="s">
        <v>265</v>
      </c>
      <c r="C146" s="74"/>
    </row>
    <row r="147" spans="1:3" ht="12" customHeight="1">
      <c r="A147" s="22" t="s">
        <v>119</v>
      </c>
      <c r="B147" s="77" t="s">
        <v>266</v>
      </c>
      <c r="C147" s="74"/>
    </row>
    <row r="148" spans="1:3" ht="12" customHeight="1">
      <c r="A148" s="22" t="s">
        <v>121</v>
      </c>
      <c r="B148" s="77" t="s">
        <v>267</v>
      </c>
      <c r="C148" s="74"/>
    </row>
    <row r="149" spans="1:3" ht="12" customHeight="1">
      <c r="A149" s="22" t="s">
        <v>123</v>
      </c>
      <c r="B149" s="77" t="s">
        <v>268</v>
      </c>
      <c r="C149" s="74"/>
    </row>
    <row r="150" spans="1:3" ht="12" customHeight="1">
      <c r="A150" s="22" t="s">
        <v>269</v>
      </c>
      <c r="B150" s="77" t="s">
        <v>270</v>
      </c>
      <c r="C150" s="74"/>
    </row>
    <row r="151" spans="1:3" ht="12" customHeight="1">
      <c r="A151" s="18" t="s">
        <v>125</v>
      </c>
      <c r="B151" s="19" t="s">
        <v>271</v>
      </c>
      <c r="C151" s="80"/>
    </row>
    <row r="152" spans="1:3" ht="12" customHeight="1">
      <c r="A152" s="18" t="s">
        <v>272</v>
      </c>
      <c r="B152" s="19" t="s">
        <v>273</v>
      </c>
      <c r="C152" s="80"/>
    </row>
    <row r="153" spans="1:9" ht="15" customHeight="1">
      <c r="A153" s="18" t="s">
        <v>274</v>
      </c>
      <c r="B153" s="19" t="s">
        <v>275</v>
      </c>
      <c r="C153" s="81">
        <f>+C129+C133+C140+C145+C151+C152</f>
        <v>0</v>
      </c>
      <c r="F153" s="82"/>
      <c r="G153" s="83"/>
      <c r="H153" s="83"/>
      <c r="I153" s="83"/>
    </row>
    <row r="154" spans="1:3" s="21" customFormat="1" ht="12.75" customHeight="1">
      <c r="A154" s="84" t="s">
        <v>276</v>
      </c>
      <c r="B154" s="85" t="s">
        <v>277</v>
      </c>
      <c r="C154" s="81">
        <f>+C128+C153</f>
        <v>29176562</v>
      </c>
    </row>
    <row r="155" ht="7.5" customHeight="1"/>
    <row r="156" spans="1:3" ht="15.75">
      <c r="A156" s="559" t="s">
        <v>278</v>
      </c>
      <c r="B156" s="559"/>
      <c r="C156" s="559"/>
    </row>
    <row r="157" spans="1:3" ht="15" customHeight="1">
      <c r="A157" s="560" t="s">
        <v>279</v>
      </c>
      <c r="B157" s="560"/>
      <c r="C157" s="10" t="str">
        <f>C90</f>
        <v>Forintban!</v>
      </c>
    </row>
    <row r="158" spans="1:4" ht="13.5" customHeight="1">
      <c r="A158" s="18">
        <v>1</v>
      </c>
      <c r="B158" s="86" t="s">
        <v>280</v>
      </c>
      <c r="C158" s="20">
        <f>+C62-C128</f>
        <v>-12256619</v>
      </c>
      <c r="D158" s="87"/>
    </row>
    <row r="159" spans="1:3" ht="27.75" customHeight="1">
      <c r="A159" s="18" t="s">
        <v>35</v>
      </c>
      <c r="B159" s="86" t="s">
        <v>281</v>
      </c>
      <c r="C159" s="20">
        <f>+C86-C153</f>
        <v>12256619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5208333333333335" bottom="0.8659722222222223" header="0.29583333333333334" footer="0.5118055555555555"/>
  <pageSetup horizontalDpi="300" verticalDpi="300" orientation="portrait" paperSize="9" scale="71"/>
  <headerFooter alignWithMargins="0">
    <oddHeader>&amp;C&amp;"Times New Roman CE,Félkövér"&amp;12Elek Város Önkormányzat
2017. ÉVI KÖLTSÉGVETÉS
ÖNKÉNT VÁLLALT FELADATAINAK MÉRLEGE&amp;R&amp;"Times New Roman CE,Félkövér dőlt"&amp;11 1.3. melléklet a ........./2017. (.......)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zoomScale="128" zoomScaleNormal="128" zoomScaleSheetLayoutView="100" workbookViewId="0" topLeftCell="A89">
      <selection activeCell="C158" sqref="C158"/>
    </sheetView>
  </sheetViews>
  <sheetFormatPr defaultColWidth="9.00390625" defaultRowHeight="12.75"/>
  <cols>
    <col min="1" max="1" width="9.50390625" style="6" customWidth="1"/>
    <col min="2" max="2" width="91.625" style="6" customWidth="1"/>
    <col min="3" max="3" width="21.625" style="7" customWidth="1"/>
    <col min="4" max="4" width="9.00390625" style="8" customWidth="1"/>
    <col min="5" max="16384" width="9.375" style="8" customWidth="1"/>
  </cols>
  <sheetData>
    <row r="1" spans="1:3" ht="15.75" customHeight="1">
      <c r="A1" s="561" t="s">
        <v>14</v>
      </c>
      <c r="B1" s="561"/>
      <c r="C1" s="561"/>
    </row>
    <row r="2" spans="1:3" ht="15.75" customHeight="1">
      <c r="A2" s="560" t="s">
        <v>15</v>
      </c>
      <c r="B2" s="560"/>
      <c r="C2" s="10" t="str">
        <f>'1.3.sz.mell.'!C2</f>
        <v>Forintban!</v>
      </c>
    </row>
    <row r="3" spans="1:3" ht="37.5" customHeight="1">
      <c r="A3" s="11" t="s">
        <v>17</v>
      </c>
      <c r="B3" s="12" t="s">
        <v>18</v>
      </c>
      <c r="C3" s="13" t="str">
        <f>+CONCATENATE(LEFT(ÖSSZEFÜGGÉSEK!A5,4),". évi előirányzat")</f>
        <v>2017. évi előirányzat</v>
      </c>
    </row>
    <row r="4" spans="1:3" s="17" customFormat="1" ht="12" customHeight="1">
      <c r="A4" s="14"/>
      <c r="B4" s="15" t="s">
        <v>19</v>
      </c>
      <c r="C4" s="16" t="s">
        <v>20</v>
      </c>
    </row>
    <row r="5" spans="1:3" s="21" customFormat="1" ht="12" customHeight="1">
      <c r="A5" s="18" t="s">
        <v>21</v>
      </c>
      <c r="B5" s="19" t="s">
        <v>22</v>
      </c>
      <c r="C5" s="20">
        <f>+C6+C7+C8+C9+C10+C11</f>
        <v>0</v>
      </c>
    </row>
    <row r="6" spans="1:3" s="21" customFormat="1" ht="12" customHeight="1">
      <c r="A6" s="22" t="s">
        <v>23</v>
      </c>
      <c r="B6" s="23" t="s">
        <v>24</v>
      </c>
      <c r="C6" s="24"/>
    </row>
    <row r="7" spans="1:3" s="21" customFormat="1" ht="12" customHeight="1">
      <c r="A7" s="25" t="s">
        <v>25</v>
      </c>
      <c r="B7" s="26" t="s">
        <v>26</v>
      </c>
      <c r="C7" s="27"/>
    </row>
    <row r="8" spans="1:3" s="21" customFormat="1" ht="12" customHeight="1">
      <c r="A8" s="25" t="s">
        <v>27</v>
      </c>
      <c r="B8" s="26" t="s">
        <v>28</v>
      </c>
      <c r="C8" s="27"/>
    </row>
    <row r="9" spans="1:3" s="21" customFormat="1" ht="12" customHeight="1">
      <c r="A9" s="25" t="s">
        <v>29</v>
      </c>
      <c r="B9" s="26" t="s">
        <v>30</v>
      </c>
      <c r="C9" s="27"/>
    </row>
    <row r="10" spans="1:3" s="21" customFormat="1" ht="12" customHeight="1">
      <c r="A10" s="25" t="s">
        <v>31</v>
      </c>
      <c r="B10" s="28" t="s">
        <v>32</v>
      </c>
      <c r="C10" s="27"/>
    </row>
    <row r="11" spans="1:3" s="21" customFormat="1" ht="12" customHeight="1">
      <c r="A11" s="29" t="s">
        <v>33</v>
      </c>
      <c r="B11" s="30" t="s">
        <v>34</v>
      </c>
      <c r="C11" s="27"/>
    </row>
    <row r="12" spans="1:3" s="21" customFormat="1" ht="12" customHeight="1">
      <c r="A12" s="18" t="s">
        <v>35</v>
      </c>
      <c r="B12" s="31" t="s">
        <v>36</v>
      </c>
      <c r="C12" s="20">
        <f>+C13+C14+C15+C16+C17</f>
        <v>0</v>
      </c>
    </row>
    <row r="13" spans="1:3" s="21" customFormat="1" ht="12" customHeight="1">
      <c r="A13" s="22" t="s">
        <v>37</v>
      </c>
      <c r="B13" s="23" t="s">
        <v>38</v>
      </c>
      <c r="C13" s="24"/>
    </row>
    <row r="14" spans="1:3" s="21" customFormat="1" ht="12" customHeight="1">
      <c r="A14" s="25" t="s">
        <v>39</v>
      </c>
      <c r="B14" s="26" t="s">
        <v>40</v>
      </c>
      <c r="C14" s="27"/>
    </row>
    <row r="15" spans="1:3" s="21" customFormat="1" ht="12" customHeight="1">
      <c r="A15" s="25" t="s">
        <v>41</v>
      </c>
      <c r="B15" s="26" t="s">
        <v>42</v>
      </c>
      <c r="C15" s="27"/>
    </row>
    <row r="16" spans="1:3" s="21" customFormat="1" ht="12" customHeight="1">
      <c r="A16" s="25" t="s">
        <v>43</v>
      </c>
      <c r="B16" s="26" t="s">
        <v>44</v>
      </c>
      <c r="C16" s="27"/>
    </row>
    <row r="17" spans="1:3" s="21" customFormat="1" ht="12" customHeight="1">
      <c r="A17" s="25" t="s">
        <v>45</v>
      </c>
      <c r="B17" s="26" t="s">
        <v>46</v>
      </c>
      <c r="C17" s="27"/>
    </row>
    <row r="18" spans="1:3" s="21" customFormat="1" ht="12" customHeight="1">
      <c r="A18" s="29" t="s">
        <v>47</v>
      </c>
      <c r="B18" s="30" t="s">
        <v>48</v>
      </c>
      <c r="C18" s="32"/>
    </row>
    <row r="19" spans="1:3" s="21" customFormat="1" ht="12" customHeight="1">
      <c r="A19" s="18" t="s">
        <v>49</v>
      </c>
      <c r="B19" s="19" t="s">
        <v>50</v>
      </c>
      <c r="C19" s="20">
        <f>+C20+C21+C22+C23+C24</f>
        <v>0</v>
      </c>
    </row>
    <row r="20" spans="1:3" s="21" customFormat="1" ht="12" customHeight="1">
      <c r="A20" s="22" t="s">
        <v>51</v>
      </c>
      <c r="B20" s="23" t="s">
        <v>52</v>
      </c>
      <c r="C20" s="24"/>
    </row>
    <row r="21" spans="1:3" s="21" customFormat="1" ht="12" customHeight="1">
      <c r="A21" s="25" t="s">
        <v>53</v>
      </c>
      <c r="B21" s="26" t="s">
        <v>54</v>
      </c>
      <c r="C21" s="27"/>
    </row>
    <row r="22" spans="1:3" s="21" customFormat="1" ht="12" customHeight="1">
      <c r="A22" s="25" t="s">
        <v>55</v>
      </c>
      <c r="B22" s="26" t="s">
        <v>56</v>
      </c>
      <c r="C22" s="27"/>
    </row>
    <row r="23" spans="1:3" s="21" customFormat="1" ht="12" customHeight="1">
      <c r="A23" s="25" t="s">
        <v>57</v>
      </c>
      <c r="B23" s="26" t="s">
        <v>58</v>
      </c>
      <c r="C23" s="27"/>
    </row>
    <row r="24" spans="1:3" s="21" customFormat="1" ht="12" customHeight="1">
      <c r="A24" s="25" t="s">
        <v>59</v>
      </c>
      <c r="B24" s="26" t="s">
        <v>60</v>
      </c>
      <c r="C24" s="27"/>
    </row>
    <row r="25" spans="1:3" s="21" customFormat="1" ht="12" customHeight="1">
      <c r="A25" s="29" t="s">
        <v>61</v>
      </c>
      <c r="B25" s="33" t="s">
        <v>62</v>
      </c>
      <c r="C25" s="32"/>
    </row>
    <row r="26" spans="1:3" s="21" customFormat="1" ht="12" customHeight="1">
      <c r="A26" s="18" t="s">
        <v>63</v>
      </c>
      <c r="B26" s="19" t="s">
        <v>282</v>
      </c>
      <c r="C26" s="20">
        <f>SUM(C27:C33)</f>
        <v>0</v>
      </c>
    </row>
    <row r="27" spans="1:3" s="21" customFormat="1" ht="12" customHeight="1">
      <c r="A27" s="22" t="s">
        <v>65</v>
      </c>
      <c r="B27" s="23" t="s">
        <v>283</v>
      </c>
      <c r="C27" s="24"/>
    </row>
    <row r="28" spans="1:3" s="21" customFormat="1" ht="12" customHeight="1">
      <c r="A28" s="25" t="s">
        <v>67</v>
      </c>
      <c r="B28" s="26" t="s">
        <v>68</v>
      </c>
      <c r="C28" s="27"/>
    </row>
    <row r="29" spans="1:3" s="21" customFormat="1" ht="12" customHeight="1">
      <c r="A29" s="25" t="s">
        <v>69</v>
      </c>
      <c r="B29" s="26" t="s">
        <v>70</v>
      </c>
      <c r="C29" s="27"/>
    </row>
    <row r="30" spans="1:3" s="21" customFormat="1" ht="12" customHeight="1">
      <c r="A30" s="25" t="s">
        <v>71</v>
      </c>
      <c r="B30" s="26" t="s">
        <v>72</v>
      </c>
      <c r="C30" s="27"/>
    </row>
    <row r="31" spans="1:3" s="21" customFormat="1" ht="12" customHeight="1">
      <c r="A31" s="25" t="s">
        <v>73</v>
      </c>
      <c r="B31" s="26" t="s">
        <v>74</v>
      </c>
      <c r="C31" s="27"/>
    </row>
    <row r="32" spans="1:3" s="21" customFormat="1" ht="12" customHeight="1">
      <c r="A32" s="25" t="s">
        <v>75</v>
      </c>
      <c r="B32" s="26" t="s">
        <v>76</v>
      </c>
      <c r="C32" s="27"/>
    </row>
    <row r="33" spans="1:3" s="21" customFormat="1" ht="12" customHeight="1">
      <c r="A33" s="29" t="s">
        <v>77</v>
      </c>
      <c r="B33" s="34" t="s">
        <v>78</v>
      </c>
      <c r="C33" s="32"/>
    </row>
    <row r="34" spans="1:3" s="21" customFormat="1" ht="12" customHeight="1">
      <c r="A34" s="18" t="s">
        <v>79</v>
      </c>
      <c r="B34" s="19" t="s">
        <v>80</v>
      </c>
      <c r="C34" s="20">
        <f>SUM(C35:C45)</f>
        <v>0</v>
      </c>
    </row>
    <row r="35" spans="1:3" s="21" customFormat="1" ht="12" customHeight="1">
      <c r="A35" s="22" t="s">
        <v>81</v>
      </c>
      <c r="B35" s="23" t="s">
        <v>82</v>
      </c>
      <c r="C35" s="24"/>
    </row>
    <row r="36" spans="1:3" s="21" customFormat="1" ht="12" customHeight="1">
      <c r="A36" s="25" t="s">
        <v>83</v>
      </c>
      <c r="B36" s="26" t="s">
        <v>84</v>
      </c>
      <c r="C36" s="27"/>
    </row>
    <row r="37" spans="1:3" s="21" customFormat="1" ht="12" customHeight="1">
      <c r="A37" s="25" t="s">
        <v>85</v>
      </c>
      <c r="B37" s="26" t="s">
        <v>86</v>
      </c>
      <c r="C37" s="27"/>
    </row>
    <row r="38" spans="1:3" s="21" customFormat="1" ht="12" customHeight="1">
      <c r="A38" s="25" t="s">
        <v>87</v>
      </c>
      <c r="B38" s="26" t="s">
        <v>88</v>
      </c>
      <c r="C38" s="27"/>
    </row>
    <row r="39" spans="1:3" s="21" customFormat="1" ht="12" customHeight="1">
      <c r="A39" s="25" t="s">
        <v>89</v>
      </c>
      <c r="B39" s="26" t="s">
        <v>90</v>
      </c>
      <c r="C39" s="27"/>
    </row>
    <row r="40" spans="1:3" s="21" customFormat="1" ht="12" customHeight="1">
      <c r="A40" s="25" t="s">
        <v>91</v>
      </c>
      <c r="B40" s="26" t="s">
        <v>92</v>
      </c>
      <c r="C40" s="27"/>
    </row>
    <row r="41" spans="1:3" s="21" customFormat="1" ht="12" customHeight="1">
      <c r="A41" s="25" t="s">
        <v>93</v>
      </c>
      <c r="B41" s="26" t="s">
        <v>94</v>
      </c>
      <c r="C41" s="27"/>
    </row>
    <row r="42" spans="1:3" s="21" customFormat="1" ht="12" customHeight="1">
      <c r="A42" s="25" t="s">
        <v>95</v>
      </c>
      <c r="B42" s="26" t="s">
        <v>96</v>
      </c>
      <c r="C42" s="27"/>
    </row>
    <row r="43" spans="1:3" s="21" customFormat="1" ht="12" customHeight="1">
      <c r="A43" s="25" t="s">
        <v>97</v>
      </c>
      <c r="B43" s="26" t="s">
        <v>98</v>
      </c>
      <c r="C43" s="27"/>
    </row>
    <row r="44" spans="1:3" s="21" customFormat="1" ht="12" customHeight="1">
      <c r="A44" s="29" t="s">
        <v>99</v>
      </c>
      <c r="B44" s="33" t="s">
        <v>100</v>
      </c>
      <c r="C44" s="32"/>
    </row>
    <row r="45" spans="1:3" s="21" customFormat="1" ht="12" customHeight="1">
      <c r="A45" s="29" t="s">
        <v>101</v>
      </c>
      <c r="B45" s="30" t="s">
        <v>102</v>
      </c>
      <c r="C45" s="32"/>
    </row>
    <row r="46" spans="1:3" s="21" customFormat="1" ht="12" customHeight="1">
      <c r="A46" s="18" t="s">
        <v>103</v>
      </c>
      <c r="B46" s="19" t="s">
        <v>104</v>
      </c>
      <c r="C46" s="20">
        <f>SUM(C47:C51)</f>
        <v>0</v>
      </c>
    </row>
    <row r="47" spans="1:3" s="21" customFormat="1" ht="12" customHeight="1">
      <c r="A47" s="22" t="s">
        <v>105</v>
      </c>
      <c r="B47" s="23" t="s">
        <v>106</v>
      </c>
      <c r="C47" s="24"/>
    </row>
    <row r="48" spans="1:3" s="21" customFormat="1" ht="12" customHeight="1">
      <c r="A48" s="25" t="s">
        <v>107</v>
      </c>
      <c r="B48" s="26" t="s">
        <v>108</v>
      </c>
      <c r="C48" s="27"/>
    </row>
    <row r="49" spans="1:3" s="21" customFormat="1" ht="12" customHeight="1">
      <c r="A49" s="25" t="s">
        <v>109</v>
      </c>
      <c r="B49" s="26" t="s">
        <v>110</v>
      </c>
      <c r="C49" s="27"/>
    </row>
    <row r="50" spans="1:3" s="21" customFormat="1" ht="12" customHeight="1">
      <c r="A50" s="25" t="s">
        <v>111</v>
      </c>
      <c r="B50" s="26" t="s">
        <v>112</v>
      </c>
      <c r="C50" s="27"/>
    </row>
    <row r="51" spans="1:3" s="21" customFormat="1" ht="12" customHeight="1">
      <c r="A51" s="29" t="s">
        <v>113</v>
      </c>
      <c r="B51" s="30" t="s">
        <v>114</v>
      </c>
      <c r="C51" s="32"/>
    </row>
    <row r="52" spans="1:3" s="21" customFormat="1" ht="12" customHeight="1">
      <c r="A52" s="18" t="s">
        <v>115</v>
      </c>
      <c r="B52" s="19" t="s">
        <v>116</v>
      </c>
      <c r="C52" s="20">
        <f>SUM(C53:C55)</f>
        <v>0</v>
      </c>
    </row>
    <row r="53" spans="1:3" s="21" customFormat="1" ht="12" customHeight="1">
      <c r="A53" s="22" t="s">
        <v>117</v>
      </c>
      <c r="B53" s="23" t="s">
        <v>118</v>
      </c>
      <c r="C53" s="24"/>
    </row>
    <row r="54" spans="1:3" s="21" customFormat="1" ht="12" customHeight="1">
      <c r="A54" s="25" t="s">
        <v>119</v>
      </c>
      <c r="B54" s="26" t="s">
        <v>120</v>
      </c>
      <c r="C54" s="27"/>
    </row>
    <row r="55" spans="1:3" s="21" customFormat="1" ht="12" customHeight="1">
      <c r="A55" s="25" t="s">
        <v>121</v>
      </c>
      <c r="B55" s="26" t="s">
        <v>122</v>
      </c>
      <c r="C55" s="27"/>
    </row>
    <row r="56" spans="1:3" s="21" customFormat="1" ht="12" customHeight="1">
      <c r="A56" s="29" t="s">
        <v>123</v>
      </c>
      <c r="B56" s="30" t="s">
        <v>124</v>
      </c>
      <c r="C56" s="32"/>
    </row>
    <row r="57" spans="1:3" s="21" customFormat="1" ht="12" customHeight="1">
      <c r="A57" s="18" t="s">
        <v>125</v>
      </c>
      <c r="B57" s="31" t="s">
        <v>126</v>
      </c>
      <c r="C57" s="20">
        <f>SUM(C58:C60)</f>
        <v>0</v>
      </c>
    </row>
    <row r="58" spans="1:3" s="21" customFormat="1" ht="12" customHeight="1">
      <c r="A58" s="22" t="s">
        <v>127</v>
      </c>
      <c r="B58" s="23" t="s">
        <v>128</v>
      </c>
      <c r="C58" s="27"/>
    </row>
    <row r="59" spans="1:3" s="21" customFormat="1" ht="12" customHeight="1">
      <c r="A59" s="25" t="s">
        <v>129</v>
      </c>
      <c r="B59" s="26" t="s">
        <v>130</v>
      </c>
      <c r="C59" s="27"/>
    </row>
    <row r="60" spans="1:3" s="21" customFormat="1" ht="12" customHeight="1">
      <c r="A60" s="25" t="s">
        <v>131</v>
      </c>
      <c r="B60" s="26" t="s">
        <v>132</v>
      </c>
      <c r="C60" s="27"/>
    </row>
    <row r="61" spans="1:3" s="21" customFormat="1" ht="12" customHeight="1">
      <c r="A61" s="29" t="s">
        <v>133</v>
      </c>
      <c r="B61" s="30" t="s">
        <v>134</v>
      </c>
      <c r="C61" s="27"/>
    </row>
    <row r="62" spans="1:3" s="21" customFormat="1" ht="12" customHeight="1">
      <c r="A62" s="36" t="s">
        <v>135</v>
      </c>
      <c r="B62" s="19" t="s">
        <v>136</v>
      </c>
      <c r="C62" s="20">
        <f>+C5+C12+C19+C26+C34+C46+C52+C57</f>
        <v>0</v>
      </c>
    </row>
    <row r="63" spans="1:3" s="21" customFormat="1" ht="12" customHeight="1">
      <c r="A63" s="37" t="s">
        <v>137</v>
      </c>
      <c r="B63" s="31" t="s">
        <v>138</v>
      </c>
      <c r="C63" s="20">
        <f>SUM(C64:C66)</f>
        <v>0</v>
      </c>
    </row>
    <row r="64" spans="1:3" s="21" customFormat="1" ht="12" customHeight="1">
      <c r="A64" s="22" t="s">
        <v>139</v>
      </c>
      <c r="B64" s="23" t="s">
        <v>140</v>
      </c>
      <c r="C64" s="27"/>
    </row>
    <row r="65" spans="1:3" s="21" customFormat="1" ht="12" customHeight="1">
      <c r="A65" s="25" t="s">
        <v>141</v>
      </c>
      <c r="B65" s="26" t="s">
        <v>142</v>
      </c>
      <c r="C65" s="27"/>
    </row>
    <row r="66" spans="1:3" s="21" customFormat="1" ht="12" customHeight="1">
      <c r="A66" s="29" t="s">
        <v>143</v>
      </c>
      <c r="B66" s="38" t="s">
        <v>144</v>
      </c>
      <c r="C66" s="27"/>
    </row>
    <row r="67" spans="1:3" s="21" customFormat="1" ht="12" customHeight="1">
      <c r="A67" s="37" t="s">
        <v>145</v>
      </c>
      <c r="B67" s="31" t="s">
        <v>146</v>
      </c>
      <c r="C67" s="20">
        <f>SUM(C68:C71)</f>
        <v>0</v>
      </c>
    </row>
    <row r="68" spans="1:3" s="21" customFormat="1" ht="12" customHeight="1">
      <c r="A68" s="22" t="s">
        <v>147</v>
      </c>
      <c r="B68" s="23" t="s">
        <v>148</v>
      </c>
      <c r="C68" s="27"/>
    </row>
    <row r="69" spans="1:3" s="21" customFormat="1" ht="12" customHeight="1">
      <c r="A69" s="25" t="s">
        <v>149</v>
      </c>
      <c r="B69" s="26" t="s">
        <v>150</v>
      </c>
      <c r="C69" s="27"/>
    </row>
    <row r="70" spans="1:3" s="21" customFormat="1" ht="12" customHeight="1">
      <c r="A70" s="25" t="s">
        <v>151</v>
      </c>
      <c r="B70" s="26" t="s">
        <v>152</v>
      </c>
      <c r="C70" s="27"/>
    </row>
    <row r="71" spans="1:3" s="21" customFormat="1" ht="12" customHeight="1">
      <c r="A71" s="29" t="s">
        <v>153</v>
      </c>
      <c r="B71" s="30" t="s">
        <v>154</v>
      </c>
      <c r="C71" s="27"/>
    </row>
    <row r="72" spans="1:3" s="21" customFormat="1" ht="12" customHeight="1">
      <c r="A72" s="37" t="s">
        <v>155</v>
      </c>
      <c r="B72" s="31" t="s">
        <v>156</v>
      </c>
      <c r="C72" s="20">
        <f>SUM(C73:C74)</f>
        <v>0</v>
      </c>
    </row>
    <row r="73" spans="1:3" s="21" customFormat="1" ht="12" customHeight="1">
      <c r="A73" s="22" t="s">
        <v>157</v>
      </c>
      <c r="B73" s="23" t="s">
        <v>158</v>
      </c>
      <c r="C73" s="27"/>
    </row>
    <row r="74" spans="1:3" s="21" customFormat="1" ht="12" customHeight="1">
      <c r="A74" s="29" t="s">
        <v>159</v>
      </c>
      <c r="B74" s="30" t="s">
        <v>160</v>
      </c>
      <c r="C74" s="27"/>
    </row>
    <row r="75" spans="1:3" s="21" customFormat="1" ht="12" customHeight="1">
      <c r="A75" s="37" t="s">
        <v>161</v>
      </c>
      <c r="B75" s="31" t="s">
        <v>162</v>
      </c>
      <c r="C75" s="20">
        <f>SUM(C76:C78)</f>
        <v>0</v>
      </c>
    </row>
    <row r="76" spans="1:3" s="21" customFormat="1" ht="12" customHeight="1">
      <c r="A76" s="22" t="s">
        <v>163</v>
      </c>
      <c r="B76" s="23" t="s">
        <v>164</v>
      </c>
      <c r="C76" s="27"/>
    </row>
    <row r="77" spans="1:3" s="21" customFormat="1" ht="12" customHeight="1">
      <c r="A77" s="25" t="s">
        <v>165</v>
      </c>
      <c r="B77" s="26" t="s">
        <v>166</v>
      </c>
      <c r="C77" s="27"/>
    </row>
    <row r="78" spans="1:3" s="21" customFormat="1" ht="12" customHeight="1">
      <c r="A78" s="29" t="s">
        <v>167</v>
      </c>
      <c r="B78" s="30" t="s">
        <v>168</v>
      </c>
      <c r="C78" s="27"/>
    </row>
    <row r="79" spans="1:3" s="21" customFormat="1" ht="12" customHeight="1">
      <c r="A79" s="37" t="s">
        <v>169</v>
      </c>
      <c r="B79" s="31" t="s">
        <v>170</v>
      </c>
      <c r="C79" s="20">
        <f>SUM(C80:C83)</f>
        <v>0</v>
      </c>
    </row>
    <row r="80" spans="1:3" s="21" customFormat="1" ht="12" customHeight="1">
      <c r="A80" s="39" t="s">
        <v>171</v>
      </c>
      <c r="B80" s="23" t="s">
        <v>172</v>
      </c>
      <c r="C80" s="27"/>
    </row>
    <row r="81" spans="1:3" s="21" customFormat="1" ht="12" customHeight="1">
      <c r="A81" s="40" t="s">
        <v>173</v>
      </c>
      <c r="B81" s="26" t="s">
        <v>174</v>
      </c>
      <c r="C81" s="27"/>
    </row>
    <row r="82" spans="1:3" s="21" customFormat="1" ht="12" customHeight="1">
      <c r="A82" s="40" t="s">
        <v>175</v>
      </c>
      <c r="B82" s="26" t="s">
        <v>176</v>
      </c>
      <c r="C82" s="27"/>
    </row>
    <row r="83" spans="1:3" s="21" customFormat="1" ht="12" customHeight="1">
      <c r="A83" s="41" t="s">
        <v>177</v>
      </c>
      <c r="B83" s="30" t="s">
        <v>178</v>
      </c>
      <c r="C83" s="27"/>
    </row>
    <row r="84" spans="1:3" s="21" customFormat="1" ht="12" customHeight="1">
      <c r="A84" s="37" t="s">
        <v>179</v>
      </c>
      <c r="B84" s="31" t="s">
        <v>180</v>
      </c>
      <c r="C84" s="42"/>
    </row>
    <row r="85" spans="1:3" s="21" customFormat="1" ht="13.5" customHeight="1">
      <c r="A85" s="37" t="s">
        <v>181</v>
      </c>
      <c r="B85" s="31" t="s">
        <v>182</v>
      </c>
      <c r="C85" s="42"/>
    </row>
    <row r="86" spans="1:3" s="21" customFormat="1" ht="15.75" customHeight="1">
      <c r="A86" s="37" t="s">
        <v>183</v>
      </c>
      <c r="B86" s="43" t="s">
        <v>184</v>
      </c>
      <c r="C86" s="20">
        <f>+C63+C67+C72+C75+C79+C85+C84</f>
        <v>0</v>
      </c>
    </row>
    <row r="87" spans="1:3" s="21" customFormat="1" ht="16.5" customHeight="1">
      <c r="A87" s="44" t="s">
        <v>185</v>
      </c>
      <c r="B87" s="45" t="s">
        <v>186</v>
      </c>
      <c r="C87" s="20">
        <f>+C62+C86</f>
        <v>0</v>
      </c>
    </row>
    <row r="88" spans="1:3" s="21" customFormat="1" ht="83.25" customHeight="1">
      <c r="A88" s="46"/>
      <c r="B88" s="47"/>
      <c r="C88" s="48"/>
    </row>
    <row r="89" spans="1:3" ht="16.5" customHeight="1">
      <c r="A89" s="561" t="s">
        <v>187</v>
      </c>
      <c r="B89" s="561"/>
      <c r="C89" s="561"/>
    </row>
    <row r="90" spans="1:3" s="50" customFormat="1" ht="16.5" customHeight="1">
      <c r="A90" s="562" t="s">
        <v>188</v>
      </c>
      <c r="B90" s="562"/>
      <c r="C90" s="49" t="str">
        <f>C2</f>
        <v>Forintban!</v>
      </c>
    </row>
    <row r="91" spans="1:3" ht="37.5" customHeight="1">
      <c r="A91" s="11" t="s">
        <v>17</v>
      </c>
      <c r="B91" s="12" t="s">
        <v>189</v>
      </c>
      <c r="C91" s="13" t="str">
        <f>+C3</f>
        <v>2017. évi előirányzat</v>
      </c>
    </row>
    <row r="92" spans="1:3" s="17" customFormat="1" ht="12" customHeight="1">
      <c r="A92" s="51"/>
      <c r="B92" s="52" t="s">
        <v>19</v>
      </c>
      <c r="C92" s="53" t="s">
        <v>20</v>
      </c>
    </row>
    <row r="93" spans="1:3" ht="12" customHeight="1">
      <c r="A93" s="54" t="s">
        <v>21</v>
      </c>
      <c r="B93" s="55" t="s">
        <v>190</v>
      </c>
      <c r="C93" s="56">
        <f>C94+C95+C96+C97+C98+C111</f>
        <v>0</v>
      </c>
    </row>
    <row r="94" spans="1:3" ht="12" customHeight="1">
      <c r="A94" s="57" t="s">
        <v>23</v>
      </c>
      <c r="B94" s="58" t="s">
        <v>191</v>
      </c>
      <c r="C94" s="59"/>
    </row>
    <row r="95" spans="1:3" ht="12" customHeight="1">
      <c r="A95" s="25" t="s">
        <v>25</v>
      </c>
      <c r="B95" s="60" t="s">
        <v>192</v>
      </c>
      <c r="C95" s="27"/>
    </row>
    <row r="96" spans="1:3" ht="12" customHeight="1">
      <c r="A96" s="25" t="s">
        <v>27</v>
      </c>
      <c r="B96" s="60" t="s">
        <v>193</v>
      </c>
      <c r="C96" s="32"/>
    </row>
    <row r="97" spans="1:3" ht="12" customHeight="1">
      <c r="A97" s="25" t="s">
        <v>29</v>
      </c>
      <c r="B97" s="61" t="s">
        <v>194</v>
      </c>
      <c r="C97" s="32"/>
    </row>
    <row r="98" spans="1:3" ht="12" customHeight="1">
      <c r="A98" s="25" t="s">
        <v>195</v>
      </c>
      <c r="B98" s="62" t="s">
        <v>196</v>
      </c>
      <c r="C98" s="32"/>
    </row>
    <row r="99" spans="1:3" ht="12" customHeight="1">
      <c r="A99" s="25" t="s">
        <v>33</v>
      </c>
      <c r="B99" s="60" t="s">
        <v>197</v>
      </c>
      <c r="C99" s="32"/>
    </row>
    <row r="100" spans="1:3" ht="12" customHeight="1">
      <c r="A100" s="25" t="s">
        <v>198</v>
      </c>
      <c r="B100" s="63" t="s">
        <v>199</v>
      </c>
      <c r="C100" s="32"/>
    </row>
    <row r="101" spans="1:3" ht="12" customHeight="1">
      <c r="A101" s="25" t="s">
        <v>200</v>
      </c>
      <c r="B101" s="63" t="s">
        <v>201</v>
      </c>
      <c r="C101" s="32"/>
    </row>
    <row r="102" spans="1:3" ht="12" customHeight="1">
      <c r="A102" s="25" t="s">
        <v>202</v>
      </c>
      <c r="B102" s="64" t="s">
        <v>203</v>
      </c>
      <c r="C102" s="32"/>
    </row>
    <row r="103" spans="1:3" ht="12" customHeight="1">
      <c r="A103" s="25" t="s">
        <v>204</v>
      </c>
      <c r="B103" s="65" t="s">
        <v>205</v>
      </c>
      <c r="C103" s="32"/>
    </row>
    <row r="104" spans="1:3" ht="12" customHeight="1">
      <c r="A104" s="25" t="s">
        <v>206</v>
      </c>
      <c r="B104" s="65" t="s">
        <v>207</v>
      </c>
      <c r="C104" s="32"/>
    </row>
    <row r="105" spans="1:3" ht="12" customHeight="1">
      <c r="A105" s="25" t="s">
        <v>208</v>
      </c>
      <c r="B105" s="64" t="s">
        <v>209</v>
      </c>
      <c r="C105" s="32"/>
    </row>
    <row r="106" spans="1:3" ht="12" customHeight="1">
      <c r="A106" s="25" t="s">
        <v>210</v>
      </c>
      <c r="B106" s="64" t="s">
        <v>211</v>
      </c>
      <c r="C106" s="32"/>
    </row>
    <row r="107" spans="1:3" ht="12" customHeight="1">
      <c r="A107" s="25" t="s">
        <v>212</v>
      </c>
      <c r="B107" s="65" t="s">
        <v>213</v>
      </c>
      <c r="C107" s="32"/>
    </row>
    <row r="108" spans="1:3" ht="12" customHeight="1">
      <c r="A108" s="66" t="s">
        <v>214</v>
      </c>
      <c r="B108" s="63" t="s">
        <v>215</v>
      </c>
      <c r="C108" s="32"/>
    </row>
    <row r="109" spans="1:3" ht="12" customHeight="1">
      <c r="A109" s="25" t="s">
        <v>216</v>
      </c>
      <c r="B109" s="63" t="s">
        <v>217</v>
      </c>
      <c r="C109" s="32"/>
    </row>
    <row r="110" spans="1:3" ht="12" customHeight="1">
      <c r="A110" s="29" t="s">
        <v>218</v>
      </c>
      <c r="B110" s="63" t="s">
        <v>219</v>
      </c>
      <c r="C110" s="32"/>
    </row>
    <row r="111" spans="1:3" ht="12" customHeight="1">
      <c r="A111" s="25" t="s">
        <v>220</v>
      </c>
      <c r="B111" s="61" t="s">
        <v>221</v>
      </c>
      <c r="C111" s="27"/>
    </row>
    <row r="112" spans="1:3" ht="12" customHeight="1">
      <c r="A112" s="25" t="s">
        <v>222</v>
      </c>
      <c r="B112" s="60" t="s">
        <v>223</v>
      </c>
      <c r="C112" s="27"/>
    </row>
    <row r="113" spans="1:3" ht="12" customHeight="1">
      <c r="A113" s="67" t="s">
        <v>224</v>
      </c>
      <c r="B113" s="68" t="s">
        <v>225</v>
      </c>
      <c r="C113" s="69"/>
    </row>
    <row r="114" spans="1:3" ht="12" customHeight="1">
      <c r="A114" s="70" t="s">
        <v>35</v>
      </c>
      <c r="B114" s="71" t="s">
        <v>226</v>
      </c>
      <c r="C114" s="72">
        <f>+C115+C117+C119</f>
        <v>0</v>
      </c>
    </row>
    <row r="115" spans="1:3" ht="12" customHeight="1">
      <c r="A115" s="22" t="s">
        <v>37</v>
      </c>
      <c r="B115" s="60" t="s">
        <v>227</v>
      </c>
      <c r="C115" s="24"/>
    </row>
    <row r="116" spans="1:3" ht="12" customHeight="1">
      <c r="A116" s="22" t="s">
        <v>39</v>
      </c>
      <c r="B116" s="73" t="s">
        <v>228</v>
      </c>
      <c r="C116" s="24"/>
    </row>
    <row r="117" spans="1:3" ht="12" customHeight="1">
      <c r="A117" s="22" t="s">
        <v>41</v>
      </c>
      <c r="B117" s="73" t="s">
        <v>229</v>
      </c>
      <c r="C117" s="27"/>
    </row>
    <row r="118" spans="1:3" ht="12" customHeight="1">
      <c r="A118" s="22" t="s">
        <v>43</v>
      </c>
      <c r="B118" s="73" t="s">
        <v>230</v>
      </c>
      <c r="C118" s="74"/>
    </row>
    <row r="119" spans="1:3" ht="12" customHeight="1">
      <c r="A119" s="22" t="s">
        <v>45</v>
      </c>
      <c r="B119" s="30" t="s">
        <v>231</v>
      </c>
      <c r="C119" s="74"/>
    </row>
    <row r="120" spans="1:3" ht="12" customHeight="1">
      <c r="A120" s="22" t="s">
        <v>47</v>
      </c>
      <c r="B120" s="28" t="s">
        <v>232</v>
      </c>
      <c r="C120" s="74"/>
    </row>
    <row r="121" spans="1:3" ht="12" customHeight="1">
      <c r="A121" s="22" t="s">
        <v>233</v>
      </c>
      <c r="B121" s="75" t="s">
        <v>234</v>
      </c>
      <c r="C121" s="74"/>
    </row>
    <row r="122" spans="1:3" ht="15.75">
      <c r="A122" s="22" t="s">
        <v>235</v>
      </c>
      <c r="B122" s="65" t="s">
        <v>207</v>
      </c>
      <c r="C122" s="74"/>
    </row>
    <row r="123" spans="1:3" ht="12" customHeight="1">
      <c r="A123" s="22" t="s">
        <v>236</v>
      </c>
      <c r="B123" s="65" t="s">
        <v>237</v>
      </c>
      <c r="C123" s="74"/>
    </row>
    <row r="124" spans="1:3" ht="12" customHeight="1">
      <c r="A124" s="22" t="s">
        <v>238</v>
      </c>
      <c r="B124" s="65" t="s">
        <v>239</v>
      </c>
      <c r="C124" s="74"/>
    </row>
    <row r="125" spans="1:3" ht="12" customHeight="1">
      <c r="A125" s="22" t="s">
        <v>240</v>
      </c>
      <c r="B125" s="65" t="s">
        <v>213</v>
      </c>
      <c r="C125" s="74"/>
    </row>
    <row r="126" spans="1:3" ht="12" customHeight="1">
      <c r="A126" s="22" t="s">
        <v>241</v>
      </c>
      <c r="B126" s="65" t="s">
        <v>242</v>
      </c>
      <c r="C126" s="74"/>
    </row>
    <row r="127" spans="1:3" ht="15.75">
      <c r="A127" s="66" t="s">
        <v>243</v>
      </c>
      <c r="B127" s="65" t="s">
        <v>244</v>
      </c>
      <c r="C127" s="76"/>
    </row>
    <row r="128" spans="1:3" ht="12" customHeight="1">
      <c r="A128" s="18" t="s">
        <v>49</v>
      </c>
      <c r="B128" s="19" t="s">
        <v>245</v>
      </c>
      <c r="C128" s="20">
        <f>+C93+C114</f>
        <v>0</v>
      </c>
    </row>
    <row r="129" spans="1:3" ht="12" customHeight="1">
      <c r="A129" s="18" t="s">
        <v>246</v>
      </c>
      <c r="B129" s="19" t="s">
        <v>247</v>
      </c>
      <c r="C129" s="20">
        <f>+C130+C131+C132</f>
        <v>0</v>
      </c>
    </row>
    <row r="130" spans="1:3" ht="12" customHeight="1">
      <c r="A130" s="22" t="s">
        <v>65</v>
      </c>
      <c r="B130" s="73" t="s">
        <v>248</v>
      </c>
      <c r="C130" s="74"/>
    </row>
    <row r="131" spans="1:3" ht="12" customHeight="1">
      <c r="A131" s="22" t="s">
        <v>67</v>
      </c>
      <c r="B131" s="73" t="s">
        <v>249</v>
      </c>
      <c r="C131" s="74"/>
    </row>
    <row r="132" spans="1:3" ht="12" customHeight="1">
      <c r="A132" s="66" t="s">
        <v>69</v>
      </c>
      <c r="B132" s="73" t="s">
        <v>250</v>
      </c>
      <c r="C132" s="74"/>
    </row>
    <row r="133" spans="1:3" ht="12" customHeight="1">
      <c r="A133" s="18" t="s">
        <v>79</v>
      </c>
      <c r="B133" s="19" t="s">
        <v>251</v>
      </c>
      <c r="C133" s="20">
        <f>SUM(C134:C139)</f>
        <v>0</v>
      </c>
    </row>
    <row r="134" spans="1:3" ht="12" customHeight="1">
      <c r="A134" s="22" t="s">
        <v>81</v>
      </c>
      <c r="B134" s="77" t="s">
        <v>252</v>
      </c>
      <c r="C134" s="74"/>
    </row>
    <row r="135" spans="1:3" ht="12" customHeight="1">
      <c r="A135" s="22" t="s">
        <v>83</v>
      </c>
      <c r="B135" s="77" t="s">
        <v>253</v>
      </c>
      <c r="C135" s="74"/>
    </row>
    <row r="136" spans="1:3" ht="12" customHeight="1">
      <c r="A136" s="22" t="s">
        <v>85</v>
      </c>
      <c r="B136" s="77" t="s">
        <v>254</v>
      </c>
      <c r="C136" s="74"/>
    </row>
    <row r="137" spans="1:3" ht="12" customHeight="1">
      <c r="A137" s="22" t="s">
        <v>87</v>
      </c>
      <c r="B137" s="77" t="s">
        <v>255</v>
      </c>
      <c r="C137" s="74"/>
    </row>
    <row r="138" spans="1:3" ht="12" customHeight="1">
      <c r="A138" s="22" t="s">
        <v>89</v>
      </c>
      <c r="B138" s="77" t="s">
        <v>256</v>
      </c>
      <c r="C138" s="74"/>
    </row>
    <row r="139" spans="1:3" ht="12" customHeight="1">
      <c r="A139" s="66" t="s">
        <v>91</v>
      </c>
      <c r="B139" s="77" t="s">
        <v>257</v>
      </c>
      <c r="C139" s="74"/>
    </row>
    <row r="140" spans="1:3" ht="12" customHeight="1">
      <c r="A140" s="18" t="s">
        <v>103</v>
      </c>
      <c r="B140" s="19" t="s">
        <v>258</v>
      </c>
      <c r="C140" s="20">
        <f>+C141+C142+C143+C144</f>
        <v>0</v>
      </c>
    </row>
    <row r="141" spans="1:3" ht="12" customHeight="1">
      <c r="A141" s="22" t="s">
        <v>105</v>
      </c>
      <c r="B141" s="77" t="s">
        <v>259</v>
      </c>
      <c r="C141" s="74"/>
    </row>
    <row r="142" spans="1:3" ht="12" customHeight="1">
      <c r="A142" s="22" t="s">
        <v>107</v>
      </c>
      <c r="B142" s="77" t="s">
        <v>260</v>
      </c>
      <c r="C142" s="74"/>
    </row>
    <row r="143" spans="1:3" ht="12" customHeight="1">
      <c r="A143" s="22" t="s">
        <v>109</v>
      </c>
      <c r="B143" s="77" t="s">
        <v>261</v>
      </c>
      <c r="C143" s="74"/>
    </row>
    <row r="144" spans="1:3" ht="12" customHeight="1">
      <c r="A144" s="66" t="s">
        <v>111</v>
      </c>
      <c r="B144" s="78" t="s">
        <v>262</v>
      </c>
      <c r="C144" s="74"/>
    </row>
    <row r="145" spans="1:3" ht="12" customHeight="1">
      <c r="A145" s="18" t="s">
        <v>263</v>
      </c>
      <c r="B145" s="19" t="s">
        <v>264</v>
      </c>
      <c r="C145" s="79">
        <f>SUM(C146:C150)</f>
        <v>0</v>
      </c>
    </row>
    <row r="146" spans="1:3" ht="12" customHeight="1">
      <c r="A146" s="22" t="s">
        <v>117</v>
      </c>
      <c r="B146" s="77" t="s">
        <v>265</v>
      </c>
      <c r="C146" s="74"/>
    </row>
    <row r="147" spans="1:3" ht="12" customHeight="1">
      <c r="A147" s="22" t="s">
        <v>119</v>
      </c>
      <c r="B147" s="77" t="s">
        <v>266</v>
      </c>
      <c r="C147" s="74"/>
    </row>
    <row r="148" spans="1:3" ht="12" customHeight="1">
      <c r="A148" s="22" t="s">
        <v>121</v>
      </c>
      <c r="B148" s="77" t="s">
        <v>267</v>
      </c>
      <c r="C148" s="74"/>
    </row>
    <row r="149" spans="1:3" ht="12" customHeight="1">
      <c r="A149" s="22" t="s">
        <v>123</v>
      </c>
      <c r="B149" s="77" t="s">
        <v>268</v>
      </c>
      <c r="C149" s="74"/>
    </row>
    <row r="150" spans="1:3" ht="12" customHeight="1">
      <c r="A150" s="22" t="s">
        <v>269</v>
      </c>
      <c r="B150" s="77" t="s">
        <v>270</v>
      </c>
      <c r="C150" s="74"/>
    </row>
    <row r="151" spans="1:3" ht="12" customHeight="1">
      <c r="A151" s="18" t="s">
        <v>125</v>
      </c>
      <c r="B151" s="19" t="s">
        <v>271</v>
      </c>
      <c r="C151" s="80"/>
    </row>
    <row r="152" spans="1:3" ht="12" customHeight="1">
      <c r="A152" s="18" t="s">
        <v>272</v>
      </c>
      <c r="B152" s="19" t="s">
        <v>273</v>
      </c>
      <c r="C152" s="80"/>
    </row>
    <row r="153" spans="1:9" ht="15" customHeight="1">
      <c r="A153" s="18" t="s">
        <v>274</v>
      </c>
      <c r="B153" s="19" t="s">
        <v>275</v>
      </c>
      <c r="C153" s="81">
        <f>+C129+C133+C140+C145+C151+C152</f>
        <v>0</v>
      </c>
      <c r="F153" s="82"/>
      <c r="G153" s="83"/>
      <c r="H153" s="83"/>
      <c r="I153" s="83"/>
    </row>
    <row r="154" spans="1:3" s="21" customFormat="1" ht="12.75" customHeight="1">
      <c r="A154" s="84" t="s">
        <v>276</v>
      </c>
      <c r="B154" s="85" t="s">
        <v>277</v>
      </c>
      <c r="C154" s="81">
        <f>+C128+C153</f>
        <v>0</v>
      </c>
    </row>
    <row r="155" ht="7.5" customHeight="1"/>
    <row r="156" spans="1:3" ht="15.75">
      <c r="A156" s="559" t="s">
        <v>278</v>
      </c>
      <c r="B156" s="559"/>
      <c r="C156" s="559"/>
    </row>
    <row r="157" spans="1:3" ht="15" customHeight="1">
      <c r="A157" s="560" t="s">
        <v>279</v>
      </c>
      <c r="B157" s="560"/>
      <c r="C157" s="10" t="str">
        <f>C90</f>
        <v>Forintban!</v>
      </c>
    </row>
    <row r="158" spans="1:4" ht="13.5" customHeight="1">
      <c r="A158" s="18">
        <v>1</v>
      </c>
      <c r="B158" s="86" t="s">
        <v>280</v>
      </c>
      <c r="C158" s="20">
        <f>+C62-C128</f>
        <v>0</v>
      </c>
      <c r="D158" s="87"/>
    </row>
    <row r="159" spans="1:3" ht="27.75" customHeight="1">
      <c r="A159" s="18" t="s">
        <v>35</v>
      </c>
      <c r="B159" s="86" t="s">
        <v>281</v>
      </c>
      <c r="C159" s="20">
        <f>+C86-C153</f>
        <v>0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520138888888889" bottom="0.8659722222222223" header="0.4340277777777778" footer="0.5118055555555555"/>
  <pageSetup horizontalDpi="300" verticalDpi="300" orientation="portrait" paperSize="9" scale="71"/>
  <headerFooter alignWithMargins="0">
    <oddHeader>&amp;C&amp;"Times New Roman CE,Félkövér"&amp;12Elek Város Önkormányzat
2017. ÉVI KÖLTSÉGVETÉS
ÁLLAMIGAZGATÁSI FELADATAINAK MÉRLEGE&amp;R&amp;"Times New Roman CE,Félkövér dőlt"&amp;11 1.4. melléklet a ........./2017. (.......) önkormányzati rendelethez</oddHeader>
  </headerFooter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8" zoomScaleNormal="128" zoomScaleSheetLayoutView="100" workbookViewId="0" topLeftCell="A7">
      <selection activeCell="C21" sqref="C21"/>
    </sheetView>
  </sheetViews>
  <sheetFormatPr defaultColWidth="9.00390625" defaultRowHeight="12.75"/>
  <cols>
    <col min="1" max="1" width="6.875" style="88" customWidth="1"/>
    <col min="2" max="2" width="55.125" style="89" customWidth="1"/>
    <col min="3" max="3" width="16.375" style="88" customWidth="1"/>
    <col min="4" max="4" width="55.125" style="88" customWidth="1"/>
    <col min="5" max="5" width="16.375" style="88" customWidth="1"/>
    <col min="6" max="6" width="4.875" style="88" customWidth="1"/>
    <col min="7" max="16384" width="9.375" style="88" customWidth="1"/>
  </cols>
  <sheetData>
    <row r="1" spans="2:6" ht="39.75" customHeight="1">
      <c r="B1" s="564" t="s">
        <v>284</v>
      </c>
      <c r="C1" s="564"/>
      <c r="D1" s="564"/>
      <c r="E1" s="564"/>
      <c r="F1" s="565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5:6" ht="13.5">
      <c r="E2" s="90" t="str">
        <f>'1.4.sz.mell.'!C2</f>
        <v>Forintban!</v>
      </c>
      <c r="F2" s="565"/>
    </row>
    <row r="3" spans="1:6" ht="18" customHeight="1">
      <c r="A3" s="566" t="s">
        <v>17</v>
      </c>
      <c r="B3" s="567" t="s">
        <v>285</v>
      </c>
      <c r="C3" s="567"/>
      <c r="D3" s="566" t="s">
        <v>286</v>
      </c>
      <c r="E3" s="566"/>
      <c r="F3" s="565"/>
    </row>
    <row r="4" spans="1:6" s="94" customFormat="1" ht="35.25" customHeight="1">
      <c r="A4" s="566"/>
      <c r="B4" s="91" t="s">
        <v>287</v>
      </c>
      <c r="C4" s="92" t="str">
        <f>+'1.1.sz.mell.'!C3</f>
        <v>2017. évi előirányzat</v>
      </c>
      <c r="D4" s="91" t="s">
        <v>287</v>
      </c>
      <c r="E4" s="93" t="str">
        <f>+C4</f>
        <v>2017. évi előirányzat</v>
      </c>
      <c r="F4" s="565"/>
    </row>
    <row r="5" spans="1:6" s="99" customFormat="1" ht="12" customHeight="1">
      <c r="A5" s="95"/>
      <c r="B5" s="96" t="s">
        <v>19</v>
      </c>
      <c r="C5" s="97" t="s">
        <v>20</v>
      </c>
      <c r="D5" s="96" t="s">
        <v>288</v>
      </c>
      <c r="E5" s="98" t="s">
        <v>289</v>
      </c>
      <c r="F5" s="565"/>
    </row>
    <row r="6" spans="1:6" ht="12.75" customHeight="1">
      <c r="A6" s="100" t="s">
        <v>21</v>
      </c>
      <c r="B6" s="101" t="s">
        <v>290</v>
      </c>
      <c r="C6" s="102">
        <v>406399386</v>
      </c>
      <c r="D6" s="101" t="s">
        <v>291</v>
      </c>
      <c r="E6" s="103">
        <v>275942723</v>
      </c>
      <c r="F6" s="565"/>
    </row>
    <row r="7" spans="1:6" ht="12.75" customHeight="1">
      <c r="A7" s="104" t="s">
        <v>35</v>
      </c>
      <c r="B7" s="105" t="s">
        <v>292</v>
      </c>
      <c r="C7" s="106">
        <v>303600</v>
      </c>
      <c r="D7" s="105" t="s">
        <v>192</v>
      </c>
      <c r="E7" s="107">
        <v>56678289</v>
      </c>
      <c r="F7" s="565"/>
    </row>
    <row r="8" spans="1:6" ht="12.75" customHeight="1">
      <c r="A8" s="104" t="s">
        <v>49</v>
      </c>
      <c r="B8" s="105" t="s">
        <v>293</v>
      </c>
      <c r="C8" s="106"/>
      <c r="D8" s="105" t="s">
        <v>294</v>
      </c>
      <c r="E8" s="107">
        <v>199915501</v>
      </c>
      <c r="F8" s="565"/>
    </row>
    <row r="9" spans="1:6" ht="12.75" customHeight="1">
      <c r="A9" s="104" t="s">
        <v>246</v>
      </c>
      <c r="B9" s="105" t="s">
        <v>295</v>
      </c>
      <c r="C9" s="106">
        <v>55000000</v>
      </c>
      <c r="D9" s="105" t="s">
        <v>194</v>
      </c>
      <c r="E9" s="107">
        <v>18800000</v>
      </c>
      <c r="F9" s="565"/>
    </row>
    <row r="10" spans="1:6" ht="12.75" customHeight="1">
      <c r="A10" s="104" t="s">
        <v>79</v>
      </c>
      <c r="B10" s="108" t="s">
        <v>296</v>
      </c>
      <c r="C10" s="106">
        <v>86771371</v>
      </c>
      <c r="D10" s="105" t="s">
        <v>196</v>
      </c>
      <c r="E10" s="107">
        <v>14104000</v>
      </c>
      <c r="F10" s="565"/>
    </row>
    <row r="11" spans="1:6" ht="12.75" customHeight="1">
      <c r="A11" s="104" t="s">
        <v>103</v>
      </c>
      <c r="B11" s="105" t="s">
        <v>297</v>
      </c>
      <c r="C11" s="109"/>
      <c r="D11" s="105" t="s">
        <v>221</v>
      </c>
      <c r="E11" s="107">
        <v>20000000</v>
      </c>
      <c r="F11" s="565"/>
    </row>
    <row r="12" spans="1:6" ht="12.75" customHeight="1">
      <c r="A12" s="104" t="s">
        <v>263</v>
      </c>
      <c r="B12" s="105" t="s">
        <v>298</v>
      </c>
      <c r="C12" s="106"/>
      <c r="D12" s="110"/>
      <c r="E12" s="107"/>
      <c r="F12" s="565"/>
    </row>
    <row r="13" spans="1:6" ht="12.75" customHeight="1">
      <c r="A13" s="104" t="s">
        <v>125</v>
      </c>
      <c r="B13" s="110"/>
      <c r="C13" s="106"/>
      <c r="D13" s="110"/>
      <c r="E13" s="107"/>
      <c r="F13" s="565"/>
    </row>
    <row r="14" spans="1:6" ht="12.75" customHeight="1">
      <c r="A14" s="104" t="s">
        <v>272</v>
      </c>
      <c r="B14" s="111"/>
      <c r="C14" s="109"/>
      <c r="D14" s="110"/>
      <c r="E14" s="107"/>
      <c r="F14" s="565"/>
    </row>
    <row r="15" spans="1:6" ht="12.75" customHeight="1">
      <c r="A15" s="104" t="s">
        <v>274</v>
      </c>
      <c r="B15" s="110"/>
      <c r="C15" s="106"/>
      <c r="D15" s="110"/>
      <c r="E15" s="107"/>
      <c r="F15" s="565"/>
    </row>
    <row r="16" spans="1:6" ht="12.75" customHeight="1">
      <c r="A16" s="104" t="s">
        <v>276</v>
      </c>
      <c r="B16" s="110"/>
      <c r="C16" s="106"/>
      <c r="D16" s="110"/>
      <c r="E16" s="107"/>
      <c r="F16" s="565"/>
    </row>
    <row r="17" spans="1:6" ht="12.75" customHeight="1">
      <c r="A17" s="104" t="s">
        <v>299</v>
      </c>
      <c r="B17" s="112"/>
      <c r="C17" s="113"/>
      <c r="D17" s="110"/>
      <c r="E17" s="114"/>
      <c r="F17" s="565"/>
    </row>
    <row r="18" spans="1:6" ht="15.75" customHeight="1">
      <c r="A18" s="115" t="s">
        <v>300</v>
      </c>
      <c r="B18" s="116" t="s">
        <v>301</v>
      </c>
      <c r="C18" s="117">
        <f>SUM(C6:C17)</f>
        <v>548474357</v>
      </c>
      <c r="D18" s="116" t="s">
        <v>302</v>
      </c>
      <c r="E18" s="118">
        <f>SUM(E6:E17)</f>
        <v>585440513</v>
      </c>
      <c r="F18" s="565"/>
    </row>
    <row r="19" spans="1:6" ht="12.75" customHeight="1">
      <c r="A19" s="119" t="s">
        <v>303</v>
      </c>
      <c r="B19" s="120" t="s">
        <v>304</v>
      </c>
      <c r="C19" s="121">
        <f>+C20+C21+C22+C23</f>
        <v>52115504</v>
      </c>
      <c r="D19" s="105" t="s">
        <v>305</v>
      </c>
      <c r="E19" s="122"/>
      <c r="F19" s="565"/>
    </row>
    <row r="20" spans="1:6" ht="12.75" customHeight="1">
      <c r="A20" s="104" t="s">
        <v>306</v>
      </c>
      <c r="B20" s="105" t="s">
        <v>307</v>
      </c>
      <c r="C20" s="106">
        <v>52115504</v>
      </c>
      <c r="D20" s="105" t="s">
        <v>308</v>
      </c>
      <c r="E20" s="107"/>
      <c r="F20" s="565"/>
    </row>
    <row r="21" spans="1:6" ht="12.75" customHeight="1">
      <c r="A21" s="104" t="s">
        <v>309</v>
      </c>
      <c r="B21" s="105" t="s">
        <v>310</v>
      </c>
      <c r="C21" s="106"/>
      <c r="D21" s="105" t="s">
        <v>311</v>
      </c>
      <c r="E21" s="107"/>
      <c r="F21" s="565"/>
    </row>
    <row r="22" spans="1:6" ht="12.75" customHeight="1">
      <c r="A22" s="104" t="s">
        <v>312</v>
      </c>
      <c r="B22" s="105" t="s">
        <v>313</v>
      </c>
      <c r="C22" s="106"/>
      <c r="D22" s="105" t="s">
        <v>314</v>
      </c>
      <c r="E22" s="107"/>
      <c r="F22" s="565"/>
    </row>
    <row r="23" spans="1:6" ht="12.75" customHeight="1">
      <c r="A23" s="104" t="s">
        <v>315</v>
      </c>
      <c r="B23" s="105" t="s">
        <v>316</v>
      </c>
      <c r="C23" s="106"/>
      <c r="D23" s="120" t="s">
        <v>317</v>
      </c>
      <c r="E23" s="107"/>
      <c r="F23" s="565"/>
    </row>
    <row r="24" spans="1:6" ht="12.75" customHeight="1">
      <c r="A24" s="104" t="s">
        <v>318</v>
      </c>
      <c r="B24" s="105" t="s">
        <v>319</v>
      </c>
      <c r="C24" s="123">
        <f>+C25+C26</f>
        <v>0</v>
      </c>
      <c r="D24" s="105" t="s">
        <v>320</v>
      </c>
      <c r="E24" s="107"/>
      <c r="F24" s="565"/>
    </row>
    <row r="25" spans="1:6" ht="12.75" customHeight="1">
      <c r="A25" s="119" t="s">
        <v>321</v>
      </c>
      <c r="B25" s="120" t="s">
        <v>322</v>
      </c>
      <c r="C25" s="124"/>
      <c r="D25" s="101" t="s">
        <v>261</v>
      </c>
      <c r="E25" s="122"/>
      <c r="F25" s="565"/>
    </row>
    <row r="26" spans="1:6" ht="12.75" customHeight="1">
      <c r="A26" s="104" t="s">
        <v>323</v>
      </c>
      <c r="B26" s="105" t="s">
        <v>324</v>
      </c>
      <c r="C26" s="106"/>
      <c r="D26" s="105" t="s">
        <v>271</v>
      </c>
      <c r="E26" s="107"/>
      <c r="F26" s="565"/>
    </row>
    <row r="27" spans="1:6" ht="12.75" customHeight="1">
      <c r="A27" s="104" t="s">
        <v>325</v>
      </c>
      <c r="B27" s="105" t="s">
        <v>180</v>
      </c>
      <c r="C27" s="106"/>
      <c r="D27" s="105" t="s">
        <v>273</v>
      </c>
      <c r="E27" s="107"/>
      <c r="F27" s="565"/>
    </row>
    <row r="28" spans="1:6" ht="12.75" customHeight="1">
      <c r="A28" s="119" t="s">
        <v>326</v>
      </c>
      <c r="B28" s="120" t="s">
        <v>182</v>
      </c>
      <c r="C28" s="124"/>
      <c r="D28" s="125" t="s">
        <v>260</v>
      </c>
      <c r="E28" s="122">
        <v>15149348</v>
      </c>
      <c r="F28" s="565"/>
    </row>
    <row r="29" spans="1:6" ht="15.75" customHeight="1">
      <c r="A29" s="115" t="s">
        <v>327</v>
      </c>
      <c r="B29" s="116" t="s">
        <v>328</v>
      </c>
      <c r="C29" s="117">
        <f>+C19+C24+C27+C28</f>
        <v>52115504</v>
      </c>
      <c r="D29" s="116" t="s">
        <v>329</v>
      </c>
      <c r="E29" s="118">
        <f>SUM(E19:E28)</f>
        <v>15149348</v>
      </c>
      <c r="F29" s="565"/>
    </row>
    <row r="30" spans="1:6" ht="12.75">
      <c r="A30" s="115" t="s">
        <v>330</v>
      </c>
      <c r="B30" s="126" t="s">
        <v>331</v>
      </c>
      <c r="C30" s="127">
        <f>+C18+C29</f>
        <v>600589861</v>
      </c>
      <c r="D30" s="126" t="s">
        <v>332</v>
      </c>
      <c r="E30" s="127">
        <f>+E18+E29</f>
        <v>600589861</v>
      </c>
      <c r="F30" s="565"/>
    </row>
    <row r="31" spans="1:6" ht="12.75">
      <c r="A31" s="115" t="s">
        <v>333</v>
      </c>
      <c r="B31" s="126" t="s">
        <v>334</v>
      </c>
      <c r="C31" s="127">
        <f>IF(C18-E18&lt;0,E18-C18,"-")</f>
        <v>36966156</v>
      </c>
      <c r="D31" s="126" t="s">
        <v>335</v>
      </c>
      <c r="E31" s="127" t="str">
        <f>IF(C18-E18&gt;0,C18-E18,"-")</f>
        <v>-</v>
      </c>
      <c r="F31" s="565"/>
    </row>
    <row r="32" spans="1:6" ht="12.75">
      <c r="A32" s="115" t="s">
        <v>336</v>
      </c>
      <c r="B32" s="126" t="s">
        <v>337</v>
      </c>
      <c r="C32" s="127" t="str">
        <f>IF(C30-E30&lt;0,E30-C30,"-")</f>
        <v>-</v>
      </c>
      <c r="D32" s="126" t="s">
        <v>338</v>
      </c>
      <c r="E32" s="127" t="str">
        <f>IF(C30-E30&gt;0,C30-E30,"-")</f>
        <v>-</v>
      </c>
      <c r="F32" s="565"/>
    </row>
    <row r="33" spans="2:4" ht="18.75">
      <c r="B33" s="563"/>
      <c r="C33" s="563"/>
      <c r="D33" s="563"/>
    </row>
  </sheetData>
  <sheetProtection sheet="1" objects="1" scenarios="1"/>
  <mergeCells count="6">
    <mergeCell ref="B33:D33"/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="128" zoomScaleNormal="128" zoomScaleSheetLayoutView="115" workbookViewId="0" topLeftCell="A1">
      <selection activeCell="C20" sqref="C20"/>
    </sheetView>
  </sheetViews>
  <sheetFormatPr defaultColWidth="9.00390625" defaultRowHeight="12.75"/>
  <cols>
    <col min="1" max="1" width="6.875" style="88" customWidth="1"/>
    <col min="2" max="2" width="55.125" style="89" customWidth="1"/>
    <col min="3" max="3" width="16.375" style="88" customWidth="1"/>
    <col min="4" max="4" width="55.125" style="88" customWidth="1"/>
    <col min="5" max="5" width="16.375" style="88" customWidth="1"/>
    <col min="6" max="6" width="4.875" style="88" customWidth="1"/>
    <col min="7" max="16384" width="9.375" style="88" customWidth="1"/>
  </cols>
  <sheetData>
    <row r="1" spans="2:6" ht="31.5" customHeight="1">
      <c r="B1" s="564" t="s">
        <v>339</v>
      </c>
      <c r="C1" s="564"/>
      <c r="D1" s="564"/>
      <c r="E1" s="564"/>
      <c r="F1" s="565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5:6" ht="13.5">
      <c r="E2" s="90" t="str">
        <f>'2.1.sz.mell  '!E2</f>
        <v>Forintban!</v>
      </c>
      <c r="F2" s="565"/>
    </row>
    <row r="3" spans="1:6" ht="12.75" customHeight="1">
      <c r="A3" s="566" t="s">
        <v>17</v>
      </c>
      <c r="B3" s="567" t="s">
        <v>285</v>
      </c>
      <c r="C3" s="567"/>
      <c r="D3" s="566" t="s">
        <v>286</v>
      </c>
      <c r="E3" s="566"/>
      <c r="F3" s="565"/>
    </row>
    <row r="4" spans="1:6" s="94" customFormat="1" ht="24">
      <c r="A4" s="566"/>
      <c r="B4" s="91" t="s">
        <v>287</v>
      </c>
      <c r="C4" s="92" t="str">
        <f>+'2.1.sz.mell  '!C4</f>
        <v>2017. évi előirányzat</v>
      </c>
      <c r="D4" s="91" t="s">
        <v>287</v>
      </c>
      <c r="E4" s="93" t="str">
        <f>+'2.1.sz.mell  '!C4</f>
        <v>2017. évi előirányzat</v>
      </c>
      <c r="F4" s="565"/>
    </row>
    <row r="5" spans="1:6" s="94" customFormat="1" ht="12.75">
      <c r="A5" s="95"/>
      <c r="B5" s="96" t="s">
        <v>19</v>
      </c>
      <c r="C5" s="97" t="s">
        <v>20</v>
      </c>
      <c r="D5" s="96" t="s">
        <v>288</v>
      </c>
      <c r="E5" s="98" t="s">
        <v>289</v>
      </c>
      <c r="F5" s="565"/>
    </row>
    <row r="6" spans="1:6" ht="12.75" customHeight="1">
      <c r="A6" s="100" t="s">
        <v>21</v>
      </c>
      <c r="B6" s="101" t="s">
        <v>340</v>
      </c>
      <c r="C6" s="102"/>
      <c r="D6" s="101" t="s">
        <v>227</v>
      </c>
      <c r="E6" s="103">
        <v>29671000</v>
      </c>
      <c r="F6" s="565"/>
    </row>
    <row r="7" spans="1:6" ht="12.75">
      <c r="A7" s="104" t="s">
        <v>35</v>
      </c>
      <c r="B7" s="105" t="s">
        <v>341</v>
      </c>
      <c r="C7" s="106"/>
      <c r="D7" s="105" t="s">
        <v>342</v>
      </c>
      <c r="E7" s="107"/>
      <c r="F7" s="565"/>
    </row>
    <row r="8" spans="1:6" ht="12.75" customHeight="1">
      <c r="A8" s="104" t="s">
        <v>49</v>
      </c>
      <c r="B8" s="105" t="s">
        <v>343</v>
      </c>
      <c r="C8" s="106"/>
      <c r="D8" s="105" t="s">
        <v>229</v>
      </c>
      <c r="E8" s="107">
        <v>6270000</v>
      </c>
      <c r="F8" s="565"/>
    </row>
    <row r="9" spans="1:6" ht="12.75" customHeight="1">
      <c r="A9" s="104" t="s">
        <v>246</v>
      </c>
      <c r="B9" s="105" t="s">
        <v>344</v>
      </c>
      <c r="C9" s="106"/>
      <c r="D9" s="105" t="s">
        <v>345</v>
      </c>
      <c r="E9" s="107"/>
      <c r="F9" s="565"/>
    </row>
    <row r="10" spans="1:6" ht="12.75" customHeight="1">
      <c r="A10" s="104" t="s">
        <v>79</v>
      </c>
      <c r="B10" s="105" t="s">
        <v>346</v>
      </c>
      <c r="C10" s="106"/>
      <c r="D10" s="105" t="s">
        <v>231</v>
      </c>
      <c r="E10" s="107">
        <v>2854000</v>
      </c>
      <c r="F10" s="565"/>
    </row>
    <row r="11" spans="1:6" ht="12.75" customHeight="1">
      <c r="A11" s="104" t="s">
        <v>103</v>
      </c>
      <c r="B11" s="105" t="s">
        <v>347</v>
      </c>
      <c r="C11" s="109"/>
      <c r="D11" s="128"/>
      <c r="E11" s="107"/>
      <c r="F11" s="565"/>
    </row>
    <row r="12" spans="1:6" ht="12.75" customHeight="1">
      <c r="A12" s="104" t="s">
        <v>263</v>
      </c>
      <c r="B12" s="110"/>
      <c r="C12" s="106"/>
      <c r="D12" s="128"/>
      <c r="E12" s="107"/>
      <c r="F12" s="565"/>
    </row>
    <row r="13" spans="1:6" ht="12.75" customHeight="1">
      <c r="A13" s="104" t="s">
        <v>125</v>
      </c>
      <c r="B13" s="110"/>
      <c r="C13" s="106"/>
      <c r="D13" s="128"/>
      <c r="E13" s="107"/>
      <c r="F13" s="565"/>
    </row>
    <row r="14" spans="1:6" ht="12.75" customHeight="1">
      <c r="A14" s="104" t="s">
        <v>272</v>
      </c>
      <c r="B14" s="129"/>
      <c r="C14" s="109"/>
      <c r="D14" s="128"/>
      <c r="E14" s="107"/>
      <c r="F14" s="565"/>
    </row>
    <row r="15" spans="1:6" ht="12.75">
      <c r="A15" s="104" t="s">
        <v>274</v>
      </c>
      <c r="B15" s="110"/>
      <c r="C15" s="109"/>
      <c r="D15" s="128"/>
      <c r="E15" s="107"/>
      <c r="F15" s="565"/>
    </row>
    <row r="16" spans="1:6" ht="12.75" customHeight="1">
      <c r="A16" s="119" t="s">
        <v>276</v>
      </c>
      <c r="B16" s="130"/>
      <c r="C16" s="131"/>
      <c r="D16" s="120" t="s">
        <v>221</v>
      </c>
      <c r="E16" s="122"/>
      <c r="F16" s="565"/>
    </row>
    <row r="17" spans="1:6" ht="15.75" customHeight="1">
      <c r="A17" s="115" t="s">
        <v>299</v>
      </c>
      <c r="B17" s="116" t="s">
        <v>348</v>
      </c>
      <c r="C17" s="117">
        <f>+C6+C8+C9+C11+C12+C13+C14+C15+C16</f>
        <v>0</v>
      </c>
      <c r="D17" s="116" t="s">
        <v>349</v>
      </c>
      <c r="E17" s="118">
        <f>+E6+E8+E10+E11+E12+E13+E14+E15+E16</f>
        <v>38795000</v>
      </c>
      <c r="F17" s="565"/>
    </row>
    <row r="18" spans="1:6" ht="12.75" customHeight="1">
      <c r="A18" s="100" t="s">
        <v>300</v>
      </c>
      <c r="B18" s="132" t="s">
        <v>350</v>
      </c>
      <c r="C18" s="133">
        <f>SUM(C19:C23)</f>
        <v>38795000</v>
      </c>
      <c r="D18" s="105" t="s">
        <v>305</v>
      </c>
      <c r="E18" s="103"/>
      <c r="F18" s="565"/>
    </row>
    <row r="19" spans="1:6" ht="12.75" customHeight="1">
      <c r="A19" s="104" t="s">
        <v>303</v>
      </c>
      <c r="B19" s="134" t="s">
        <v>351</v>
      </c>
      <c r="C19" s="106">
        <v>38795000</v>
      </c>
      <c r="D19" s="105" t="s">
        <v>352</v>
      </c>
      <c r="E19" s="107"/>
      <c r="F19" s="565"/>
    </row>
    <row r="20" spans="1:6" ht="12.75" customHeight="1">
      <c r="A20" s="100" t="s">
        <v>306</v>
      </c>
      <c r="B20" s="134" t="s">
        <v>353</v>
      </c>
      <c r="C20" s="106"/>
      <c r="D20" s="105" t="s">
        <v>311</v>
      </c>
      <c r="E20" s="107"/>
      <c r="F20" s="565"/>
    </row>
    <row r="21" spans="1:6" ht="12.75" customHeight="1">
      <c r="A21" s="104" t="s">
        <v>309</v>
      </c>
      <c r="B21" s="134" t="s">
        <v>354</v>
      </c>
      <c r="C21" s="106"/>
      <c r="D21" s="105" t="s">
        <v>314</v>
      </c>
      <c r="E21" s="107"/>
      <c r="F21" s="565"/>
    </row>
    <row r="22" spans="1:6" ht="12.75" customHeight="1">
      <c r="A22" s="100" t="s">
        <v>312</v>
      </c>
      <c r="B22" s="134" t="s">
        <v>355</v>
      </c>
      <c r="C22" s="106"/>
      <c r="D22" s="120" t="s">
        <v>317</v>
      </c>
      <c r="E22" s="107"/>
      <c r="F22" s="565"/>
    </row>
    <row r="23" spans="1:6" ht="12.75" customHeight="1">
      <c r="A23" s="104" t="s">
        <v>315</v>
      </c>
      <c r="B23" s="135" t="s">
        <v>356</v>
      </c>
      <c r="C23" s="106"/>
      <c r="D23" s="105" t="s">
        <v>357</v>
      </c>
      <c r="E23" s="107"/>
      <c r="F23" s="565"/>
    </row>
    <row r="24" spans="1:6" ht="12.75" customHeight="1">
      <c r="A24" s="100" t="s">
        <v>318</v>
      </c>
      <c r="B24" s="136" t="s">
        <v>358</v>
      </c>
      <c r="C24" s="123">
        <f>+C25+C26+C27+C28+C29</f>
        <v>0</v>
      </c>
      <c r="D24" s="101" t="s">
        <v>359</v>
      </c>
      <c r="E24" s="107"/>
      <c r="F24" s="565"/>
    </row>
    <row r="25" spans="1:6" ht="12.75" customHeight="1">
      <c r="A25" s="104" t="s">
        <v>321</v>
      </c>
      <c r="B25" s="135" t="s">
        <v>360</v>
      </c>
      <c r="C25" s="106"/>
      <c r="D25" s="101" t="s">
        <v>262</v>
      </c>
      <c r="E25" s="107"/>
      <c r="F25" s="565"/>
    </row>
    <row r="26" spans="1:6" ht="12.75" customHeight="1">
      <c r="A26" s="100" t="s">
        <v>323</v>
      </c>
      <c r="B26" s="135" t="s">
        <v>361</v>
      </c>
      <c r="C26" s="106"/>
      <c r="D26" s="137"/>
      <c r="E26" s="107"/>
      <c r="F26" s="565"/>
    </row>
    <row r="27" spans="1:6" ht="12.75" customHeight="1">
      <c r="A27" s="104" t="s">
        <v>325</v>
      </c>
      <c r="B27" s="134" t="s">
        <v>362</v>
      </c>
      <c r="C27" s="106"/>
      <c r="D27" s="137"/>
      <c r="E27" s="107"/>
      <c r="F27" s="565"/>
    </row>
    <row r="28" spans="1:6" ht="12.75" customHeight="1">
      <c r="A28" s="100" t="s">
        <v>326</v>
      </c>
      <c r="B28" s="138" t="s">
        <v>363</v>
      </c>
      <c r="C28" s="106"/>
      <c r="D28" s="110"/>
      <c r="E28" s="107"/>
      <c r="F28" s="565"/>
    </row>
    <row r="29" spans="1:6" ht="12.75" customHeight="1">
      <c r="A29" s="104" t="s">
        <v>327</v>
      </c>
      <c r="B29" s="139" t="s">
        <v>364</v>
      </c>
      <c r="C29" s="106"/>
      <c r="D29" s="137"/>
      <c r="E29" s="107"/>
      <c r="F29" s="565"/>
    </row>
    <row r="30" spans="1:6" ht="21.75" customHeight="1">
      <c r="A30" s="115" t="s">
        <v>330</v>
      </c>
      <c r="B30" s="116" t="s">
        <v>365</v>
      </c>
      <c r="C30" s="117">
        <f>+C18+C24</f>
        <v>38795000</v>
      </c>
      <c r="D30" s="116" t="s">
        <v>366</v>
      </c>
      <c r="E30" s="118">
        <f>SUM(E18:E29)</f>
        <v>0</v>
      </c>
      <c r="F30" s="565"/>
    </row>
    <row r="31" spans="1:6" ht="12.75">
      <c r="A31" s="115" t="s">
        <v>333</v>
      </c>
      <c r="B31" s="126" t="s">
        <v>367</v>
      </c>
      <c r="C31" s="127">
        <f>+C17+C30</f>
        <v>38795000</v>
      </c>
      <c r="D31" s="126" t="s">
        <v>368</v>
      </c>
      <c r="E31" s="127">
        <f>+E17+E30</f>
        <v>38795000</v>
      </c>
      <c r="F31" s="565"/>
    </row>
    <row r="32" spans="1:6" ht="12.75">
      <c r="A32" s="115" t="s">
        <v>336</v>
      </c>
      <c r="B32" s="126" t="s">
        <v>334</v>
      </c>
      <c r="C32" s="127">
        <f>IF(C17-E17&lt;0,E17-C17,"-")</f>
        <v>38795000</v>
      </c>
      <c r="D32" s="126" t="s">
        <v>335</v>
      </c>
      <c r="E32" s="127" t="str">
        <f>IF(C17-E17&gt;0,C17-E17,"-")</f>
        <v>-</v>
      </c>
      <c r="F32" s="565"/>
    </row>
    <row r="33" spans="1:6" ht="12.75">
      <c r="A33" s="115" t="s">
        <v>369</v>
      </c>
      <c r="B33" s="126" t="s">
        <v>337</v>
      </c>
      <c r="C33" s="127" t="str">
        <f>IF(C31-E31&lt;0,E31-C31,"-")</f>
        <v>-</v>
      </c>
      <c r="D33" s="126" t="s">
        <v>338</v>
      </c>
      <c r="E33" s="127" t="str">
        <f>IF(C31-E31&gt;0,C31-E31,"-")</f>
        <v>-</v>
      </c>
      <c r="F33" s="565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34375" bottom="0.7902777777777777" header="0.5118055555555555" footer="0.5118055555555555"/>
  <pageSetup horizontalDpi="300" verticalDpi="3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zoomScale="128" zoomScaleNormal="128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0</v>
      </c>
      <c r="E1" s="140" t="s">
        <v>370</v>
      </c>
    </row>
    <row r="3" spans="1:5" ht="12.75">
      <c r="A3" s="2"/>
      <c r="B3" s="141"/>
      <c r="C3" s="2"/>
      <c r="D3" s="142"/>
      <c r="E3" s="141"/>
    </row>
    <row r="4" spans="1:5" ht="15.75">
      <c r="A4" s="3" t="str">
        <f>+ÖSSZEFÜGGÉSEK!A5</f>
        <v>2017. évi előirányzat BEVÉTELEK</v>
      </c>
      <c r="B4" s="143"/>
      <c r="C4" s="4"/>
      <c r="D4" s="142"/>
      <c r="E4" s="141"/>
    </row>
    <row r="5" spans="1:5" ht="12.75">
      <c r="A5" s="2"/>
      <c r="B5" s="141"/>
      <c r="C5" s="2"/>
      <c r="D5" s="142"/>
      <c r="E5" s="141"/>
    </row>
    <row r="6" spans="1:5" ht="12.75">
      <c r="A6" s="2" t="s">
        <v>2</v>
      </c>
      <c r="B6" s="141">
        <f>+'1.1.sz.mell.'!C62</f>
        <v>548474357</v>
      </c>
      <c r="C6" s="2" t="s">
        <v>3</v>
      </c>
      <c r="D6" s="142">
        <f>+'2.1.sz.mell  '!C18+'2.2.sz.mell  '!C17</f>
        <v>548474357</v>
      </c>
      <c r="E6" s="141">
        <f aca="true" t="shared" si="0" ref="E6:E15">+B6-D6</f>
        <v>0</v>
      </c>
    </row>
    <row r="7" spans="1:5" ht="12.75">
      <c r="A7" s="2" t="s">
        <v>4</v>
      </c>
      <c r="B7" s="141">
        <f>+'1.1.sz.mell.'!C86</f>
        <v>90910504</v>
      </c>
      <c r="C7" s="2" t="s">
        <v>5</v>
      </c>
      <c r="D7" s="142">
        <f>+'2.1.sz.mell  '!C29+'2.2.sz.mell  '!C30</f>
        <v>90910504</v>
      </c>
      <c r="E7" s="141">
        <f t="shared" si="0"/>
        <v>0</v>
      </c>
    </row>
    <row r="8" spans="1:5" ht="12.75">
      <c r="A8" s="2" t="s">
        <v>6</v>
      </c>
      <c r="B8" s="141">
        <f>+'1.1.sz.mell.'!C87</f>
        <v>639384861</v>
      </c>
      <c r="C8" s="2" t="s">
        <v>7</v>
      </c>
      <c r="D8" s="142">
        <f>+'2.1.sz.mell  '!C30+'2.2.sz.mell  '!C31</f>
        <v>639384861</v>
      </c>
      <c r="E8" s="141">
        <f t="shared" si="0"/>
        <v>0</v>
      </c>
    </row>
    <row r="9" spans="1:5" ht="12.75">
      <c r="A9" s="2"/>
      <c r="B9" s="141"/>
      <c r="C9" s="2"/>
      <c r="D9" s="142"/>
      <c r="E9" s="141"/>
    </row>
    <row r="10" spans="1:5" ht="12.75">
      <c r="A10" s="2"/>
      <c r="B10" s="141"/>
      <c r="C10" s="2"/>
      <c r="D10" s="142"/>
      <c r="E10" s="141"/>
    </row>
    <row r="11" spans="1:5" ht="15.75">
      <c r="A11" s="3" t="str">
        <f>+ÖSSZEFÜGGÉSEK!A12</f>
        <v>2017. évi előirányzat KIADÁSOK</v>
      </c>
      <c r="B11" s="143"/>
      <c r="C11" s="4"/>
      <c r="D11" s="142"/>
      <c r="E11" s="141"/>
    </row>
    <row r="12" spans="1:5" ht="12.75">
      <c r="A12" s="2"/>
      <c r="B12" s="141"/>
      <c r="C12" s="2"/>
      <c r="D12" s="142"/>
      <c r="E12" s="141"/>
    </row>
    <row r="13" spans="1:5" ht="12.75">
      <c r="A13" s="2" t="s">
        <v>8</v>
      </c>
      <c r="B13" s="141">
        <f>+'1.1.sz.mell.'!C128</f>
        <v>624235513</v>
      </c>
      <c r="C13" s="2" t="s">
        <v>9</v>
      </c>
      <c r="D13" s="142">
        <f>+'2.1.sz.mell  '!E18+'2.2.sz.mell  '!E17</f>
        <v>624235513</v>
      </c>
      <c r="E13" s="141">
        <f t="shared" si="0"/>
        <v>0</v>
      </c>
    </row>
    <row r="14" spans="1:5" ht="12.75">
      <c r="A14" s="2" t="s">
        <v>10</v>
      </c>
      <c r="B14" s="141">
        <f>+'1.1.sz.mell.'!C153</f>
        <v>15149348</v>
      </c>
      <c r="C14" s="2" t="s">
        <v>11</v>
      </c>
      <c r="D14" s="142">
        <f>+'2.1.sz.mell  '!E29+'2.2.sz.mell  '!E30</f>
        <v>15149348</v>
      </c>
      <c r="E14" s="141">
        <f t="shared" si="0"/>
        <v>0</v>
      </c>
    </row>
    <row r="15" spans="1:5" ht="12.75">
      <c r="A15" s="2" t="s">
        <v>12</v>
      </c>
      <c r="B15" s="141">
        <f>+'1.1.sz.mell.'!C154</f>
        <v>639384861</v>
      </c>
      <c r="C15" s="2" t="s">
        <v>13</v>
      </c>
      <c r="D15" s="142">
        <f>+'2.1.sz.mell  '!E30+'2.2.sz.mell  '!E31</f>
        <v>639384861</v>
      </c>
      <c r="E15" s="141">
        <f t="shared" si="0"/>
        <v>0</v>
      </c>
    </row>
    <row r="16" spans="1:5" ht="12.75">
      <c r="A16" s="144"/>
      <c r="B16" s="144"/>
      <c r="C16" s="2"/>
      <c r="D16" s="142"/>
      <c r="E16" s="145"/>
    </row>
    <row r="17" spans="1:5" ht="12.75">
      <c r="A17" s="144"/>
      <c r="B17" s="144"/>
      <c r="C17" s="144"/>
      <c r="D17" s="144"/>
      <c r="E17" s="144"/>
    </row>
    <row r="18" spans="1:5" ht="12.75">
      <c r="A18" s="144"/>
      <c r="B18" s="144"/>
      <c r="C18" s="144"/>
      <c r="D18" s="144"/>
      <c r="E18" s="144"/>
    </row>
    <row r="19" spans="1:5" ht="12.75">
      <c r="A19" s="144"/>
      <c r="B19" s="144"/>
      <c r="C19" s="144"/>
      <c r="D19" s="144"/>
      <c r="E19" s="144"/>
    </row>
  </sheetData>
  <sheetProtection sheet="1" objects="1" scenarios="1"/>
  <conditionalFormatting sqref="E3:E15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zoomScale="128" zoomScaleNormal="128" workbookViewId="0" topLeftCell="A1">
      <selection activeCell="B3" sqref="B3"/>
    </sheetView>
  </sheetViews>
  <sheetFormatPr defaultColWidth="9.0039062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33" customHeight="1">
      <c r="A1" s="568" t="s">
        <v>371</v>
      </c>
      <c r="B1" s="568"/>
      <c r="C1" s="568"/>
      <c r="D1" s="568"/>
      <c r="E1" s="568"/>
      <c r="F1" s="568"/>
    </row>
    <row r="2" spans="1:7" ht="15.75" customHeight="1">
      <c r="A2" s="147"/>
      <c r="B2" s="147"/>
      <c r="C2" s="569"/>
      <c r="D2" s="569"/>
      <c r="E2" s="570" t="str">
        <f>'2.2.sz.mell  '!E2</f>
        <v>Forintban!</v>
      </c>
      <c r="F2" s="570"/>
      <c r="G2" s="148"/>
    </row>
    <row r="3" spans="1:6" ht="63" customHeight="1">
      <c r="A3" s="571" t="s">
        <v>372</v>
      </c>
      <c r="B3" s="572" t="s">
        <v>373</v>
      </c>
      <c r="C3" s="558" t="s">
        <v>374</v>
      </c>
      <c r="D3" s="558"/>
      <c r="E3" s="558"/>
      <c r="F3" s="573" t="s">
        <v>375</v>
      </c>
    </row>
    <row r="4" spans="1:6" ht="15">
      <c r="A4" s="571"/>
      <c r="B4" s="572"/>
      <c r="C4" s="149">
        <f>+LEFT(ÖSSZEFÜGGÉSEK!A5,4)+1</f>
        <v>2018</v>
      </c>
      <c r="D4" s="149">
        <f>+C4+1</f>
        <v>2019</v>
      </c>
      <c r="E4" s="149">
        <f>+D4+1</f>
        <v>2020</v>
      </c>
      <c r="F4" s="573"/>
    </row>
    <row r="5" spans="1:6" ht="15">
      <c r="A5" s="150"/>
      <c r="B5" s="151" t="s">
        <v>19</v>
      </c>
      <c r="C5" s="151" t="s">
        <v>20</v>
      </c>
      <c r="D5" s="151" t="s">
        <v>288</v>
      </c>
      <c r="E5" s="151" t="s">
        <v>289</v>
      </c>
      <c r="F5" s="152" t="s">
        <v>376</v>
      </c>
    </row>
    <row r="6" spans="1:6" ht="15">
      <c r="A6" s="153" t="s">
        <v>21</v>
      </c>
      <c r="B6" s="154"/>
      <c r="C6" s="155"/>
      <c r="D6" s="155"/>
      <c r="E6" s="155"/>
      <c r="F6" s="156">
        <f>SUM(C6:E6)</f>
        <v>0</v>
      </c>
    </row>
    <row r="7" spans="1:6" ht="15">
      <c r="A7" s="157" t="s">
        <v>35</v>
      </c>
      <c r="B7" s="158"/>
      <c r="C7" s="159"/>
      <c r="D7" s="159"/>
      <c r="E7" s="159"/>
      <c r="F7" s="160">
        <f>SUM(C7:E7)</f>
        <v>0</v>
      </c>
    </row>
    <row r="8" spans="1:6" ht="15">
      <c r="A8" s="157" t="s">
        <v>49</v>
      </c>
      <c r="B8" s="158"/>
      <c r="C8" s="159"/>
      <c r="D8" s="159"/>
      <c r="E8" s="159"/>
      <c r="F8" s="160">
        <f>SUM(C8:E8)</f>
        <v>0</v>
      </c>
    </row>
    <row r="9" spans="1:6" ht="15">
      <c r="A9" s="157" t="s">
        <v>246</v>
      </c>
      <c r="B9" s="158"/>
      <c r="C9" s="159"/>
      <c r="D9" s="159"/>
      <c r="E9" s="159"/>
      <c r="F9" s="160">
        <f>SUM(C9:E9)</f>
        <v>0</v>
      </c>
    </row>
    <row r="10" spans="1:6" ht="15">
      <c r="A10" s="161" t="s">
        <v>79</v>
      </c>
      <c r="B10" s="162"/>
      <c r="C10" s="163"/>
      <c r="D10" s="163"/>
      <c r="E10" s="163"/>
      <c r="F10" s="160">
        <f>SUM(C10:E10)</f>
        <v>0</v>
      </c>
    </row>
    <row r="11" spans="1:6" s="168" customFormat="1" ht="14.25">
      <c r="A11" s="164" t="s">
        <v>103</v>
      </c>
      <c r="B11" s="165" t="s">
        <v>377</v>
      </c>
      <c r="C11" s="166">
        <f>SUM(C6:C10)</f>
        <v>0</v>
      </c>
      <c r="D11" s="166">
        <f>SUM(D6:D10)</f>
        <v>0</v>
      </c>
      <c r="E11" s="166">
        <f>SUM(E6:E10)</f>
        <v>0</v>
      </c>
      <c r="F11" s="167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 ...../2017.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dcterms:created xsi:type="dcterms:W3CDTF">2017-02-28T13:21:59Z</dcterms:created>
  <dcterms:modified xsi:type="dcterms:W3CDTF">2017-03-01T08:49:54Z</dcterms:modified>
  <cp:category/>
  <cp:version/>
  <cp:contentType/>
  <cp:contentStatus/>
</cp:coreProperties>
</file>